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投标项目\岁宝壹品苑一期C座32层会所精装修工程-20261109\投标文件\"/>
    </mc:Choice>
  </mc:AlternateContent>
  <bookViews>
    <workbookView windowWidth="27945" windowHeight="12255" tabRatio="925" firstSheet="1" activeTab="2"/>
  </bookViews>
  <sheets>
    <sheet name="汇总 " sheetId="20" r:id="rId1"/>
    <sheet name="编制说明 " sheetId="21" r:id="rId2"/>
    <sheet name="一、开办费明细" sheetId="22" r:id="rId3"/>
    <sheet name="二、01 精装清单" sheetId="25" r:id="rId4"/>
    <sheet name="二、02机电清单" sheetId="55" r:id="rId5"/>
    <sheet name="二、03结构及其他零星工程清单" sheetId="51" r:id="rId6"/>
    <sheet name="二、04厨房设备供货安装工程清单" sheetId="52" r:id="rId7"/>
    <sheet name="二、05干蒸房工程量清单" sheetId="53" r:id="rId8"/>
    <sheet name="二、06湿蒸房工程量清单" sheetId="54"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3" hidden="1">'二、01 精装清单'!$A$5:$AB$400</definedName>
    <definedName name="_xlnm._FilterDatabase" localSheetId="4" hidden="1">二、02机电清单!$A$5:$X$236</definedName>
    <definedName name="_xlnm._FilterDatabase" localSheetId="5" hidden="1">二、03结构及其他零星工程清单!$A$5:$P$45</definedName>
    <definedName name="_xlnm._FilterDatabase" localSheetId="6" hidden="1">二、04厨房设备供货安装工程清单!$A$5:$P$42</definedName>
    <definedName name="cap">#REF!</definedName>
    <definedName name="cola">#REF!</definedName>
    <definedName name="colb">#REF!</definedName>
    <definedName name="Database" hidden="1">#REF!</definedName>
    <definedName name="lap">[1]General!$B$2:$G$9</definedName>
    <definedName name="结果">EVALUAT=evaluateE(#REF!)</definedName>
    <definedName name="AA">EVALUATE(SUBSTITUTE(SUBSTITUTE(#REF!,"【","*ISTEXT(""【"),"】","】"")"))</definedName>
    <definedName name="CC">EVALUATE('[3]BQ7.2（A1-2G户型）'!XFD1)</definedName>
    <definedName name="DD">EVALUATE('[3]BQ7.3（A2-2户型）'!XFD1)</definedName>
    <definedName name="EE">EVALUATE('[3]BQ7.4（A4-1G户型）'!XFD1)</definedName>
    <definedName name="FF">EVALUATE('[3]BQ7.5（A4-2户型）'!XFD1)</definedName>
    <definedName name="cap" localSheetId="0">#REF!</definedName>
    <definedName name="cola" localSheetId="0">#REF!</definedName>
    <definedName name="colb" localSheetId="0">#REF!</definedName>
    <definedName name="Database" localSheetId="0" hidden="1">#REF!</definedName>
    <definedName name="结果" localSheetId="0">EVALUAT=evaluateE(#REF!)</definedName>
    <definedName name="_xlnm.Print_Titles" localSheetId="0">'汇总 '!$5:$8</definedName>
    <definedName name="_xlnm.Print_Area" localSheetId="0">'汇总 '!$A$1:$E$33</definedName>
    <definedName name="AA" localSheetId="0">EVALUATE(SUBSTITUTE(SUBSTITUTE(#REF!,"【","*ISTEXT(""【"),"】","】"")"))</definedName>
    <definedName name="cap" localSheetId="1">#REF!</definedName>
    <definedName name="cola" localSheetId="1">#REF!</definedName>
    <definedName name="colb" localSheetId="1">#REF!</definedName>
    <definedName name="Database" localSheetId="1" hidden="1">#REF!</definedName>
    <definedName name="lap" localSheetId="1">[2]General!$B$2:$G$9</definedName>
    <definedName name="结果" localSheetId="1">EVALUAT=evaluateE(#REF!)</definedName>
    <definedName name="_xlnm.Print_Area" localSheetId="1">'编制说明 '!$A$1:$B$21</definedName>
    <definedName name="_xlnm.Print_Titles" localSheetId="1">'编制说明 '!$1:$4</definedName>
    <definedName name="AA" localSheetId="1">EVALUATE(SUBSTITUTE(SUBSTITUTE(#REF!,"【","*ISTEXT(""【"),"】","】"")"))</definedName>
    <definedName name="cap" localSheetId="2">#REF!</definedName>
    <definedName name="cola" localSheetId="2">#REF!</definedName>
    <definedName name="colb" localSheetId="2">#REF!</definedName>
    <definedName name="Database" localSheetId="2" hidden="1">#REF!</definedName>
    <definedName name="lap" localSheetId="2">[2]General!$B$2:$G$9</definedName>
    <definedName name="结果" localSheetId="2">EVALUAT=evaluateE(#REF!)</definedName>
    <definedName name="_xlnm._FilterDatabase" localSheetId="2" hidden="1">一、开办费明细!$C$4:$C$66</definedName>
    <definedName name="_xlnm.Print_Area" localSheetId="2">一、开办费明细!$A$1:$C$63</definedName>
    <definedName name="_xlnm.Print_Titles" localSheetId="2">一、开办费明细!$1:$6</definedName>
    <definedName name="AA" localSheetId="2">EVALUATE(SUBSTITUTE(SUBSTITUTE(#REF!,"【","*ISTEXT(""【"),"】","】"")"))</definedName>
    <definedName name="结果" localSheetId="3">EVALUAT=evaluateE(#REF!)</definedName>
    <definedName name="_xlnm.Print_Titles" localSheetId="3">'二、01 精装清单'!$1:$7</definedName>
    <definedName name="_xlnm.Print_Area" localSheetId="3">'二、01 精装清单'!$A$1:$P$400</definedName>
    <definedName name="aaaaaa">#REF!</definedName>
    <definedName name="aaaaaaaa">#REF!</definedName>
    <definedName name="aaaaaaaaa">[5]MOHKG!#REF!</definedName>
    <definedName name="cr">[6]main!$B$8</definedName>
    <definedName name="data">[7]coa!$1:$1048576</definedName>
    <definedName name="gg">[8]钢材单重!$A496:$A1048574</definedName>
    <definedName name="LLL">#REF!</definedName>
    <definedName name="page1">#N/A</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_xlnm.Print_Area" hidden="1">#N/A</definedName>
    <definedName name="Room2Br">[5]MOHKG!#REF!</definedName>
    <definedName name="WTP">#REF!</definedName>
    <definedName name="北京中远广田装饰工程有限公司">#REF!</definedName>
    <definedName name="橱柜报价清单工程量反馈">#REF!</definedName>
    <definedName name="建筑面积">#REF!</definedName>
    <definedName name="时">#REF!</definedName>
    <definedName name="结果" localSheetId="5">EVALUAT=evaluateE(#REF!)</definedName>
    <definedName name="_xlnm.Print_Titles" localSheetId="5">二、03结构及其他零星工程清单!$1:$7</definedName>
    <definedName name="_xlnm.Print_Area" localSheetId="5">二、03结构及其他零星工程清单!$A$1:$P$45</definedName>
    <definedName name="_xlnm.Print_Area" localSheetId="6">二、04厨房设备供货安装工程清单!$A$1:$P$42</definedName>
    <definedName name="_xlnm.Print_Area" localSheetId="7">二、05干蒸房工程量清单!$A$1:$J$37</definedName>
    <definedName name="_xlnm.Print_Area" localSheetId="8">二、06湿蒸房工程量清单!$A$1:$J$32</definedName>
    <definedName name="_xlnm.Print_Titles" localSheetId="6">二、04厨房设备供货安装工程清单!$1:$7</definedName>
    <definedName name="cap" localSheetId="4">#REF!</definedName>
    <definedName name="cola" localSheetId="4">#REF!</definedName>
    <definedName name="colb" localSheetId="4">#REF!</definedName>
    <definedName name="Database" localSheetId="4" hidden="1">#REF!</definedName>
    <definedName name="结果" localSheetId="4">EVALUAT=evaluateE(#REF!)</definedName>
    <definedName name="AA" localSheetId="4">EVALUATE(SUBSTITUTE(SUBSTITUTE(#REF!,"【","*ISTEXT(""【"),"】","】"")"))</definedName>
    <definedName name="CC" localSheetId="4">EVALUATE('[4]BQ7.2（A1-2G户型）'!XFD1)</definedName>
    <definedName name="DD" localSheetId="4">EVALUATE('[4]BQ7.3（A2-2户型）'!XFD1)</definedName>
    <definedName name="EE" localSheetId="4">EVALUATE('[4]BQ7.4（A4-1G户型）'!XFD1)</definedName>
    <definedName name="FF" localSheetId="4">EVALUATE('[4]BQ7.5（A4-2户型）'!XFD1)</definedName>
    <definedName name="_xlnm.Print_Titles" localSheetId="4">二、02机电清单!$1:$7</definedName>
    <definedName name="_xlnm.Print_Area" localSheetId="4" hidden="1">二、02机电清单!$A$1:$N$224</definedName>
    <definedName name="aaaaaa" localSheetId="4">#REF!</definedName>
    <definedName name="aaaaaaaa" localSheetId="4">#REF!</definedName>
    <definedName name="LLL" localSheetId="4">#REF!</definedName>
    <definedName name="page10" localSheetId="4">#REF!</definedName>
    <definedName name="page11" localSheetId="4">#REF!</definedName>
    <definedName name="page2" localSheetId="4">#REF!</definedName>
    <definedName name="page3" localSheetId="4">#REF!</definedName>
    <definedName name="page4" localSheetId="4">#REF!</definedName>
    <definedName name="page5" localSheetId="4">#REF!</definedName>
    <definedName name="page6" localSheetId="4">#REF!</definedName>
    <definedName name="page7" localSheetId="4">#REF!</definedName>
    <definedName name="WTP" localSheetId="4">#REF!</definedName>
    <definedName name="北京中远广田装饰工程有限公司" localSheetId="4">#REF!</definedName>
    <definedName name="橱柜报价清单工程量反馈" localSheetId="4">#REF!</definedName>
    <definedName name="建筑面积" localSheetId="4">#REF!</definedName>
    <definedName name="时" localSheetId="4">#REF!</definedName>
    <definedName name="_xlnm.Print_Titles" localSheetId="7">二、05干蒸房工程量清单!$1:$5</definedName>
    <definedName name="_xlnm.Print_Titles" localSheetId="8">二、06湿蒸房工程量清单!$2:$5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8C79AA60D2EA4F9F9124272C76158ED0"/>
        <xdr:cNvPicPr>
          <a:picLocks noChangeAspect="1"/>
        </xdr:cNvPicPr>
      </xdr:nvPicPr>
      <xdr:blipFill>
        <a:blip r:embed="rId1"/>
        <a:stretch>
          <a:fillRect/>
        </a:stretch>
      </xdr:blipFill>
      <xdr:spPr>
        <a:xfrm>
          <a:off x="4090670" y="131809490"/>
          <a:ext cx="14586585" cy="6661785"/>
        </a:xfrm>
        <a:prstGeom prst="rect">
          <a:avLst/>
        </a:prstGeom>
        <a:noFill/>
        <a:ln w="9525">
          <a:noFill/>
        </a:ln>
      </xdr:spPr>
    </xdr:pic>
  </etc:cellImage>
  <etc:cellImage>
    <xdr:pic>
      <xdr:nvPicPr>
        <xdr:cNvPr id="2" name="ID_3582A7BD16E24FF7B2931A5833DE2D1E"/>
        <xdr:cNvPicPr>
          <a:picLocks noChangeAspect="1"/>
        </xdr:cNvPicPr>
      </xdr:nvPicPr>
      <xdr:blipFill>
        <a:blip r:embed="rId2"/>
        <a:stretch>
          <a:fillRect/>
        </a:stretch>
      </xdr:blipFill>
      <xdr:spPr>
        <a:xfrm>
          <a:off x="4134485" y="28229560"/>
          <a:ext cx="6165850" cy="5948045"/>
        </a:xfrm>
        <a:prstGeom prst="rect">
          <a:avLst/>
        </a:prstGeom>
        <a:noFill/>
        <a:ln w="9525">
          <a:noFill/>
        </a:ln>
      </xdr:spPr>
    </xdr:pic>
  </etc:cellImage>
  <etc:cellImage>
    <xdr:pic>
      <xdr:nvPicPr>
        <xdr:cNvPr id="5" name="ID_21A6606808C24C0DA51363D9DCCF22F6"/>
        <xdr:cNvPicPr>
          <a:picLocks noChangeAspect="1"/>
        </xdr:cNvPicPr>
      </xdr:nvPicPr>
      <xdr:blipFill>
        <a:blip r:embed="rId3"/>
        <a:stretch>
          <a:fillRect/>
        </a:stretch>
      </xdr:blipFill>
      <xdr:spPr>
        <a:xfrm>
          <a:off x="4144010" y="29595445"/>
          <a:ext cx="7750810" cy="6252845"/>
        </a:xfrm>
        <a:prstGeom prst="rect">
          <a:avLst/>
        </a:prstGeom>
        <a:noFill/>
        <a:ln w="9525">
          <a:noFill/>
        </a:ln>
      </xdr:spPr>
    </xdr:pic>
  </etc:cellImage>
  <etc:cellImage>
    <xdr:pic>
      <xdr:nvPicPr>
        <xdr:cNvPr id="8" name="ID_37BA2883C5A240FBB86B5104A02BB4D2"/>
        <xdr:cNvPicPr>
          <a:picLocks noChangeAspect="1"/>
        </xdr:cNvPicPr>
      </xdr:nvPicPr>
      <xdr:blipFill>
        <a:blip r:embed="rId4"/>
        <a:stretch>
          <a:fillRect/>
        </a:stretch>
      </xdr:blipFill>
      <xdr:spPr>
        <a:xfrm>
          <a:off x="4150995" y="177237390"/>
          <a:ext cx="6836410" cy="6061075"/>
        </a:xfrm>
        <a:prstGeom prst="rect">
          <a:avLst/>
        </a:prstGeom>
        <a:noFill/>
        <a:ln w="9525">
          <a:noFill/>
        </a:ln>
      </xdr:spPr>
    </xdr:pic>
  </etc:cellImage>
  <etc:cellImage>
    <xdr:pic>
      <xdr:nvPicPr>
        <xdr:cNvPr id="10" name="ID_1D0C3D907FA54403ADA77F8287B4DB43"/>
        <xdr:cNvPicPr>
          <a:picLocks noChangeAspect="1"/>
        </xdr:cNvPicPr>
      </xdr:nvPicPr>
      <xdr:blipFill>
        <a:blip r:embed="rId5"/>
        <a:stretch>
          <a:fillRect/>
        </a:stretch>
      </xdr:blipFill>
      <xdr:spPr>
        <a:xfrm>
          <a:off x="4090670" y="183407050"/>
          <a:ext cx="8499475" cy="6061075"/>
        </a:xfrm>
        <a:prstGeom prst="rect">
          <a:avLst/>
        </a:prstGeom>
        <a:noFill/>
        <a:ln w="9525">
          <a:noFill/>
        </a:ln>
      </xdr:spPr>
    </xdr:pic>
  </etc:cellImage>
  <etc:cellImage>
    <xdr:pic>
      <xdr:nvPicPr>
        <xdr:cNvPr id="9" name="ID_B1D5D359609B44BA9B8829C2C34944DF"/>
        <xdr:cNvPicPr>
          <a:picLocks noChangeAspect="1"/>
        </xdr:cNvPicPr>
      </xdr:nvPicPr>
      <xdr:blipFill>
        <a:blip r:embed="rId6"/>
        <a:stretch>
          <a:fillRect/>
        </a:stretch>
      </xdr:blipFill>
      <xdr:spPr>
        <a:xfrm>
          <a:off x="4090670" y="37328475"/>
          <a:ext cx="9135110" cy="5791200"/>
        </a:xfrm>
        <a:prstGeom prst="rect">
          <a:avLst/>
        </a:prstGeom>
        <a:noFill/>
        <a:ln w="9525">
          <a:noFill/>
        </a:ln>
      </xdr:spPr>
    </xdr:pic>
  </etc:cellImage>
  <etc:cellImage>
    <xdr:pic>
      <xdr:nvPicPr>
        <xdr:cNvPr id="13" name="ID_6619A68AADBF43A0B1F08074D1F5D114"/>
        <xdr:cNvPicPr>
          <a:picLocks noChangeAspect="1"/>
        </xdr:cNvPicPr>
      </xdr:nvPicPr>
      <xdr:blipFill>
        <a:blip r:embed="rId7"/>
        <a:stretch>
          <a:fillRect/>
        </a:stretch>
      </xdr:blipFill>
      <xdr:spPr>
        <a:xfrm>
          <a:off x="4090670" y="245521480"/>
          <a:ext cx="7359015" cy="6609715"/>
        </a:xfrm>
        <a:prstGeom prst="rect">
          <a:avLst/>
        </a:prstGeom>
        <a:noFill/>
        <a:ln w="9525">
          <a:noFill/>
        </a:ln>
      </xdr:spPr>
    </xdr:pic>
  </etc:cellImage>
  <etc:cellImage>
    <xdr:pic>
      <xdr:nvPicPr>
        <xdr:cNvPr id="15" name="ID_F3DA095B0D374E05AAA982B0EA962493"/>
        <xdr:cNvPicPr>
          <a:picLocks noChangeAspect="1"/>
        </xdr:cNvPicPr>
      </xdr:nvPicPr>
      <xdr:blipFill>
        <a:blip r:embed="rId8"/>
        <a:stretch>
          <a:fillRect/>
        </a:stretch>
      </xdr:blipFill>
      <xdr:spPr>
        <a:xfrm>
          <a:off x="4090670" y="350007555"/>
          <a:ext cx="10363200" cy="6348730"/>
        </a:xfrm>
        <a:prstGeom prst="rect">
          <a:avLst/>
        </a:prstGeom>
        <a:noFill/>
        <a:ln w="9525">
          <a:noFill/>
        </a:ln>
      </xdr:spPr>
    </xdr:pic>
  </etc:cellImage>
  <etc:cellImage>
    <xdr:pic>
      <xdr:nvPicPr>
        <xdr:cNvPr id="16" name="ID_947DBA855D5147AABF00141622EF0136"/>
        <xdr:cNvPicPr>
          <a:picLocks noChangeAspect="1"/>
        </xdr:cNvPicPr>
      </xdr:nvPicPr>
      <xdr:blipFill>
        <a:blip r:embed="rId9"/>
        <a:stretch>
          <a:fillRect/>
        </a:stretch>
      </xdr:blipFill>
      <xdr:spPr>
        <a:xfrm>
          <a:off x="4090670" y="23013670"/>
          <a:ext cx="8830310" cy="5512435"/>
        </a:xfrm>
        <a:prstGeom prst="rect">
          <a:avLst/>
        </a:prstGeom>
        <a:noFill/>
        <a:ln w="9525">
          <a:noFill/>
        </a:ln>
      </xdr:spPr>
    </xdr:pic>
  </etc:cellImage>
  <etc:cellImage>
    <xdr:pic>
      <xdr:nvPicPr>
        <xdr:cNvPr id="18" name="ID_DE32EF23EAAD433CA057086EEB38692D"/>
        <xdr:cNvPicPr>
          <a:picLocks noChangeAspect="1"/>
        </xdr:cNvPicPr>
      </xdr:nvPicPr>
      <xdr:blipFill>
        <a:blip r:embed="rId10"/>
        <a:stretch>
          <a:fillRect/>
        </a:stretch>
      </xdr:blipFill>
      <xdr:spPr>
        <a:xfrm>
          <a:off x="4090670" y="39574470"/>
          <a:ext cx="9518650" cy="6383655"/>
        </a:xfrm>
        <a:prstGeom prst="rect">
          <a:avLst/>
        </a:prstGeom>
        <a:noFill/>
        <a:ln w="9525">
          <a:noFill/>
        </a:ln>
      </xdr:spPr>
    </xdr:pic>
  </etc:cellImage>
  <etc:cellImage>
    <xdr:pic>
      <xdr:nvPicPr>
        <xdr:cNvPr id="17" name="ID_51B2DEA1DF364212A6105EF5162B096F"/>
        <xdr:cNvPicPr>
          <a:picLocks noChangeAspect="1"/>
        </xdr:cNvPicPr>
      </xdr:nvPicPr>
      <xdr:blipFill>
        <a:blip r:embed="rId11"/>
        <a:stretch>
          <a:fillRect/>
        </a:stretch>
      </xdr:blipFill>
      <xdr:spPr>
        <a:xfrm>
          <a:off x="4090670" y="81008220"/>
          <a:ext cx="6365875" cy="5564505"/>
        </a:xfrm>
        <a:prstGeom prst="rect">
          <a:avLst/>
        </a:prstGeom>
        <a:noFill/>
        <a:ln w="9525">
          <a:noFill/>
        </a:ln>
      </xdr:spPr>
    </xdr:pic>
  </etc:cellImage>
  <etc:cellImage>
    <xdr:pic>
      <xdr:nvPicPr>
        <xdr:cNvPr id="19" name="ID_7DC20BB1CED341CBB87CC996040997C4"/>
        <xdr:cNvPicPr>
          <a:picLocks noChangeAspect="1"/>
        </xdr:cNvPicPr>
      </xdr:nvPicPr>
      <xdr:blipFill>
        <a:blip r:embed="rId12"/>
        <a:stretch>
          <a:fillRect/>
        </a:stretch>
      </xdr:blipFill>
      <xdr:spPr>
        <a:xfrm>
          <a:off x="4090670" y="90085545"/>
          <a:ext cx="6017895" cy="6061075"/>
        </a:xfrm>
        <a:prstGeom prst="rect">
          <a:avLst/>
        </a:prstGeom>
        <a:noFill/>
        <a:ln w="9525">
          <a:noFill/>
        </a:ln>
      </xdr:spPr>
    </xdr:pic>
  </etc:cellImage>
  <etc:cellImage>
    <xdr:pic>
      <xdr:nvPicPr>
        <xdr:cNvPr id="20" name="ID_65108FA4D84C409D9B5C0B420C77997B"/>
        <xdr:cNvPicPr>
          <a:picLocks noChangeAspect="1"/>
        </xdr:cNvPicPr>
      </xdr:nvPicPr>
      <xdr:blipFill>
        <a:blip r:embed="rId13"/>
        <a:stretch>
          <a:fillRect/>
        </a:stretch>
      </xdr:blipFill>
      <xdr:spPr>
        <a:xfrm>
          <a:off x="4090670" y="129884805"/>
          <a:ext cx="5878195" cy="5094605"/>
        </a:xfrm>
        <a:prstGeom prst="rect">
          <a:avLst/>
        </a:prstGeom>
        <a:noFill/>
        <a:ln w="9525">
          <a:noFill/>
        </a:ln>
      </xdr:spPr>
    </xdr:pic>
  </etc:cellImage>
  <etc:cellImage>
    <xdr:pic>
      <xdr:nvPicPr>
        <xdr:cNvPr id="21" name="ID_F5DA2425028D458E869E6CDB77796DE0"/>
        <xdr:cNvPicPr>
          <a:picLocks noChangeAspect="1"/>
        </xdr:cNvPicPr>
      </xdr:nvPicPr>
      <xdr:blipFill>
        <a:blip r:embed="rId14"/>
        <a:stretch>
          <a:fillRect/>
        </a:stretch>
      </xdr:blipFill>
      <xdr:spPr>
        <a:xfrm>
          <a:off x="4090670" y="164961570"/>
          <a:ext cx="5887085" cy="6261735"/>
        </a:xfrm>
        <a:prstGeom prst="rect">
          <a:avLst/>
        </a:prstGeom>
        <a:noFill/>
        <a:ln w="9525">
          <a:noFill/>
        </a:ln>
      </xdr:spPr>
    </xdr:pic>
  </etc:cellImage>
  <etc:cellImage>
    <xdr:pic>
      <xdr:nvPicPr>
        <xdr:cNvPr id="22" name="ID_40B7CAB4447849A886B449E91116EEB8"/>
        <xdr:cNvPicPr>
          <a:picLocks noChangeAspect="1"/>
        </xdr:cNvPicPr>
      </xdr:nvPicPr>
      <xdr:blipFill>
        <a:blip r:embed="rId15"/>
        <a:stretch>
          <a:fillRect/>
        </a:stretch>
      </xdr:blipFill>
      <xdr:spPr>
        <a:xfrm>
          <a:off x="4090670" y="178562635"/>
          <a:ext cx="5782310" cy="5530215"/>
        </a:xfrm>
        <a:prstGeom prst="rect">
          <a:avLst/>
        </a:prstGeom>
        <a:noFill/>
        <a:ln w="9525">
          <a:noFill/>
        </a:ln>
      </xdr:spPr>
    </xdr:pic>
  </etc:cellImage>
  <etc:cellImage>
    <xdr:pic>
      <xdr:nvPicPr>
        <xdr:cNvPr id="3" name="ID_43D87F30733447649541F1E27D4116B8"/>
        <xdr:cNvPicPr>
          <a:picLocks noChangeAspect="1"/>
        </xdr:cNvPicPr>
      </xdr:nvPicPr>
      <xdr:blipFill>
        <a:blip r:embed="rId16"/>
        <a:stretch>
          <a:fillRect/>
        </a:stretch>
      </xdr:blipFill>
      <xdr:spPr>
        <a:xfrm>
          <a:off x="4090670" y="22512020"/>
          <a:ext cx="13158470" cy="5756275"/>
        </a:xfrm>
        <a:prstGeom prst="rect">
          <a:avLst/>
        </a:prstGeom>
        <a:noFill/>
        <a:ln w="9525">
          <a:noFill/>
        </a:ln>
      </xdr:spPr>
    </xdr:pic>
  </etc:cellImage>
  <etc:cellImage>
    <xdr:pic>
      <xdr:nvPicPr>
        <xdr:cNvPr id="6" name="ID_F2F1371A4973480F82C4CB946904BBFB"/>
        <xdr:cNvPicPr>
          <a:picLocks noChangeAspect="1"/>
        </xdr:cNvPicPr>
      </xdr:nvPicPr>
      <xdr:blipFill>
        <a:blip r:embed="rId17"/>
        <a:stretch>
          <a:fillRect/>
        </a:stretch>
      </xdr:blipFill>
      <xdr:spPr>
        <a:xfrm>
          <a:off x="4090670" y="13037820"/>
          <a:ext cx="15013305" cy="6470650"/>
        </a:xfrm>
        <a:prstGeom prst="rect">
          <a:avLst/>
        </a:prstGeom>
        <a:noFill/>
        <a:ln w="9525">
          <a:noFill/>
        </a:ln>
      </xdr:spPr>
    </xdr:pic>
  </etc:cellImage>
  <etc:cellImage>
    <xdr:pic>
      <xdr:nvPicPr>
        <xdr:cNvPr id="14" name="ID_5CE4B66D4C0C4405A9C191F97C145A10"/>
        <xdr:cNvPicPr>
          <a:picLocks noChangeAspect="1"/>
        </xdr:cNvPicPr>
      </xdr:nvPicPr>
      <xdr:blipFill>
        <a:blip r:embed="rId18"/>
        <a:stretch>
          <a:fillRect/>
        </a:stretch>
      </xdr:blipFill>
      <xdr:spPr>
        <a:xfrm>
          <a:off x="4090670" y="23909020"/>
          <a:ext cx="9196070" cy="6836410"/>
        </a:xfrm>
        <a:prstGeom prst="rect">
          <a:avLst/>
        </a:prstGeom>
        <a:noFill/>
        <a:ln w="9525">
          <a:noFill/>
        </a:ln>
      </xdr:spPr>
    </xdr:pic>
  </etc:cellImage>
  <etc:cellImage>
    <xdr:pic>
      <xdr:nvPicPr>
        <xdr:cNvPr id="7" name="ID_F53F7EBF9F724C1BA268773E4604B488"/>
        <xdr:cNvPicPr>
          <a:picLocks noChangeAspect="1"/>
        </xdr:cNvPicPr>
      </xdr:nvPicPr>
      <xdr:blipFill>
        <a:blip r:embed="rId19"/>
        <a:stretch>
          <a:fillRect/>
        </a:stretch>
      </xdr:blipFill>
      <xdr:spPr>
        <a:xfrm>
          <a:off x="4090670" y="46763305"/>
          <a:ext cx="10807065" cy="6304915"/>
        </a:xfrm>
        <a:prstGeom prst="rect">
          <a:avLst/>
        </a:prstGeom>
        <a:noFill/>
        <a:ln w="9525">
          <a:noFill/>
        </a:ln>
      </xdr:spPr>
    </xdr:pic>
  </etc:cellImage>
  <etc:cellImage>
    <xdr:pic>
      <xdr:nvPicPr>
        <xdr:cNvPr id="11" name="ID_84E1B84648414A8AB9F6CF0A3357AFFF"/>
        <xdr:cNvPicPr>
          <a:picLocks noChangeAspect="1"/>
        </xdr:cNvPicPr>
      </xdr:nvPicPr>
      <xdr:blipFill>
        <a:blip r:embed="rId20"/>
        <a:stretch>
          <a:fillRect/>
        </a:stretch>
      </xdr:blipFill>
      <xdr:spPr>
        <a:xfrm>
          <a:off x="4090670" y="29654500"/>
          <a:ext cx="12714605" cy="6714490"/>
        </a:xfrm>
        <a:prstGeom prst="rect">
          <a:avLst/>
        </a:prstGeom>
        <a:noFill/>
        <a:ln w="9525">
          <a:noFill/>
        </a:ln>
      </xdr:spPr>
    </xdr:pic>
  </etc:cellImage>
</etc:cellImages>
</file>

<file path=xl/sharedStrings.xml><?xml version="1.0" encoding="utf-8"?>
<sst xmlns="http://schemas.openxmlformats.org/spreadsheetml/2006/main" count="4133" uniqueCount="1053">
  <si>
    <t>岁宝壹品苑一期</t>
  </si>
  <si>
    <t>C栋32层会所精装修工程</t>
  </si>
  <si>
    <t>投标价目总计</t>
  </si>
  <si>
    <t>序号</t>
  </si>
  <si>
    <t>说明</t>
  </si>
  <si>
    <t>总价</t>
  </si>
  <si>
    <t>一、</t>
  </si>
  <si>
    <t>开办费</t>
  </si>
  <si>
    <t>二、</t>
  </si>
  <si>
    <t>实体工程费</t>
  </si>
  <si>
    <t>01号清单 精装工程</t>
  </si>
  <si>
    <t>02号清单 室内机电</t>
  </si>
  <si>
    <t>03号清单 结构及其他零星工程</t>
  </si>
  <si>
    <t>04厨房设备供货安装工程</t>
  </si>
  <si>
    <t>05干蒸房工程</t>
  </si>
  <si>
    <t>06湿蒸房工程</t>
  </si>
  <si>
    <t>投标总计：</t>
  </si>
  <si>
    <r>
      <rPr>
        <sz val="10"/>
        <rFont val="Arial"/>
        <charset val="0"/>
      </rPr>
      <t>(</t>
    </r>
    <r>
      <rPr>
        <sz val="10"/>
        <rFont val="宋体"/>
        <charset val="134"/>
      </rPr>
      <t>人民币</t>
    </r>
    <r>
      <rPr>
        <sz val="10"/>
        <rFont val="Arial"/>
        <charset val="0"/>
      </rPr>
      <t>/</t>
    </r>
    <r>
      <rPr>
        <sz val="10"/>
        <rFont val="宋体"/>
        <charset val="134"/>
      </rPr>
      <t>元</t>
    </r>
    <r>
      <rPr>
        <sz val="10"/>
        <rFont val="Arial"/>
        <charset val="0"/>
      </rPr>
      <t>)</t>
    </r>
  </si>
  <si>
    <t>（大写）</t>
  </si>
  <si>
    <t>投标人法人代表签章</t>
  </si>
  <si>
    <t>日期</t>
  </si>
  <si>
    <t>编制说明</t>
  </si>
  <si>
    <t>本工程量清单由开办费项目、实物工程量项目组成。</t>
  </si>
  <si>
    <t>本工程量清单应与承包范围、工程施工技术要求、合同图纸、工程量清单计算规则等其他合同文本一并理解，并不能视为完整无缺的，合同承包范围应以合同文本、图纸及工程施工技术要求为准。</t>
  </si>
  <si>
    <t>综合单价已包含施工现场物业管理要求、工程施工技术要求的内容、满足图纸、规范及招标文件等一切要求。</t>
  </si>
  <si>
    <t>对于适宜于在实物工程量的单价内考虑的费用，则可计算在工程单价内，对于适宜独立计算的费用，则可计算／投价于工程量清单中“开办费”中的对应项目内。对于任何没有填上价款的项目，其所需费用在本合同中视作已包括在开办费的价款或工程单价中，不再另外计取费用。</t>
  </si>
  <si>
    <t>开办费项目旨在说明工程的概况及发包人／设计单位对本工程的基本要求，以便让承包人对整个项目以及各种可能影响单价的因素有一个全面的了解。所以承包人在投标时及以后作为承包人在施工时应注意及遵从本部分的综合要求。</t>
  </si>
  <si>
    <t>对于完成以下项目所须采取之任何必要的措施（包括但不限于材料检验检测、安全施工、文明施工措施及取得政府相关部门的批准等）或须用到的任何机械设备、脚手架、临时水电等的费用均应包含于投标总价内；承包人可在本工程量清单第一章“开办费”的相应项目内对本工程须采取的措施项目整项报价；对于“开办费”项目中未开列的措施项目，承包人可自行增补项目补充报价亦可在本章清单中的对应项目之综合单价内报价。</t>
  </si>
  <si>
    <t>“开办费”在本合同中是一项固定的费用，除非日后发包人指令导致开办费项目某项整项取消外，无论实物工程量有否变化，该费用不能更改。同时，“开办费”适用于本合同内的所有工作内容，承包人所投的单价视为可应用在所有相同的工作项目上以及合同范围内的一切工程变更中。</t>
  </si>
  <si>
    <t>实物工程量清单的单价，须同时满足承包范围、图纸及工程施工技术要求的要求，并将工程量计算规则及单价说明中的各项费用包含在内。未填报的单价和合价，视为已包括在工程量清单的其他单价和合价中。</t>
  </si>
  <si>
    <t>除特别注明“XXX材料甲供”外，为完成项目所需的材料（包括所必须的辅助材料）均由承包人供货及安装。</t>
  </si>
  <si>
    <t>当工程量清单数量单位中出现‘项'字样，则该项的造价由承包人承担风险，结算时不作调整，若此项目没有报价，视为已包括在其它项目单价中。</t>
  </si>
  <si>
    <t>实物工程量项目除厨房设备供货安装工程、干蒸房工程、湿蒸房工程为固定总价包干外，其他清单为暂定工程量，承包人不能修改其已作暂定数量，该类项目将按所报的单价和今后实际发生的数量来结算费用。</t>
  </si>
  <si>
    <t>工程量清单之计价格式中的任何内容不得删除或涂改，补充项目应于规定的页面上填写。</t>
  </si>
  <si>
    <t>实物工程量清单的数量，除另有说明外，是按本合同/招标文件之《分部分项工程量清单》中描述的工程量计算规则进行计算，未尽事宜，按中华人民共和国住房和城乡建设部发布的《房屋建筑与装饰工程工程量计算标准（GB T50854-2024）》中规定的工程量计算规则进行计算。</t>
  </si>
  <si>
    <t>实物工程量清单的项目描述及工程量数量在投标报价阶段仅作为报价参考之用，不构成合同的一部分； 承包人可根据图纸﹑技术规范及工程量计算规则，对项目及数量做出修改及增减。无论是由发包人编制还是由承包人编制的清单项目其准确性均由承包人承担责任。</t>
  </si>
  <si>
    <t>清单中包含，但实际未施工项目结算时发包人直接扣除该项目费。</t>
  </si>
  <si>
    <t>施工过程中承包人有权根据现场实际需要调整施工范围，承包人须无条件配合，调整范围的工程量以现场实际为准进行增减。</t>
  </si>
  <si>
    <t>二次消防改造工程为暂定工程量，现场实际实施时，需充分考虑保护性拆除并利旧安装的方案，最终方案以甲方批复为准，承包人不得以任何理由拒绝甲方批复的改造方案。</t>
  </si>
  <si>
    <t>第一章 - 开办费</t>
  </si>
  <si>
    <t>项目名称</t>
  </si>
  <si>
    <t>合价</t>
  </si>
  <si>
    <t>安全施工</t>
  </si>
  <si>
    <t>文明施工及现场标识</t>
  </si>
  <si>
    <t>垃圾清理与消纳费用</t>
  </si>
  <si>
    <t>竣工清理费用</t>
  </si>
  <si>
    <t>防止鼠蚁、蚊虫滋生费用（含白蚁防治）</t>
  </si>
  <si>
    <t>现场标识布置与维护费用</t>
  </si>
  <si>
    <t>其他安全文明施工环境创建与保持费用（如有）</t>
  </si>
  <si>
    <t>施工现场配备适量质量合格的消防设备/设施费用</t>
  </si>
  <si>
    <t>配备1名专职保洁人员，负责日常清扫、垃圾归集、扬尘及污渍清理、卫生巡查和整改维护</t>
  </si>
  <si>
    <r>
      <rPr>
        <b/>
        <sz val="11"/>
        <rFont val="宋体"/>
        <charset val="134"/>
      </rPr>
      <t>冬雨季、严寒</t>
    </r>
    <r>
      <rPr>
        <b/>
        <sz val="11"/>
        <rFont val="Arial"/>
        <charset val="134"/>
      </rPr>
      <t>/</t>
    </r>
    <r>
      <rPr>
        <b/>
        <sz val="11"/>
        <rFont val="宋体"/>
        <charset val="134"/>
      </rPr>
      <t>热及夜间下施工费用</t>
    </r>
  </si>
  <si>
    <t>临时设施</t>
  </si>
  <si>
    <t>承包人的办公室修建与维护费用</t>
  </si>
  <si>
    <t>工人生活区修建及维护费用</t>
  </si>
  <si>
    <t>临时围护设施（含电梯洞口挡水槛制作及拆除等）</t>
  </si>
  <si>
    <t>脚手架费用</t>
  </si>
  <si>
    <t>保护、保安</t>
  </si>
  <si>
    <t>对成品、半成品及工程材料的保护费用</t>
  </si>
  <si>
    <t>用于施工的正式电梯费用、垂直运输费用（司机费用、日常维修维保费用、电梯使用产生电费）</t>
  </si>
  <si>
    <t>保函、保险</t>
  </si>
  <si>
    <t>履约保函费用</t>
  </si>
  <si>
    <t>施工人员意外伤害保险费用</t>
  </si>
  <si>
    <t>检验、检测</t>
  </si>
  <si>
    <t>承包人供应材料的检测费用</t>
  </si>
  <si>
    <t>发包人供应材料的检测费用</t>
  </si>
  <si>
    <t>其他</t>
  </si>
  <si>
    <t>水电费用</t>
  </si>
  <si>
    <t>电梯及其他公共设备的使用费和电费</t>
  </si>
  <si>
    <t>协调管理费用</t>
  </si>
  <si>
    <t>甲分包单位配合管理费</t>
  </si>
  <si>
    <t>甲供材配合管理费</t>
  </si>
  <si>
    <t>出入证工本费、消防改管放水费等物业管求费用</t>
  </si>
  <si>
    <t>其他测评费用</t>
  </si>
  <si>
    <t>材料设备保护性拆除后的保管仓储费用</t>
  </si>
  <si>
    <r>
      <rPr>
        <sz val="10"/>
        <rFont val="宋体"/>
        <charset val="134"/>
      </rPr>
      <t>按现状接收后涉及的为满足施工图纸、设计效果、技术要求、验收标准及交付标准所需的</t>
    </r>
    <r>
      <rPr>
        <sz val="10"/>
        <color rgb="FFFF0000"/>
        <rFont val="宋体"/>
        <charset val="134"/>
      </rPr>
      <t>墙面找平、墙面空鼓修复</t>
    </r>
    <r>
      <rPr>
        <sz val="10"/>
        <rFont val="宋体"/>
        <charset val="134"/>
      </rPr>
      <t>、管线开孔、封堵、补强、吊洞</t>
    </r>
  </si>
  <si>
    <t>与幕墙饰面、门窗接驳口收边收口（含打胶、同原建筑幕墙颜色的铝板收边收口）</t>
  </si>
  <si>
    <t>按现状接收后原单位遗漏的垃圾清运（30-32层）</t>
  </si>
  <si>
    <t>成品保护费</t>
  </si>
  <si>
    <t>负责消防电梯轿厢在本工程施工期间的成品保护</t>
  </si>
  <si>
    <t>负责现有装修（运输通道如负5层电梯厅等）的成品保护</t>
  </si>
  <si>
    <t>负责现有幕墙、门窗等的成品保护</t>
  </si>
  <si>
    <t>材料多次转运费</t>
  </si>
  <si>
    <t>报建费</t>
  </si>
  <si>
    <r>
      <rPr>
        <b/>
        <sz val="10"/>
        <rFont val="宋体"/>
        <charset val="134"/>
      </rPr>
      <t>其他未尽事宜</t>
    </r>
    <r>
      <rPr>
        <sz val="10"/>
        <rFont val="宋体"/>
        <charset val="134"/>
      </rPr>
      <t>，请仔细参阅图纸设计、招标文件、承包范围等，将有遗漏的措施项综合考虑进各项单价中，后期不得以措施项遗漏未列为由提出索赔。</t>
    </r>
  </si>
  <si>
    <t>转至投标价目总计            人民币/元</t>
  </si>
  <si>
    <t>第二章 - 01号清单 精装清单</t>
  </si>
  <si>
    <t>分部分项工程量清单</t>
  </si>
  <si>
    <t>工程名称</t>
  </si>
  <si>
    <t>工作内容</t>
  </si>
  <si>
    <t>图片</t>
  </si>
  <si>
    <t>计算规则</t>
  </si>
  <si>
    <t>单位</t>
  </si>
  <si>
    <t>工程量</t>
  </si>
  <si>
    <t>综合单价构成（元）</t>
  </si>
  <si>
    <t>综合单价
(含税)
（元）</t>
  </si>
  <si>
    <t>合价
(含税)（元）</t>
  </si>
  <si>
    <t>主材费
（含损耗）</t>
  </si>
  <si>
    <t>辅材费</t>
  </si>
  <si>
    <t>人工费</t>
  </si>
  <si>
    <t>机械费</t>
  </si>
  <si>
    <t>管理费</t>
  </si>
  <si>
    <t>利润</t>
  </si>
  <si>
    <t>税金</t>
  </si>
  <si>
    <t>一</t>
  </si>
  <si>
    <t>装饰工程</t>
  </si>
  <si>
    <t>（一）</t>
  </si>
  <si>
    <t>地面工程</t>
  </si>
  <si>
    <t>地面工程包含但不仅限于清理基层、找平、结合层/粘结层，二次搬运，现场修边切割和开洞，铺设石材饰面，填缝、擦缝、养护。清理净面等一切所需工作内容；</t>
  </si>
  <si>
    <t>接待前厅</t>
  </si>
  <si>
    <t>石材ST-101B
厚度：20mm
（含门槛石）</t>
  </si>
  <si>
    <t>1、面层石材铺贴，石材专用粘结剂，同色填缝，石材乙供；
2、1:2.5干硬性防水水泥砂浆找平，找平厚度20mm及以内；
3、详见图纸；
4、包含但不限于编制说明、图纸、技术要求中的相关内容及完成该项目的一切所需；</t>
  </si>
  <si>
    <t>/</t>
  </si>
  <si>
    <t>按设计图示尺寸以投影面积计算</t>
  </si>
  <si>
    <t>m2</t>
  </si>
  <si>
    <t>黑色砾石地面</t>
  </si>
  <si>
    <t>1、面层黑色砾石，含5mm实心古铜条；
2、1:2.5干硬性防水水泥砂浆找平，找平厚度20mm及以内；
3、详见图纸；
4、包含但不限于编制说明、图纸、技术要求中的相关内容及完成该项目的一切所需；</t>
  </si>
  <si>
    <t>陶粒回填</t>
  </si>
  <si>
    <t>1.找平层：综合各类混凝土类型、强度等级及找平厚度；
2.基层清理、界面剂；
3.包含但不限于编制说明、图纸、技术要求中的相关内容及完成该项目的一切所需；
4.需进行三方现场收方，否则不予计取。</t>
  </si>
  <si>
    <t>按设计图示尺寸以体积计算</t>
  </si>
  <si>
    <t>m³</t>
  </si>
  <si>
    <t>石材结晶处理</t>
  </si>
  <si>
    <t>石材打磨结晶处理</t>
  </si>
  <si>
    <t>走廊及电梯厅</t>
  </si>
  <si>
    <t>瓷砖地面T-101</t>
  </si>
  <si>
    <t>1、面层瓷砖铺贴，专用粘结剂，同色填缝；
2、1:2.5干硬性防水水泥砂浆找平，找平厚度20mm及以内；
3、详图纸；
4、包含但不限于编制说明、图纸、技术要求中的相关内容及完成该项目的一切所需；</t>
  </si>
  <si>
    <t>按设计图示尺寸以展开面积计算</t>
  </si>
  <si>
    <t>茶室/棋牌室1</t>
  </si>
  <si>
    <t>茶室/棋牌室2</t>
  </si>
  <si>
    <t>多功能室</t>
  </si>
  <si>
    <t>男/女更衣室</t>
  </si>
  <si>
    <t>石材ST-101A(水洗面）
厚度：20mm</t>
  </si>
  <si>
    <t>水泥砂浆找平（柜体下）</t>
  </si>
  <si>
    <t>1、水泥砂浆找平，找平厚度综合考虑；
2、包含但不限于编制说明、图纸、技术要求中的相关内容及完成该项目的一切所需；</t>
  </si>
  <si>
    <t>按设计图示尺寸以面积计算</t>
  </si>
  <si>
    <t>泡池、消毒池、工具间及游泳池（不含桑拿房）</t>
  </si>
  <si>
    <t>石材ST-101A(水洗面）
（天山慕雪）
厚度：20mm</t>
  </si>
  <si>
    <t>100mm宽隔断石ST-101A</t>
  </si>
  <si>
    <t>1、面层石材铺贴，石材专用粘结剂，同色填缝，石材乙供；
2、1:2.5干硬性防水水泥砂浆找平，找平厚度20mm及以内；
3、详图纸；
4、包含但不限于编制说明、图纸、技术要求中的相关内容及完成该项目的一切所需；</t>
  </si>
  <si>
    <t>按设计图示尺寸以延长米计算</t>
  </si>
  <si>
    <t>m</t>
  </si>
  <si>
    <t>马赛克地面T-103</t>
  </si>
  <si>
    <t>1、面层马赛克铺贴，专用粘结剂/4~5mm氯工胶乳防水砂浆镶贴，环氧树脂填缝；
2、10mm氯丁胶乳防水砂浆；
3、详图纸；
4、包含但不限于编制说明、图纸、技术要求中的相关内容及完成该项目的一切所需；</t>
  </si>
  <si>
    <t>瓷砖地面T-101（水沟位置）</t>
  </si>
  <si>
    <t>1、面层黑色砾石，含MT-101拉丝古铜包边，不含石材饰面；
2、综合不同层数、规格的基层板；
3、综合不同规格尺寸的钢架；
4、详见图纸；
5、包含但不限于编制说明、图纸、技术要求中的相关内容及完成该项目的一切所需；</t>
  </si>
  <si>
    <t>砌筑反坎</t>
  </si>
  <si>
    <t>1、混凝土砌块墙；
2、包含但不限于编制说明、图纸、技术要求中的相关内容及完成该项目的一切所需；</t>
  </si>
  <si>
    <t>混凝土地梁墙</t>
  </si>
  <si>
    <t>1、新旧结构凿毛，涂刷界面剂；
2、植筋，植筋胶填实；
3、支模板；
4、φ12@150双层双向钢筋、拉筋等（综合不同钢筋直径、间距）；
5、C30以上细石混凝土；
6、包含但不限于编制说明、图纸、技术要求中的相关内容及完成该项目的一切所需；</t>
  </si>
  <si>
    <t>墙面抹灰</t>
  </si>
  <si>
    <t>1、12mm-15mm水泥砂浆压光找平；
2、挂防裂金属网</t>
  </si>
  <si>
    <t>健身中心</t>
  </si>
  <si>
    <t>地胶板VF-101</t>
  </si>
  <si>
    <t>1、面层地胶板铺贴，专用粘结剂；
2、1:2.5干硬性防水水泥砂浆找平，找平厚度40mm及以内；
3、详图纸；
4、包含但不限于编制说明、图纸、技术要求中的相关内容及完成该项目的一切所需；</t>
  </si>
  <si>
    <t>5mm实心古铜条</t>
  </si>
  <si>
    <t>1、5mm实心古铜条收边；
2、详见图纸；
3、包含但不限于编制说明、图纸、技术要求中的相关内容及完成该项目的一切所需；</t>
  </si>
  <si>
    <t>男女卫生间</t>
  </si>
  <si>
    <t>1.找平层：综合各类混凝土类型、强度等级及找平厚度；
2.φ3-φ5@150~150钢筋网；
3.基层清理、界面剂；
4.包含但不限于编制说明、图纸、技术要求中的相关内容及完成该项目的一切所需；
5.需进行三方现场收方，否则不予计取。</t>
  </si>
  <si>
    <t>清洁间</t>
  </si>
  <si>
    <t>前室</t>
  </si>
  <si>
    <t>门槛石材ST-101B
厚度：20mm</t>
  </si>
  <si>
    <t>餐厅</t>
  </si>
  <si>
    <t>木地板WF-101</t>
  </si>
  <si>
    <t>1、面层木地板铺贴，专用粘结剂；
2、防潮膜；
3、细石混凝土找平层；
4、界面剂
5、详图纸；
6、包含但不限于编制说明、图纸、技术要求中的相关内容及完成该项目的一切所需；</t>
  </si>
  <si>
    <t>多功能宴会厅、厨房、露台</t>
  </si>
  <si>
    <t>1、面层石材铺贴，石材专用粘结剂，同色填缝，石材乙供；
2、20*40*3镀锌方通骨架、12厚松木阻燃版；
3、详见图纸DT-FC-02/09；
4、包含但不限于编制说明、图纸、技术要求中的相关内容及完成该项目的一切所需；</t>
  </si>
  <si>
    <t>（二）</t>
  </si>
  <si>
    <t>天花工程</t>
  </si>
  <si>
    <t>吊顶工程包含但不仅限于找平、骨架、阻燃板、悬挂系统、灯具开孔、无机涂料等各种饰面、排气扇、检修口等空洞开孔、天花高低造型制安等一切安装附件，形成图示跌级造型</t>
  </si>
  <si>
    <t>轻钢龙骨石膏板吊顶</t>
  </si>
  <si>
    <t>1、吊顶形式：平级吊顶+跌级吊顶综合考虑
2、基层：轻钢龙骨+局部镀锌方通+双层9.5mm厚石膏板
3、含一切放线定位、开孔（消防喷淋头、消防指示灯、扬声器、烟感、温感、燃气泄漏报警器等配合工作），设备点位加固
4、包含但不限于编制说明、图纸、技术要求中的相关内容及完成该项目的一切所需
5、详见图纸</t>
  </si>
  <si>
    <t>按设计图示尺寸以投影面积计算、不扣除风口百叶、扣除单个＞0.3㎡的单个洞口</t>
  </si>
  <si>
    <t>仿木纹肌理漆饰面 PT-104</t>
  </si>
  <si>
    <t>1、基层清理；
2.满刮腻子两遍；
3、仿木纹肌理漆PT-104（综合不同底漆面漆罩面漆，综合不同遍数）
4、包含但不限于编制说明、图纸、技术要求中的相关内容及完成该项目的一切所需
5、详见图纸</t>
  </si>
  <si>
    <t>黑色硝基漆饰面 PT-105</t>
  </si>
  <si>
    <t>1、基层清理；
2、满刮腻子两遍；
3、刷黑色硝基漆PT-105底油一遍、面漆两遍；
4、包含但不限于编制说明、图纸、技术要求中的相关内容及完成该项目的一切所需；
5、详见图纸节点图</t>
  </si>
  <si>
    <t>成品GRG线条(风口及灯槽位置）</t>
  </si>
  <si>
    <t>1、基层：成品GRG线条，形状及规格满足图纸要求；
2、包含但不限于编制说明、图纸、技术要求中的相关内容及完成该项目的一切所需
3、详见图纸</t>
  </si>
  <si>
    <t>天花灯槽</t>
  </si>
  <si>
    <t>1、规格尺寸：详图纸
2、基层：轻钢龙骨及基层板详图纸
3、包含但不限于编制说明、图纸、技术要求中的相关内容及完成该项目的一切所需</t>
  </si>
  <si>
    <t>成品检修口</t>
  </si>
  <si>
    <t>1、规格：450mm*450mm 成品铝框架检修口供货及安装
2、包含但不限于编制说明、图纸、技术要求中的相关内容及完成该项目的一切所需
3、详见图纸</t>
  </si>
  <si>
    <t>按设计图示以数量计算</t>
  </si>
  <si>
    <t>个</t>
  </si>
  <si>
    <t>定制风口</t>
  </si>
  <si>
    <t>1、1.2mmABS风口
2、基层板内部涂刷黑色硝基漆
3、详见图纸
4、包含但不限于编制说明、图纸、技术要求中的相关内容及完成该项目的一切所需</t>
  </si>
  <si>
    <t>按设计图示尺寸按面积计算</t>
  </si>
  <si>
    <t>1、吊顶形式：平级吊顶+跌级吊顶综合考虑
2、基层：轻钢龙骨+双层9.5mm厚石膏板
3、含一切放线定位、开孔（消防喷淋头、消防指示灯、扬声器、烟感、温感、燃气泄漏报警器等配合工作），设备点位加固
4、包含但不限于编制说明、图纸、技术要求中的相关内容及完成该项目的一切所需
5、详见图纸</t>
  </si>
  <si>
    <t>反支撑</t>
  </si>
  <si>
    <t>1、50*50*4热镀锌角钢
2、包含但不限于编制说明、图纸、技术要求中的相关内容及完成该项目的一切所需
3、详见图纸天花反支撑大样图</t>
  </si>
  <si>
    <t>蜂窝石材吊顶　ST-102</t>
  </si>
  <si>
    <t>1.吊顶形式：平级吊顶；
2.吊顶系统:清理结构基层，钢骨架；
3.面层：20mm贝金米黄复合蜂窝石材饰面，石材乙供；
4.含一切开孔、放线定位、加固，吊顶修复、清理及成品保护；
5.包含但不限于编制说明、图纸、技术要求中的相关内容及完成该项目的一切所需；</t>
  </si>
  <si>
    <t>铝塑板饰面</t>
  </si>
  <si>
    <t>1、基层：轻钢龙骨/钢骨架；
2、基层板：9mm硅酸钙板；
3、面层：3mm厚铝塑板；
4、包含但不限于编制说明、图纸、技术要求中的相关内容及完成该项目的一切所需</t>
  </si>
  <si>
    <t>窗帘盒</t>
  </si>
  <si>
    <t>1、规格尺寸：200*200*200mm窗帘盒
2、基层：轻钢龙骨/钢骨架
3、面层：9mm厚阻燃夹板+9mm厚防潮石膏板
4、包含但不限于编制说明、图纸、技术要求中的相关内容及完成该项目的一切所需</t>
  </si>
  <si>
    <t>1、吊顶形式：平级吊顶+跌级吊顶综合考虑
2、基层：轻钢龙骨+双层9.5mm厚耐水纸面石膏板
3、含一切放线定位、开孔（消防喷淋头、消防指示灯、扬声器、烟感、温感、燃气泄漏报警器等配合工作），设备点位加固
4、包含但不限于编制说明、图纸、技术要求中的相关内容及完成该项目的一切所需
5、详见图纸</t>
  </si>
  <si>
    <t>防水乳胶漆　PT-102</t>
  </si>
  <si>
    <t>1、基层清理；
2.满刮腻子两遍；
3、刷白色防水无机涂料PT-102底油一遍、面漆两遍；
4、包含但不限于编制说明、图纸、技术要求中的相关内容及完成该项目的一切所需
5、详见图纸</t>
  </si>
  <si>
    <t>泡池、消毒池及游泳池</t>
  </si>
  <si>
    <t>轻钢龙骨石膏板吊顶（含弧形）</t>
  </si>
  <si>
    <t>1、吊顶形式：平级吊顶+跌级吊顶综合考虑
2、基层：轻钢龙骨+局部镀锌方通+双层9.5mm厚耐水纸面石膏板（含弧形）
3、含一切放线定位、开孔（消防喷淋头、消防指示灯、扬声器、烟感、温感、燃气泄漏报警器等配合工作），设备点位加固
4、包含但不限于编制说明、图纸、技术要求中的相关内容及完成该项目的一切所需
5、详见图纸</t>
  </si>
  <si>
    <t>梁面石膏板吊顶</t>
  </si>
  <si>
    <t>1、骨架：30*30*3镀锌方通
2、基层板：12mm阻燃板
3、含一切放线定位、开孔（消防喷淋头、消防指示灯、扬声器、烟感、温感、燃气泄漏报警器等配合工作）
4、包含但不限于编制说明、图纸、技术要求中的相关内容及完成该项目的一切所需
5、详见图纸</t>
  </si>
  <si>
    <t>成品GRG线条(梁的位置）</t>
  </si>
  <si>
    <r>
      <rPr>
        <sz val="10"/>
        <rFont val="宋体"/>
        <charset val="134"/>
      </rPr>
      <t>1、吊顶形式：</t>
    </r>
    <r>
      <rPr>
        <sz val="10"/>
        <color rgb="FFFF0000"/>
        <rFont val="宋体"/>
        <charset val="134"/>
      </rPr>
      <t>平级吊顶+跌级吊顶综合考虑</t>
    </r>
    <r>
      <rPr>
        <sz val="10"/>
        <rFont val="宋体"/>
        <charset val="134"/>
      </rPr>
      <t xml:space="preserve">
2、基层：轻钢龙骨+局部镀锌方通+双层9.5mm厚耐水纸面石膏板（含弧形）
3、含一切放线定位、开孔（消防喷淋头、消防指示灯、扬声器、烟感、温感、燃气泄漏报警器等配合工作），设备点位加固
4、包含但不限于编制说明、图纸、技术要求中的相关内容及完成该项目的一切所需
5、详见图纸</t>
    </r>
  </si>
  <si>
    <t>贴膜木纹铝板格栅吊顶 MT-102</t>
  </si>
  <si>
    <t>1、吊顶形式：格栅吊顶；
2、吊顶系统:清理结构基层，轻钢龙骨骨架,镀锌吊杆；
3、面层：1.2mm贴膜木纹饰面铝格栅，厚度、颜色及造型按施工图及选型表综合考虑；
4、含一切开孔、放线定位、加固，吊顶修复、清理及成品保护；
5、包含但不限于编制说明、图纸、技术要求中的相关内容及完成该项目的一切所需</t>
  </si>
  <si>
    <t>木饰面WD-101</t>
  </si>
  <si>
    <t>1、吊顶形式：平级吊顶+跌级吊顶综合考虑
2、轻钢龙骨+12mm阻燃夹板基层；
3、WD-101木饰面；
4、含一切放线定位、开孔（消防喷淋头、消防指示灯、扬声器、烟感、温感、燃气泄漏报警器等配合工作）
5、包含但不限于编制说明、图纸、技术要求中的相关内容及完成该项目的一切所需
6、详见图纸</t>
  </si>
  <si>
    <t>成品GRG线条(灯槽位置）</t>
  </si>
  <si>
    <t>1、吊顶形式：平级吊顶+跌级吊顶综合考虑
2、基层：轻钢龙骨+局部镀锌方通+双层9.5mm厚耐水纸面石膏板
3、含一切放线定位、开孔（消防喷淋头、消防指示灯、扬声器、烟感、温感、燃气泄漏报警器等配合工作），设备点位加固
4、包含但不限于编制说明、图纸、技术要求中的相关内容及完成该项目的一切所需
5、详见图纸</t>
  </si>
  <si>
    <t>石材漆饰面 PT-106</t>
  </si>
  <si>
    <t>1、基层清理；
2.满刮腻子两遍；
3、石材漆饰面 PT-106（综合不同底漆面漆罩面漆，综合不同遍数）
4、包含但不限于编制说明、图纸、技术要求中的相关内容及完成该项目的一切所需
5、详见图纸</t>
  </si>
  <si>
    <t>铝扣板</t>
  </si>
  <si>
    <t>1、吊顶形式：平级吊顶+跌级吊顶综合考虑
2、基层：轻钢龙骨
3、600*600mm铝扣板
4、含一切放线定位、开孔（消防喷淋头、消防指示灯、扬声器、烟感、温感、燃气泄漏报警器等配合工作）
5、包含但不限于编制说明、图纸、技术要求中的相关内容及完成该项目的一切所需
6、详见图纸</t>
  </si>
  <si>
    <t>乳胶漆　PT-101</t>
  </si>
  <si>
    <t>1、基层清理；
2.满刮腻子两遍；
3、刷白色无机涂料PT-101底油一遍、面漆两遍；
4、包含但不限于编制说明、图纸、技术要求中的相关内容及完成该项目的一切所需
5、详见图纸</t>
  </si>
  <si>
    <t>木纹铝板吊顶 MT-102</t>
  </si>
  <si>
    <t>1.吊顶形式：平级吊顶；
2.吊顶系统:清理结构基层，轻钢龙骨骨架,吊杆；
3.面层：1.2mm铝板+18mm蜂窝铝+1.0mm底板；
4.含一切开孔、放线定位、加固，吊顶修复、清理及成品保护；
5.包含但不限于编制说明、图纸、技术要求中的相关内容及完成该项目的一切所需；</t>
  </si>
  <si>
    <t>推拉门收口盒</t>
  </si>
  <si>
    <t>1、规格尺寸：推拉门收口盒，详图纸
2、基层：轻钢龙骨/钢骨架
3、面层：9mm厚阻燃夹板+9mm厚防潮石膏板
4、包含但不限于编制说明、图纸、技术要求中的相关内容及完成该项目的一切所需</t>
  </si>
  <si>
    <t>弧形天花收边条</t>
  </si>
  <si>
    <t>1、规格尺寸：详图纸，材料综合（成品GRG或弧形石膏板成型）
2、骨架：轻钢龙骨/钢骨架
3、基层：9mm厚阻燃夹板+9mm厚防潮石膏板或成品GRG线条
4、包含但不限于编制说明、图纸、技术要求中的相关内容及完成该项目的一切所需</t>
  </si>
  <si>
    <t>（三）</t>
  </si>
  <si>
    <t>墙面工程</t>
  </si>
  <si>
    <t>墙面工程包含但不仅限于清理基层、砂浆找平，结合层/粘结层/骨架等（具体铺贴方式根据图纸），材料二次搬运，现场修边切割和开洞，铺设饰面，填缝、擦缝、养护。清理净面等一切所需工作内容；</t>
  </si>
  <si>
    <t>干挂石材ST-103A</t>
  </si>
  <si>
    <t>1、基层清理
2、基层：镀锌型钢、干挂件焊接处需做防锈处理等
3、面层：ST-103A石材
4、含六面防护、石材磨边等二次加工费用
5、包含但不限于编制说明、图纸、技术要求中的相关内容及完成该项目的一切所需</t>
  </si>
  <si>
    <t>干挂造型石材ST-103A</t>
  </si>
  <si>
    <t>1、基层清理
2、基层：镀锌型钢、干挂件焊接处需做防锈处理等
3、面层：ST-103A造型石材
4、含六面防护、石材磨边等二次加工费用
5、包含但不限于编制说明、图纸、技术要求中的相关内容及完成该项目的一切所需</t>
  </si>
  <si>
    <t>干挂石材ST-102</t>
  </si>
  <si>
    <t>1、基层清理
2、基层：镀锌型钢、干挂件焊接处需做防锈处理等
3、面层：ST-102石材
4、含六面防护及晶面处理、石材磨边等二次加工费用
5、包含但不限于编制说明、图纸、技术要求中的相关内容及完成该项目的一切所需</t>
  </si>
  <si>
    <t>干挂石材ST-104</t>
  </si>
  <si>
    <t>1、基层清理
2、基层：镀锌型钢、干挂件焊接处需做防锈处理等
3、面层：ST-104石材
4、含六面防护及晶面处理、石材磨边等二次加工费用
5、包含但不限于编制说明、图纸、技术要求中的相关内容及完成该项目的一切所需</t>
  </si>
  <si>
    <t>拉丝古铜MT-101
（墙身线条）</t>
  </si>
  <si>
    <t>1、基层清理
2、基层：镀锌型钢、综合不同基层板
3、面层：1.2mm拉丝古铜MT-101
4、包含但不限于编制说明、图纸、技术要求中的相关内容及完成该项目的一切所需</t>
  </si>
  <si>
    <t>木纹铝板MT-102</t>
  </si>
  <si>
    <t>1、基层清理
2、基层：镀锌型钢、12mm松本阻燃板
3、面层：1.2mm铝板+18mm蜂窝铝+1.0mm底板
4、包含但不限于编制说明、图纸、技术要求中的相关内容及完成该项目的一切所需</t>
  </si>
  <si>
    <t>蜂窝拉丝古铜MT-101
（门框位置）</t>
  </si>
  <si>
    <t>1、基层清理
2、基层：镀锌型钢、12mm松本阻燃板+12mm蜂窝背板
3、面层：1.2mm拉丝古铜MT-101
4、包含但不限于编制说明、图纸、技术要求中的相关内容及完成该项目的一切所需</t>
  </si>
  <si>
    <t>1、轻钢龙骨；
2、墙面0.5mm防潮薄膜
3、12mm阻燃夹板基层；
4、木饰面WD-101；
5、包含但不限于编制说明、图纸、技术要求中的相关内容及完成该项目的一切所需；</t>
  </si>
  <si>
    <t>10mm
MT-101压顶金属装饰线条</t>
  </si>
  <si>
    <t>1、10mm高压顶金属装饰线条；
2、12mm阻燃夹板基层；
3、包含但不限于编制说明、图纸、技术要求中的相关内容及完成该项目的一切所需</t>
  </si>
  <si>
    <t>20mm
MT-101(踢脚线)</t>
  </si>
  <si>
    <t>1、20mm高拉丝古铜踢脚线，综合不同款式；
2、12mm阻燃夹板基层；
3、包含但不限于编制说明、图纸、技术要求中的相关内容及完成该项目的一切所需</t>
  </si>
  <si>
    <t>固定钢化玻璃GL-102</t>
  </si>
  <si>
    <t>1、钢化玻璃GL-102；
4、包含但不限于编制说明、图纸、技术要求中的相关内容及完成该项目的一切所需</t>
  </si>
  <si>
    <t>1、基层清理；
2、满刮腻子两遍；
3、刷白色无机涂料PT-102底油一遍、面漆两遍；
4、包含但不限于编制说明、图纸、技术要求中的相关内容及完成该项目的一切所需
5、详见图纸</t>
  </si>
  <si>
    <t>干挂石材ST-101</t>
  </si>
  <si>
    <t>1、基层清理
2、基层：镀锌型钢、干挂件焊接处需做防锈处理等
3、面层：ST-101石材
4、含六面防护及晶面处理、石材磨边等二次加工费用
5、包含但不限于编制说明、图纸、技术要求中的相关内容及完成该项目的一切所需</t>
  </si>
  <si>
    <t>成品GRG线条</t>
  </si>
  <si>
    <t>1、基层板：综合不同基层板；
2、面层：成品GRG线条，形状及规格满足图纸要求；
3、包含但不限于编制说明、图纸、技术要求中的相关内容及完成该项目的一切所需；</t>
  </si>
  <si>
    <t>石材漆PT-106</t>
  </si>
  <si>
    <t>1、基层清理；
2、综合不同基层板（双层）；
3、石材漆PT-106（综合不同底漆面漆罩面漆，综合不同遍数）；
4、包含但不限于编制说明、图纸、技术要求中的相关内容及完成该项目的一切所需</t>
  </si>
  <si>
    <t>1、基层清理
2、轻钢龙骨+综合不同基层板；
3、面层：仿木纹肌理漆饰面 PT-104（综合不同底漆面漆罩面漆，综合不同遍数）
4、包含但不限于编制说明、图纸、技术要求中的相关内容及完成该项目的一切所需</t>
  </si>
  <si>
    <t>亚克力层板SF-103</t>
  </si>
  <si>
    <t>1、综合不同基层板；
2、亚克力层板SF-103，拉丝古铜饰面MT-101
3、暗藏灯带；
4、包含但不限于编制说明、图纸、技术要求中的相关内容及完成该项目的一切所需</t>
  </si>
  <si>
    <t>按设计图示尺寸以水平投影面积计算</t>
  </si>
  <si>
    <t>暗门</t>
  </si>
  <si>
    <t>1.暗门尺寸：1000*2380mm；
2.门饰面：石材饰面ST-102（石材乙供）；
3.基层：镀锌型钢，夹板基层；
4.门五金：详见图纸，含执手锁、门吸、门合页、隔音条等所有五金配件；
5.包含但不限于编制说明、图纸、技术要求中的相关内容及完成该项目的一切所需；</t>
  </si>
  <si>
    <t>按设计图示以樘计算</t>
  </si>
  <si>
    <t>樘</t>
  </si>
  <si>
    <t>1.暗门尺寸：800*2380mm；
2.门饰面：石材饰面ST-102（石材乙供）；
3.基层：镀锌型钢，夹板基层；
4.门五金：详见图纸，含执手锁、门吸、门合页、隔音条等所有五金配件；
5.包含但不限于编制说明、图纸、技术要求中的相关内容及完成该项目的一切所需；</t>
  </si>
  <si>
    <t>1.暗门尺寸：800*2380mm；
2.门饰面：石材漆；
3.基层：镀锌型钢，夹板基层；
4.门五金：详见图纸，含执手锁、门吸、门合页、隔音条等所有五金配件；
5.包含但不限于编制说明、图纸、技术要求中的相关内容及完成该项目的一切所需；</t>
  </si>
  <si>
    <t>电梯门头 MT-101</t>
  </si>
  <si>
    <t>1.面层：1.2mm厚拉丝古铜金属饰面；
2.基层：综合不同规格的木龙骨+12mm阻燃夹板+10mm蜂窝背板；
3.包含但不限于编制说明、图纸、技术要求中的相关内容及完成该项目的一切所需；</t>
  </si>
  <si>
    <t>电梯门套 MT-101</t>
  </si>
  <si>
    <t>1.面层：1.2mm厚拉丝古铜金属饰面；
2.基层：综合不同基层板
3.包含但不限于编制说明、图纸、技术要求中的相关内容及完成该项目的一切所需；</t>
  </si>
  <si>
    <t>电梯门装饰 MT-101</t>
  </si>
  <si>
    <t>1.面层：1.2mm厚拉丝古铜金属饰面；
2.包含但不限于编制说明、图纸、技术要求中的相关内容及完成该项目的一切所需；</t>
  </si>
  <si>
    <t>金属电梯按钮板 MT-101</t>
  </si>
  <si>
    <t>1.面层：1.2mm厚拉丝古铜金属饰面；
2.基层：综合各类基层板；
3.钢骨架：综合各类骨架材质、尺寸、间距；
4.包含但不限于编制说明、图纸、技术要求中的相关内容及完成该项目的一切所需；</t>
  </si>
  <si>
    <t>5mm拉丝古铜
MT-101(墙身)</t>
  </si>
  <si>
    <t>1、5mm拉丝古铜；
2、12mm阻燃夹板基层；
3、包含但不限于编制说明、图纸、技术要求中的相关内容及完成该项目的一切所需</t>
  </si>
  <si>
    <t>1、基层清理；
2、轻钢龙骨垫平+综合不同基层板（双层）；
3、石材漆PT-106（综合不同底漆面漆罩面漆，综合不同遍数）；
4、包含但不限于编制说明、图纸、技术要求中的相关内容及完成该项目的一切所需</t>
  </si>
  <si>
    <t>岩板墙面T-106</t>
  </si>
  <si>
    <t>1、轻钢龙骨；
2、基层板；
3、岩板墙面T-106
4、含墙面检修口；
5、包含但不限于编制说明、图纸、技术要求中的相关内容及完成该项目的一切所需；</t>
  </si>
  <si>
    <t>按镶贴表面积计算</t>
  </si>
  <si>
    <t>1、基层清理；
2、轻钢龙骨垫平（局部钢骨架）+综合不同基层板（双层）；
3、石材漆PT-106（综合不同底漆面漆罩面漆，综合不同遍数）；
4、包含但不限于编制说明、图纸、技术要求中的相关内容及完成该项目的一切所需</t>
  </si>
  <si>
    <t>灰镜GL-103</t>
  </si>
  <si>
    <t>1、镀锌方通
2、12mm阻燃板
3、12mm蜂窝背板
4、灰镜GL-103饰面
5、包含但不限于编制说明、图纸、技术要求中的相关内容及完成该项目的一切所需</t>
  </si>
  <si>
    <t>造型木饰面WD-101</t>
  </si>
  <si>
    <t>1、轻钢龙骨垫平；
2、墙面0.5mm防潮薄膜
3、12mm阻燃夹板基层；
4、造型木饰面WD-101；
5、包含但不限于编制说明、图纸、技术要求中的相关内容及完成该项目的一切所需；</t>
  </si>
  <si>
    <t>岩板墙面T-105</t>
  </si>
  <si>
    <r>
      <rPr>
        <sz val="10"/>
        <rFont val="宋体"/>
        <charset val="134"/>
      </rPr>
      <t>1、湿贴前处理、双组分益胶泥铺贴、</t>
    </r>
    <r>
      <rPr>
        <sz val="10"/>
        <color rgb="FFFF0000"/>
        <rFont val="宋体"/>
        <charset val="134"/>
      </rPr>
      <t>美缝</t>
    </r>
    <r>
      <rPr>
        <sz val="10"/>
        <rFont val="宋体"/>
        <charset val="134"/>
      </rPr>
      <t>；
2、含墙面检修口；
3、包含但不限于编制说明、图纸、技术要求中的相关内容及完成该项目的一切所需；</t>
    </r>
  </si>
  <si>
    <t>1、轻钢龙骨；
2、基层板；
3、岩板墙面T-105
4、含墙面检修口；
5、包含但不限于编制说明、图纸、技术要求中的相关内容及完成该项目的一切所需；</t>
  </si>
  <si>
    <t>GL-101防雾银镜</t>
  </si>
  <si>
    <t>1、防雾银镜供货及安装，含四周MT-101拉丝古铜收边；
2、12mm阻燃板+10mm蜂窝背板
3、包含但不限于编制说明、图纸、技术要求中的相关内容及完成该项目的一切所需</t>
  </si>
  <si>
    <t>洗手台</t>
  </si>
  <si>
    <t>1、钢骨架：综合各类骨架材质、尺寸、间距；
2、综合不同基层板；
3、石材饰面ST-101；
4、包含但不限于编制说明、图纸、技术要求中的相关内容及完成该项目的一切所需</t>
  </si>
  <si>
    <t>屏风</t>
  </si>
  <si>
    <t>1、磨砂玻璃GL-104、拉丝古铜边框；
2、拉丝古铜收边；
3、包含但不限于编制说明、图纸、技术要求中的相关内容及完成该项目的一切所需</t>
  </si>
  <si>
    <r>
      <rPr>
        <b/>
        <sz val="10"/>
        <rFont val="宋体"/>
        <charset val="134"/>
      </rPr>
      <t>泡池、消毒池、工具间、及游泳池</t>
    </r>
    <r>
      <rPr>
        <b/>
        <sz val="10"/>
        <color rgb="FFFF0000"/>
        <rFont val="宋体"/>
        <charset val="134"/>
      </rPr>
      <t>（不含桑拿房）</t>
    </r>
  </si>
  <si>
    <t>湿贴石材复合板ST-103A</t>
  </si>
  <si>
    <t>1、基层清理
2、基层：湿贴前处理、双组分益胶泥铺贴
3、面层：石材复合板ST-103A
4、含六面防护、石材磨边等二次加工费用
5、包含但不限于编制说明、图纸、技术要求中的相关内容及完成该项目的一切所需</t>
  </si>
  <si>
    <t>瓷砖墙面T-102</t>
  </si>
  <si>
    <r>
      <rPr>
        <sz val="10"/>
        <rFont val="宋体"/>
        <charset val="134"/>
      </rPr>
      <t>1、湿贴前处理、双组分益胶泥铺贴、</t>
    </r>
    <r>
      <rPr>
        <sz val="10"/>
        <color rgb="FFFF0000"/>
        <rFont val="宋体"/>
        <charset val="134"/>
      </rPr>
      <t>填缝</t>
    </r>
    <r>
      <rPr>
        <sz val="10"/>
        <rFont val="宋体"/>
        <charset val="134"/>
      </rPr>
      <t>；
2、包含但不限于编制说明、图纸、技术要求中的相关内容及完成该项目的一切所需；</t>
    </r>
  </si>
  <si>
    <t>马赛克墙面T-103
（立面位置）</t>
  </si>
  <si>
    <t>1、面层马赛克铺贴，专用粘结剂/4~5mm氯工胶乳防水砂浆镶贴，环氧树脂填缝；
2、10mm氯丁胶乳防水砂浆；
3、包含但不限于编制说明、图纸、技术要求中的相关内容及完成该项目的一切所需</t>
  </si>
  <si>
    <t>黑色硝基漆墙面 PT-105</t>
  </si>
  <si>
    <t>1、基层清理；
2、综合不同基层板；
3、黑色硝基漆墙面 PT-105（综合不同底漆面漆罩面漆，综合不同遍数）；
4、包含但不限于编制说明、图纸、技术要求中的相关内容及完成该项目的一切所需</t>
  </si>
  <si>
    <t>1、轻钢龙骨垫平；
2、墙面0.5mm防潮薄膜
3、12mm阻燃夹板基层；
4、木饰面WD-101饰面；
5、包含但不限于编制说明、图纸、技术要求中的相关内容及完成该项目的一切所需；
6、详见图纸：</t>
  </si>
  <si>
    <t>镜面不锈钢饰面MT-103</t>
  </si>
  <si>
    <t>1、基层清理
2、基层：综合不同基层板
3、面层：镜面不锈钢饰面MT-103
4、包含但不限于编制说明、图纸、技术要求中的相关内容及完成该项目的一切所需</t>
  </si>
  <si>
    <t>泳池不锈钢扶梯</t>
  </si>
  <si>
    <t>1、不锈钢扶梯，综合不同直径、不同壁厚，不同形状、不同高度等；
2、埋件，固定件等；
3、包含但不限于编制说明、图纸、技术要求中的相关内容及完成该项目的一切所需</t>
  </si>
  <si>
    <t>按设计图示尺寸以套计算</t>
  </si>
  <si>
    <t>套</t>
  </si>
  <si>
    <t>可开启百叶检修门</t>
  </si>
  <si>
    <t>1、成品百叶检修门；
2、内部涂刷黑色防潮无机涂料
3、详见图纸
4、包含但不限于编制说明、图纸、技术要求中的相关内容及完成该项目的一切所需</t>
  </si>
  <si>
    <t>米白色无机涂料PT-101</t>
  </si>
  <si>
    <t>1、面层：满刮腻子二遍找平+米白色无机涂料PT-101一底二面；
2、包含但不限于编制说明、图纸、技术要求中的相关内容及完成该项目的一切所需</t>
  </si>
  <si>
    <t>1、钢骨架：综合各类骨架材质、尺寸、间距；
2、墙面0.5mm防潮薄膜
3、12mm阻燃夹板基层；
4、木饰面WD-101；
5、包含但不限于编制说明、图纸、技术要求中的相关内容及完成该项目的一切所需；</t>
  </si>
  <si>
    <t>固定玻璃GL-102</t>
  </si>
  <si>
    <t>1、5+5mm固定钢化玻璃GL-102；
2、详见图纸：
3、包含但不限于编制说明、图纸、技术要求中的相关内容及完成该项目的一切所需；</t>
  </si>
  <si>
    <t>按设计图示以面积计算</t>
  </si>
  <si>
    <t>1、钢化玻璃GL-102、不锈钢U型槽、拉丝古铜边框，基层板；
2、包含但不限于编制说明、图纸、技术要求中的相关内容及完成该项目的一切所需</t>
  </si>
  <si>
    <t>1.暗门尺寸：1500*2500mm；
2.门饰面：镜面不锈钢饰面；
3.基层：镀锌型钢，夹板基层；
4.门五金：详见图纸，含执手锁、门吸、门合页、隔音条等所有五金配件；
5.包含但不限于编制说明、图纸、技术要求中的相关内容及完成该项目的一切所需；</t>
  </si>
  <si>
    <t>1、钢骨架：综合各类骨架材质、尺寸、间距；
2、综合不同基层板；
3、石材饰面ST-101、木饰面WD-101；
4、包含但不限于编制说明、图纸、技术要求中的相关内容及完成该项目的一切所需</t>
  </si>
  <si>
    <t>隔断</t>
  </si>
  <si>
    <t>1、磨砂玻璃GL-104、拉丝古铜边框MT-101；
2、定制不锈钢U型槽；
3、钢架；
4、包含但不限于编制说明、图纸、技术要求中的相关内容及完成该项目的一切所需</t>
  </si>
  <si>
    <t>阳台灰色岩板墙面T-106</t>
  </si>
  <si>
    <r>
      <rPr>
        <sz val="10"/>
        <rFont val="宋体"/>
        <charset val="134"/>
      </rPr>
      <t>1、湿贴前处理、双组分益胶泥铺贴、</t>
    </r>
    <r>
      <rPr>
        <sz val="10"/>
        <color rgb="FFFF0000"/>
        <rFont val="宋体"/>
        <charset val="134"/>
      </rPr>
      <t>美缝</t>
    </r>
    <r>
      <rPr>
        <sz val="10"/>
        <rFont val="宋体"/>
        <charset val="134"/>
      </rPr>
      <t>；
2、包含但不限于编制说明、图纸、技术要求中的相关内容及完成该项目的一切所需；</t>
    </r>
  </si>
  <si>
    <t>1、轻钢龙骨垫平；
2、12mm阻燃夹板基层；
3、木饰面WD-101；
4、包含但不限于编制说明、图纸、技术要求中的相关内容及完成该项目的一切所需；</t>
  </si>
  <si>
    <t>1.暗门尺寸：1155*2380mm；
2.门饰面：瓷砖饰面；
3.基层：镀锌型钢，夹板基层；
4.门五金：详见图纸，含执手锁、门吸、门合页、隔音条等所有五金配件；
5.包含但不限于编制说明、图纸、技术要求中的相关内容及完成该项目的一切所需；</t>
  </si>
  <si>
    <t>人造石皮岩板ST-105</t>
  </si>
  <si>
    <t>1、基层清理
2、基层：镀锌型钢、干挂件焊接处需做防锈处理等
3、面层：人造石皮岩板ST-105
4、包含但不限于编制说明、图纸、技术要求中的相关内容及完成该项目的一切所需；</t>
  </si>
  <si>
    <t>烤漆板SF-101</t>
  </si>
  <si>
    <t>1、钢骨架：综合各类骨架材质、尺寸、间距
2、9mm玻镁板+9mm玻镁板
3、烤漆板SF-101饰面
4、包含但不限于编制说明、图纸、技术要求中的相关内容及完成该项目的一切所需</t>
  </si>
  <si>
    <t>肌理漆　PT-103</t>
  </si>
  <si>
    <t>1、基层清理；
2.满刮腻子两遍；
3、刷肌理漆　PT-103底油一遍、面漆两遍；
4、包含但不限于编制说明、图纸、技术要求中的相关内容及完成该项目的一切所需
5、详见图纸</t>
  </si>
  <si>
    <t>普通乳胶漆</t>
  </si>
  <si>
    <t>1、基层清理；
2.满刮腻子两遍；
3、刷普通乳胶漆，底油一遍、面漆两遍；
4、包含但不限于编制说明、图纸、技术要求中的相关内容及完成该项目的一切所需
5、详见图纸</t>
  </si>
  <si>
    <t>1、钢骨架：综合各类骨架材质、尺寸、间距；
2、12mm阻燃夹板基层；
3、木饰面WD-101；
4、包含但不限于编制说明、图纸、技术要求中的相关内容及完成该项目的一切所需；</t>
  </si>
  <si>
    <t>13mm拉丝古铜
MT-101(墙身)</t>
  </si>
  <si>
    <t>1、13mm拉丝古铜；
2、12mm阻燃夹板基层；
3、包含但不限于编制说明、图纸、技术要求中的相关内容及完成该项目的一切所需</t>
  </si>
  <si>
    <t>二</t>
  </si>
  <si>
    <t>改建墙体</t>
  </si>
  <si>
    <t>原砌体墙拆除</t>
  </si>
  <si>
    <t>1、拆除原有墙体，厚度200mm，墙体材质：砌筑墙；
2、垃圾清理、堆至指定位置</t>
  </si>
  <si>
    <t>m3</t>
  </si>
  <si>
    <t>100mm厚加气混凝土砌块墙</t>
  </si>
  <si>
    <t>1、100mm加气混凝土砌块墙；
2、包含构造柱、梁（含钢筋、混凝土）；
3、有防潮要求的部位做350mm高C20细石砼基础（含植筋、钢筋布置）；
4、包含但不限于编制说明、图纸、技术要求中的相关内容及完成该项目的一切所需；</t>
  </si>
  <si>
    <t>按设计图示尺寸以垂直投影面积计算</t>
  </si>
  <si>
    <t>200mm厚加气混凝土砌块墙</t>
  </si>
  <si>
    <t>1、200mm加气混凝土砌块墙；
2、包含构造柱、梁（含钢筋、混凝土）；
3、有防潮要求的部位做350mm高C20细石砼基础（含植筋、钢筋布置）；
4、包含但不限于编制说明、图纸、技术要求中的相关内容及完成该项目的一切所需；</t>
  </si>
  <si>
    <t>40mm厚钢架墙</t>
  </si>
  <si>
    <t>1、40*40*4热镀方钢坚向@400、横向@600（不含基层板）；
2、底部做350mm高C20细石砼基础（含植筋，梁内按照500MM间距布置直径8MM受力筋及一道构造筋）；
3、包含但不限于编制说明、图纸、技术要求中的相关内容及完成该项目的一切所需；</t>
  </si>
  <si>
    <t>50mm厚钢架墙</t>
  </si>
  <si>
    <t>1、50*50*4热镀方钢坚向@400、横向@600（不含基层板）；
2、底部做350mm高C20细石砼基础（含植筋，梁内按照500MM间距布置直径8MM受力筋及一道构造筋）；
3、包含但不限于编制说明、图纸、技术要求中的相关内容及完成该项目的一切所需；</t>
  </si>
  <si>
    <t>新建墙体墙面抹灰</t>
  </si>
  <si>
    <t>三</t>
  </si>
  <si>
    <t>门工程</t>
  </si>
  <si>
    <t>茶室/棋牌室折叠门M-12
(4980*3000mm)</t>
  </si>
  <si>
    <t>1、规格尺寸：4980*3000mm
2、WD-101木饰面、MT-101拉丝古铜；
3、基层及造型应符合设计图纸要求；
4、门套及基层、把手、合页、导轨等；
5、包含但不限于编制说明、图纸、技术要求中的相关内容及完成该项目的一切所需；</t>
  </si>
  <si>
    <t>按设计数量计算</t>
  </si>
  <si>
    <t>茶室/棋牌室折叠门M-12
(2930*3000mm)</t>
  </si>
  <si>
    <t>1、规格尺寸：2930*3000mm
2、WD-101木饰面、MT-101拉丝古铜；
3、基层及造型应符合设计图纸要求；
4、门套及基层、把手、合页、导轨等；
5、包含但不限于编制说明、图纸、技术要求中的相关内容及完成该项目的一切所需；</t>
  </si>
  <si>
    <t>茶室/棋牌室折叠门M-12
(3500*3000mm)</t>
  </si>
  <si>
    <t>1、规格尺寸：3500*3000mm
2、饰面：WD-101木饰面、MT-101拉丝古铜；
3、基层及造型应符合设计图纸要求；
4、门套及基层、把手、合页、导轨等；
5、包含但不限于编制说明、图纸、技术要求中的相关内容及完成该项目的一切所需；</t>
  </si>
  <si>
    <t>淋浴间玻璃门M-08
(680*2470mm)</t>
  </si>
  <si>
    <t>1、规格尺寸：680*2470mm
2、GL-104磨砂玻璃门扇，拉丝古铜门框；
3、拉丝古铜门套及基层、拉丝古铜把手、合页等；
4、包含但不限于编制说明、图纸、技术要求中的相关内容及完成该项目的一切所需；</t>
  </si>
  <si>
    <t>淋浴间玻璃门M-08
(680*2623mm)</t>
  </si>
  <si>
    <t>1、规格尺寸：680*2623mm
2、GL-104磨砂玻璃门扇，拉丝古铜门框；
3、拉丝古铜门套及基层、拉丝古铜把手、合页等；
4、包含但不限于编制说明、图纸、技术要求中的相关内容及完成该项目的一切所需；</t>
  </si>
  <si>
    <t>马桶间木饰面门M-03
(730*2470mm)</t>
  </si>
  <si>
    <t>1、木饰面门（正面木饰面WD-101，背面浅色扪皮UP102、深色扪皮UP101）；
2、门套及基层，含不锈钢金属收边条及装饰条；
3、拉丝古铜门拉手、合页、门吸等五金；
4、包含但不限于编制说明、图纸、技术要求中的相关内容及完成该项目的一切所需；</t>
  </si>
  <si>
    <t>马桶间木饰面门M-03参
(730*2820mm)</t>
  </si>
  <si>
    <t>更衣室/卫生间木饰面门M-01
(1000*2605mm)</t>
  </si>
  <si>
    <t>1、木饰面门（木饰面WD-101）；
2、门套及基层；
3、成品门拉手、合页、门吸等五金；
4、包含但不限于编制说明、图纸、技术要求中的相关内容及完成该项目的一切所需；</t>
  </si>
  <si>
    <t>更衣室/卫生间/备餐间木饰面门M-01参
(1000*2400mm)</t>
  </si>
  <si>
    <t>女卫生间工具间木饰面移门M-18
(600*3000mm)</t>
  </si>
  <si>
    <t>1、木饰面门（木饰面WD-101、MT-101拉丝古铜）；
2、门套及基层；
3、成品门拉手、合页、门吸、导轨、防撞条等五金；
4、包含但不限于编制说明、图纸、技术要求中的相关内容及完成该项目的一切所需；</t>
  </si>
  <si>
    <t>通往前室原防火门表面贴木饰面M-02
(970*2170mm)</t>
  </si>
  <si>
    <t>1、原防火门表面贴木饰面M-02；
2、木饰面门套及基层，含金属收边条及装饰条；
3、包含但不限于编制说明、图纸、技术要求中的相关内容及完成该项目的一切所需；</t>
  </si>
  <si>
    <t>电梯厅防火玻璃地弹门M-14
(2150*3000mm)</t>
  </si>
  <si>
    <t>1、规格尺寸：2150*3000mm
2、GL-02 钢化防火玻璃门扇、固定扇；
3、门套及基层、地弹簧、把手、合页、门夹等；
4、包含但不限于编制说明、图纸、技术要求中的相关内容及完成该项目的一切所需；</t>
  </si>
  <si>
    <t>清洁间木饰面门M-01参
(1000*3000mm)</t>
  </si>
  <si>
    <t>办公室折叠门M-12
(1800*3000mm)</t>
  </si>
  <si>
    <t>1、规格尺寸：1800*3000mm
2、WD-101木饰面、MT-101拉丝古铜；
3、基层及造型应符合设计图纸要求；
4、门套及基层、把手、合页、导轨等；
5、包含但不限于编制说明、图纸、技术要求中的相关内容及完成该项目的一切所需；</t>
  </si>
  <si>
    <t>健身中心玻璃地弹门M-17
(1600*2800mm)</t>
  </si>
  <si>
    <t>1、规格尺寸：1600*2800mm
2、GL-02 钢化玻璃门扇；
3、门套及基层、把手、合页、地弹簧、门夹等；
4、包含但不限于编制说明、图纸、技术要求中的相关内容及完成该项目的一切所需；</t>
  </si>
  <si>
    <t>健身房泳池通道玻璃门M-10
(1040*2850mm)</t>
  </si>
  <si>
    <t>1、规格尺寸：1040*2850mm
2、GL-02 钢化玻璃门扇、固定扇；
3、门套及基层、把手、合页等；
4、包含但不限于编制说明、图纸、技术要求中的相关内容及完成该项目的一切所需；</t>
  </si>
  <si>
    <t>储物间木饰面镜面不锈钢门M-15
（1500*2500mm）</t>
  </si>
  <si>
    <t>1、木饰面镜面不锈钢门（一面木饰面饰面WD-101、一面镜面不锈钢饰面MT-103）；
2、门套及基层，含金属收边条及装饰条；
3、门拉手、合页、门吸等五金；
4、包含但不限于编制说明、图纸、技术要求中的相关内容及完成该项目的一切所需；</t>
  </si>
  <si>
    <t>办公室木饰面门M-01参
(900*2400mm)</t>
  </si>
  <si>
    <t>瑜伽室玻璃门M-10
(900*2400mm)</t>
  </si>
  <si>
    <t>1、规格尺寸：900*2400mm
2、GL-02 钢化玻璃门扇、固定扇；
3、门套及基层、把手、合页等；
4、包含但不限于编制说明、图纸、技术要求中的相关内容及完成该项目的一切所需；</t>
  </si>
  <si>
    <t>餐厅扪皮饰面门M-11
(1100*3400mm)</t>
  </si>
  <si>
    <t>1、扪皮饰面门（扪皮饰面UP-101）；
2、门套及基层，含金属收边条及装饰条；
3、门拉手、合页、门吸等五金；
4、包含但不限于编制说明、图纸、技术要求中的相关内容及完成该项目的一切所需；</t>
  </si>
  <si>
    <t>宴会厅玻璃门M-10
(1645*3000mm)</t>
  </si>
  <si>
    <t>1、规格尺寸：1645*3000mm
2、GL-02 钢化玻璃门扇；
3、门套及基层、把手、合页等；
4、包含但不限于编制说明、图纸、技术要求中的相关内容及完成该项目的一切所需；</t>
  </si>
  <si>
    <t>木饰面防火门M-09
(1000*2250mm)</t>
  </si>
  <si>
    <t>1、木饰面防火门（木饰面WD-101）；
2、木饰面门套及基层，含金属收边条及装饰条；
3、门拉手、合页、门吸等五金；
4、包含但不限于编制说明、图纸、技术要求中的相关内容及完成该项目的一切所需；</t>
  </si>
  <si>
    <t>多功能宴会厅七折叠门M-16（970mm*7*3400mm）</t>
  </si>
  <si>
    <t>1、规格尺寸：970mm*7*3400mm
2、UP-101、UP-102扪皮饰面、MT-101拉丝古铜；
3、门套及基层、导轨、合页、把手等；
4、包含但不限于编制说明、图纸、技术要求中的相关内容及完成该项目的一切所需；</t>
  </si>
  <si>
    <t>四</t>
  </si>
  <si>
    <t>柜体</t>
  </si>
  <si>
    <t>前厅储物柜
（1150*750*3050mm）</t>
  </si>
  <si>
    <t>1、柜体镜面不锈钢饰面MT-103，木饰面WD-101，拉丝古铜线条；
2、暗藏LED灯带；
3、门铰、拉手、按弹器等所有五金；
4、含骨架、基层板等
5、结合现场实际尺寸进行施工；
6、详大样图DT-DL-22/B；
7、包含但不限于编制说明、图纸、技术要求中的相关内容及完成该项目的一切所需；</t>
  </si>
  <si>
    <t>按套计算</t>
  </si>
  <si>
    <t>前厅接待前台
（3000*1400*750mm高）</t>
  </si>
  <si>
    <t>1、钢骨架：综合各类骨架材质、尺寸、间距
2、基层板：综合不同基层板
3、柜体木饰面WD-101，拉丝古铜饰面MT-101，实木板饰面WD-102，石材饰面ST-103（石材乙供），拉丝古铜脚线MT-01
4、门铰、按弹器、拉手等所有五金；
5、结合现场实际尺寸进行施工；
6、详见图纸：DT-DL-01~03
6、包含但不限于编制说明、图纸、技术要求中的相关内容及完成该项目的一切所需；</t>
  </si>
  <si>
    <t>男女更衣室脏毛巾桶柜
（520*470*825mm）</t>
  </si>
  <si>
    <t>1、柜体木饰面WD-01；
2、门铰、拉手、按弹器等所有五金；
3、含骨架、基层板等；
4、结合现场实际尺寸进行施工；
5、包含但不限于编制说明、图纸、技术要求中的相关内容及完成该项目的一切所需；</t>
  </si>
  <si>
    <t>男更衣室脏毛巾桶柜
（640*570*825mm）</t>
  </si>
  <si>
    <t>女更衣室储物柜
（1400+3050）*500*2630mm）</t>
  </si>
  <si>
    <t>1、木饰面WD-101，拉丝古铜线条；
2、门铰、拉手、按弹器，密码锁等所有五金；
3、含骨架、基层板等
4、结合现场实际尺寸进行施工；
5、详大样图DT-DL-18/10
6、包含但不限于编制说明、图纸、技术要求中的相关内容及完成该项目的一切所需；</t>
  </si>
  <si>
    <t>男更衣室储物柜
（1145+1953）*500*2630mm）</t>
  </si>
  <si>
    <t>1、木饰面WD-101，拉丝古铜线条；
2、门铰、拉手、按弹器，密码锁等所有五金；
3、含骨架、基层板等
4、结合现场实际尺寸进行施工；
5、详大样图DT-DL-18/10；
6、包含但不限于编制说明、图纸、技术要求中的相关内容及完成该项目的一切所需；</t>
  </si>
  <si>
    <t>男更衣室储物柜
（1170*500*2630mm）</t>
  </si>
  <si>
    <t>健身房储物柜
5225*350/900*2800mm</t>
  </si>
  <si>
    <t>1、木饰面WD-101，实木板WD-102，拉丝古铜饰面MT-101，拉丝古铜线条；
2、门铰、拉手、按弹器等所有五金；
3、含钢骨架、基层板等
4、结合现场实际尺寸进行施工；
5、详大样图DT-DL-10~12；
6、包含但不限于编制说明、图纸、技术要求中的相关内容及完成该项目的一切所需；</t>
  </si>
  <si>
    <t>健身房转角储物柜
（1111+3532）*350*2800mm</t>
  </si>
  <si>
    <t>1、木饰面WD-101，实木板WD-102，拉丝古铜饰面MT-101，拉丝古铜线条；
2、门铰、拉手、按弹器等所有五金；
3、含钢骨架、基层板等
4、结合现场实际尺寸进行施工；
5、包含但不限于编制说明、图纸、技术要求中的相关内容及完成该项目的一切所需；</t>
  </si>
  <si>
    <t>健身房办公室储物柜
（1650*400*2400mm）</t>
  </si>
  <si>
    <t>1、木饰面WD-101，拉丝古铜线条MT-101；
2、门铰、拉手、按弹器等所有五金；
3、含钢骨架、基层板等
4、结合现场实际尺寸进行施工；
5、包含但不限于编制说明、图纸、技术要求中的相关内容及完成该项目的一切所需；</t>
  </si>
  <si>
    <t>健身房固定器械区储物柜
（550*615*2400mm）</t>
  </si>
  <si>
    <t>1、木饰面WD-101，石材饰面ST-104，拉丝古铜线条MT-101，暗藏灯带；
2、门铰、拉手、按弹器等所有五金；
3、含钢骨架、基层板等
4、结合现场实际尺寸进行施工；
5、包含但不限于编制说明、图纸、技术要求中的相关内容及完成该项目的一切所需；</t>
  </si>
  <si>
    <t>健身房瑜伽室储物柜
（2050mm*630mm*2550mm）</t>
  </si>
  <si>
    <t>1、木饰面WD-101，内侧肌理木饰面，拉丝古铜饰面MT-101，拉丝古铜线条，暗藏灯带；
2、门铰、拉手、按弹器等所有五金；
3、含钢骨架、基层板等
4、结合现场实际尺寸进行施工；
5、详见图纸DT-DL-31
6、包含但不限于编制说明、图纸、技术要求中的相关内容及完成该项目的一切所需；</t>
  </si>
  <si>
    <t>健身房男女更衣室储物柜（1050mm*360mm*2820mm）</t>
  </si>
  <si>
    <t>1、木饰面WD-101，石材饰面ST-104，拉丝古铜饰面MT-101，拉丝古铜线条，暗藏灯带；
2、门铰、拉手、按弹器等所有五金；
3、含钢骨架、基层板等
4、结合现场实际尺寸进行施工；
5、详见图纸DT-DL-33
6、包含但不限于编制说明、图纸、技术要求中的相关内容及完成该项目的一切所需；</t>
  </si>
  <si>
    <t>餐厅酒柜
3000*500*3400mm</t>
  </si>
  <si>
    <t>1、拉丝古铜饰面MT-101，亚克力SF-103，拉丝古铜层板MT-101，灯带及配套驱动器；
2、门铰、拉手、按弹器等所有五金；
3、含钢骨架、基层板等
4、结合现场实际尺寸进行施工；
5、包含但不限于编制说明、图纸、技术要求中的相关内容及完成该项目的一切所需；</t>
  </si>
  <si>
    <t xml:space="preserve">餐厅吊柜+地柜
</t>
  </si>
  <si>
    <r>
      <rPr>
        <sz val="10"/>
        <rFont val="宋体"/>
        <charset val="134"/>
      </rPr>
      <t>1、尺寸：吊柜（2470+1000mm）*300mm*（1350mm+400mm固定封板），地柜（2470+1000mm）*610mm*850mm
2、柜门五面烤漆板SF-101，柜体免漆板，拉丝古铜脚线MT-01，石英石台面及挡水条ST-102</t>
    </r>
    <r>
      <rPr>
        <sz val="10"/>
        <color rgb="FFFF0000"/>
        <rFont val="宋体"/>
        <charset val="134"/>
      </rPr>
      <t>（乙供）</t>
    </r>
    <r>
      <rPr>
        <sz val="10"/>
        <rFont val="宋体"/>
        <charset val="134"/>
      </rPr>
      <t xml:space="preserve">
3、防潮锡箔垫、基层板、钢骨架等
4、门铰、按弹器、拉手等所有五金；
5、结合现场实际尺寸进行施工；
6、包含但不限于编制说明、图纸、技术要求中的相关内容及完成该项目的一切所需；</t>
    </r>
  </si>
  <si>
    <t>餐厅吧台</t>
  </si>
  <si>
    <t>1、钢骨架：综合各类骨架材质、尺寸、间距
2、基层板：综合不同基层板
3、柜体木饰面WD-101，拉丝古铜饰面MT-101，石材台面ST-101，石材饰面ST-101（石材乙供），拉丝古铜脚线MT-01
4、门铰、按弹器、拉手等所有五金；
5、结合现场实际尺寸进行施工；
6、详见图纸：DT-DL-13~15
7、包含但不限于编制说明、图纸、技术要求中的相关内容及完成该项目的一切所需；</t>
  </si>
  <si>
    <t>餐厅储物冰箱高柜
（1000*625*2400mm）</t>
  </si>
  <si>
    <t>1、WD-101木饰面；
2、门铰、拉手等所有五金；
3、含钢骨架、基层板等
4、结合现场实际尺寸进行施工；
5、包含但不限于编制说明、图纸、技术要求中的相关内容及完成该项目的一切所需；</t>
  </si>
  <si>
    <t>餐厅备餐区储物柜1
（800*700*1550mm）</t>
  </si>
  <si>
    <t>1、WD-101木饰面（含侧板），木饰面层板，暗藏灯带；
2、含钢骨架、基层板等
3、结合现场实际尺寸进行施工；
4、包含但不限于编制说明、图纸、技术要求中的相关内容及完成该项目的一切所需；</t>
  </si>
  <si>
    <t>餐厅备餐区储物柜2
（2100*350*2400mm）</t>
  </si>
  <si>
    <t>1、木饰面WD-101，拉丝古铜线条，暗藏灯带；
2、门铰、拉手、按弹器等所有五金；
3、含钢骨架、基层板等
4、结合现场实际尺寸进行施工；
5、包含但不限于编制说明、图纸、技术要求中的相关内容及完成该项目的一切所需；</t>
  </si>
  <si>
    <t xml:space="preserve">多功能宴会厅西厨吊柜+地柜
</t>
  </si>
  <si>
    <r>
      <rPr>
        <sz val="10"/>
        <rFont val="宋体"/>
        <charset val="134"/>
      </rPr>
      <t>1、尺寸：吊柜2350*350mm*1200mm，地柜2350*600mm*850mm
2、柜门五面烤漆板SF-101，柜体免漆板，拉丝古铜脚线MT-01，石英石台面及挡水条ST-102</t>
    </r>
    <r>
      <rPr>
        <sz val="10"/>
        <color rgb="FFFF0000"/>
        <rFont val="宋体"/>
        <charset val="134"/>
      </rPr>
      <t>（乙供）</t>
    </r>
    <r>
      <rPr>
        <sz val="10"/>
        <rFont val="宋体"/>
        <charset val="134"/>
      </rPr>
      <t xml:space="preserve">
3、防潮锡箔垫、基层板、钢骨架等
4、门铰、按弹器、拉手等所有五金；
5、结合现场实际尺寸进行施工；
6、包含但不限于编制说明、图纸、技术要求中的相关内容及完成该项目的一切所需；</t>
    </r>
  </si>
  <si>
    <t>多功能宴会厅西厨岛台（1820mm*925mm*900mm高）</t>
  </si>
  <si>
    <t>1、钢骨架：综合各类骨架材质、尺寸、间距
2、基层板：综合不同基层板
3、柜体木饰面WD-101，拉丝古铜饰面MT-101，人造石台面ST-107，石材饰面ST-104（石材乙供），拉丝古铜脚线MT-01
4、门铰、按弹器、拉手等所有五金；
5、结合现场实际尺寸进行施工；
6、详见图纸：DT-DL-29
7、包含但不限于编制说明、图纸、技术要求中的相关内容及完成该项目的一切所需；</t>
  </si>
  <si>
    <t>多功能宴会厅收纳柜及衣柜
（1575mm*1000mm*2850mm）</t>
  </si>
  <si>
    <t>1、收纳柜：柜体柜门肌理漆饰面PT-103，石材台面ST-101，拉丝古铜线条；
2、衣柜：柜门肌理漆饰面PT-103，柜体木饰面WD-101，拉丝古铜线条；
3、暗藏LED灯带；
4、门铰、拉手、按弹器、挂衣杆、拉直器等所有五金；
5、含骨架、基层板等
6、结合现场实际尺寸进行施工；
7、详见大样图：DT-DL-07~08
8、包含但不限于编制说明、图纸、技术要求中的相关内容及完成该项目的一切所需；</t>
  </si>
  <si>
    <t>五</t>
  </si>
  <si>
    <t>防水工程</t>
  </si>
  <si>
    <t>防水工程包括但不限于防水施工及按要求完成闭水、蓄水、淋水、通水和渗漏复验等一切所需工作内容</t>
  </si>
  <si>
    <t>阳台(地面)</t>
  </si>
  <si>
    <t>1、1.5厚单组份聚氨酯（I型）防水涂膜；</t>
  </si>
  <si>
    <t>阳台(墙面)</t>
  </si>
  <si>
    <t>厨房/备餐间/西厨(地面)</t>
  </si>
  <si>
    <t>厨房/备餐间/西厨(墙面)</t>
  </si>
  <si>
    <t>1、2.0mm厚聚合物水泥基防水涂料；</t>
  </si>
  <si>
    <t>卫生间/更衣室(地面)</t>
  </si>
  <si>
    <t>卫生间/更衣室(墙面)</t>
  </si>
  <si>
    <t>游泳池/泡池（地面)</t>
  </si>
  <si>
    <t>游泳池/泡池（墙面)</t>
  </si>
  <si>
    <t>C20细石混凝土找平层</t>
  </si>
  <si>
    <t>1、C20细石混凝土找平层，15~20mm厚，阴阳角抹小圆角；
2、包含但不限于编制说明、图纸、技术要求中的相关内容及完成该项目的一切所需；</t>
  </si>
  <si>
    <t>水泥砂浆防水找平层</t>
  </si>
  <si>
    <t>1、1：2.5水泥砂浆找平层，15~20mm厚，阴阳角抹小圆角；
2、包含但不限于编制说明、图纸、技术要求中的相关内容及完成该项目的一切所需；</t>
  </si>
  <si>
    <t>水泥砂浆防水保护层</t>
  </si>
  <si>
    <t>1、1：2.5水泥砂浆保护层，15~20mm厚，阴阳角抹小圆角；
2、包含但不限于编制说明、图纸、技术要求中的相关内容及完成该项目的一切所需；</t>
  </si>
  <si>
    <t>转至投标价目总计：</t>
  </si>
  <si>
    <t>第二章 - 02号清单 机电清单</t>
  </si>
  <si>
    <t>强电工程</t>
  </si>
  <si>
    <t>照明系统</t>
  </si>
  <si>
    <t>弱电箱移位</t>
  </si>
  <si>
    <t>1.名称:弱电箱
2.规格型号:详见图纸及物料表
3.安装高度:详设计
4.包含智能模板安装接线</t>
  </si>
  <si>
    <t>强电箱</t>
  </si>
  <si>
    <t>1.名称:厨房配电箱3-32ALCF/20kw
2.规格型号:详见图纸及物料表
3.安装高度:详设计</t>
  </si>
  <si>
    <t>D02b嵌入式下照筒灯</t>
  </si>
  <si>
    <t>1.名称:嵌入式下照筒灯8W
2.规格型号:详见图纸及物料表
3.安装高度:详设计</t>
  </si>
  <si>
    <t>A02a嵌入式射灯</t>
  </si>
  <si>
    <t>1.名称:嵌入式射灯8W
2.规格型号:详见图纸及物料表
3.安装高度:详设计</t>
  </si>
  <si>
    <t>X02LED埋地灯</t>
  </si>
  <si>
    <t>1.名称:X02LED埋地灯3W
2.规格型号:详见图纸及物料表
3.安装高度:详设计</t>
  </si>
  <si>
    <t>G05d五头格栅射灯</t>
  </si>
  <si>
    <t>1.名称:G05d五头格栅射灯5W*5
2.规格型号:详见图纸及物料表
3.安装高度:详设计</t>
  </si>
  <si>
    <t>C04嵌入式线型灯</t>
  </si>
  <si>
    <t>1.名称:LED嵌入式线型灯36W
2.规格型号:详见图纸及物料表
3.安装高度:详设计</t>
  </si>
  <si>
    <t>L01天花暗藏LED灯带</t>
  </si>
  <si>
    <t>1.名称:LL1线性洗墙灯18W/M
2.规格型号:详见图纸及物料表
3.安装高度:详设计</t>
  </si>
  <si>
    <t>排气扇/暖风机开关面板</t>
  </si>
  <si>
    <t>1.名称:排气扇/暖风机开关面板（主材甲指乙供）
2.规格:详见图纸的材料手册 
3.安装高度:详设计</t>
  </si>
  <si>
    <t>单相二三极插座</t>
  </si>
  <si>
    <t>1.名称:单相二三极插座
2.规格:详见图纸的材料手册 
3.安装高度:详设计</t>
  </si>
  <si>
    <t>单相二三极插座（带USB）</t>
  </si>
  <si>
    <t>1.名称:单相二三极插座（带USB）
2.规格:详见图纸的材料手册 
3.安装高度:详设计</t>
  </si>
  <si>
    <t>单相二三极插座(带防水)</t>
  </si>
  <si>
    <t>1.名称:单相二三极插座(带防水)
2.规格:详见图纸的材料手册 
3.安装高度:详设计</t>
  </si>
  <si>
    <t>电视+网络双孔插座</t>
  </si>
  <si>
    <t>1.名称:电视+网络双孔插座
2.规格:详见图纸的材料手册 
3.安装高度:详设计</t>
  </si>
  <si>
    <t>接线盒（含预留接线盒）</t>
  </si>
  <si>
    <t>1.名称:电源接线盒
2.型号:
3.规格:详见图纸的材料手册 
4.安装高度:详设计</t>
  </si>
  <si>
    <t>等电位端子箱</t>
  </si>
  <si>
    <t>1.名称:等电位端子箱
2.型号:
3.规格:详见图纸的材料手册 
4.安装高度:详设计</t>
  </si>
  <si>
    <t>热浸镀锌桥架 100*100*1.0mm</t>
  </si>
  <si>
    <t>1.桥架及弯头、三通、盖板等所有附件，防雷接地连接。
2.预留洞口及防火封堵。
3.支、吊架制作安装。</t>
  </si>
  <si>
    <t>热浸镀锌桥架 200*100*1.2mm</t>
  </si>
  <si>
    <t>电气配管</t>
  </si>
  <si>
    <t>1.型号规格：JDG20
2.敷设形式：综合考虑
3.含接线盒.管道凿槽及恢复</t>
  </si>
  <si>
    <t>1.型号规格：JDG25
2.敷设形式：综合考虑
3.含接线盒.管道凿槽及恢复</t>
  </si>
  <si>
    <t>1.型号规格：JDG40
2.敷设形式：综合考虑
3.含接线盒.管道凿槽及恢复</t>
  </si>
  <si>
    <t>电气配线</t>
  </si>
  <si>
    <t>1.型号规格：WDZ-BYJ-3*4mm2
2.敷设方式：穿管及线槽敷设</t>
  </si>
  <si>
    <t>1.型号规格：WDZ-BYJ-3*6mm2
2.敷设方式：穿管及线槽敷设</t>
  </si>
  <si>
    <t>1.型号规格：WDZ-BYJ-5*4mm2
2.敷设方式：穿管及线槽敷设</t>
  </si>
  <si>
    <t>1.型号规格：WDZ-BYJ-5*10mm2
2.敷设方式：穿管及线槽敷设</t>
  </si>
  <si>
    <t>管道支架制作（铁构件）</t>
  </si>
  <si>
    <t>kg</t>
  </si>
  <si>
    <t>凿槽、刨沟</t>
  </si>
  <si>
    <t>跨接地线（BVR-4mm²）</t>
  </si>
  <si>
    <t>接地端子（爪型螺母）</t>
  </si>
  <si>
    <t>应急照明</t>
  </si>
  <si>
    <t>消防应急照明灯具（6W，DC36V）</t>
  </si>
  <si>
    <t>安全出口标志灯</t>
  </si>
  <si>
    <t>单面单向疏散指示标志灯</t>
  </si>
  <si>
    <t>双面单向疏散指示牌</t>
  </si>
  <si>
    <t>应急照明配电箱 3-32ALE</t>
  </si>
  <si>
    <t>台</t>
  </si>
  <si>
    <t>应急照明集中电源 3-32PD（600W）</t>
  </si>
  <si>
    <t>消防电源监控器</t>
  </si>
  <si>
    <t>漏电监控模块</t>
  </si>
  <si>
    <t>配管（JDG20 紧定式镀锌钢导管）</t>
  </si>
  <si>
    <t>管内穿线（WDZN-BYJ-3×2.5）</t>
  </si>
  <si>
    <t>接线盒</t>
  </si>
  <si>
    <t>给排水</t>
  </si>
  <si>
    <t xml:space="preserve"> 304不锈钢给水管</t>
  </si>
  <si>
    <t>2.输送介质:热水给水
3.材质:304锈钢管材
4.型号.规格:DN15
5.连接方式:综合考虑
6..套管形式.材质.规格:详图及规范
7.给水管道消毒.冲洗:按设计及规范消毒.
冲洗合格
8.水压试验:按设计及规范试验合格       
9.管道敷方式：综合考虑含剔槽.补槽等</t>
  </si>
  <si>
    <t>304不锈钢给水管</t>
  </si>
  <si>
    <t>2.输送介质:热水给水
3.材质:304不锈钢管材
4.型号.规格:DN20
5.连接方式:综合考虑
6..套管形式.材质.规格:详图及规范
7.给水管道消毒.冲洗:按设计及规范消毒.
冲洗合格
8.水压试验:按设计及规范试验合格       
9.管道敷方式：综合考虑含剔槽.补槽等</t>
  </si>
  <si>
    <t>2.输送介质:热水给水
3.材质:304不锈钢管材
4.型号.规格:DN25
5.连接方式:综合考虑
6..套管形式.材质.规格:详图及规范
7.给水管道消毒.冲洗:按设计及规范消毒.
冲洗合格
8.水压试验:按设计及规范试验合格       
9.管道敷方式：综合考虑含剔槽.补槽等</t>
  </si>
  <si>
    <t>2.输送介质:热水给水
3.材质:304不锈钢管材
4.型号.规格:DN32
5.连接方式:综合考虑
6..套管形式.材质.规格:详图及规范
7.给水管道消毒.冲洗:按设计及规范消毒.
冲洗合格
8.水压试验:按设计及规范试验合格       
9.管道敷方式：综合考虑含剔槽.补槽等</t>
  </si>
  <si>
    <t>2.输送介质:热水给水
3.材质:304不锈钢管材
4.型号.规格:DN40
5.连接方式:综合考虑
6..套管形式.材质.规格:详图及规范
7.给水管道消毒.冲洗:按设计及规范消毒.
冲洗合格
8.水压试验:按设计及规范试验合格       
9.管道敷方式：综合考虑含剔槽.补槽等</t>
  </si>
  <si>
    <t>2.输送介质:热水给水
3.材质:304不锈钢管材
4.型号.规格:DN50
5.连接方式:综合考虑
6..套管形式.材质.规格:详图及规范
7.给水管道消毒.冲洗:按设计及规范消毒.
冲洗合格
8.水压试验:按设计及规范试验合格       
9.管道敷方式：综合考虑含剔槽.补槽等</t>
  </si>
  <si>
    <t>2.输送介质:热水回水
3.材质:304锈钢管材
4.型号.规格:DN15
5.连接方式:综合考虑
6..套管形式.材质.规格:详图及规范
7.给水管道消毒.冲洗:按设计及规范消毒.
冲洗合格
8.水压试验:按设计及规范试验合格       
9.管道敷方式：综合考虑含剔槽.补槽等</t>
  </si>
  <si>
    <t>2.输送介质:热水回水
3.材质:304不锈钢管材
4.型号.规格:DN25
5.连接方式:综合考虑
6..套管形式.材质.规格:详图及规范
7.给水管道消毒.冲洗:按设计及规范消毒.
冲洗合格
8.水压试验:按设计及规范试验合格       
9.管道敷方式：综合考虑含剔槽.补槽等</t>
  </si>
  <si>
    <t>2.输送介质:热水回水
3.材质:304不锈钢管材
4.型号.规格:DN32
5.连接方式:综合考虑
6..套管形式.材质.规格:详图及规范
7.给水管道消毒.冲洗:按设计及规范消毒.
冲洗合格
8.水压试验:按设计及规范试验合格       
9.管道敷方式：综合考虑含剔槽.补槽等</t>
  </si>
  <si>
    <t>2.输送介质:热水回水
3.材质:304不锈钢管材
4.型号.规格:DN40
5.连接方式:综合考虑
6..套管形式.材质.规格:详图及规范
7.给水管道消毒.冲洗:按设计及规范消毒.
冲洗合格
8.水压试验:按设计及规范试验合格       
9.管道敷方式：综合考虑含剔槽.补槽等</t>
  </si>
  <si>
    <t>2.输送介质:热水回水
3.材质:304不锈钢管材
4.型号.规格:DN50
5.连接方式:综合考虑
6..套管形式.材质.规格:详图及规范
7.给水管道消毒.冲洗:按设计及规范消毒.
冲洗合格
8.水压试验:按设计及规范试验合格       
9.管道敷方式：综合考虑含剔槽.补槽等</t>
  </si>
  <si>
    <t>2.输送介质:冷水给水
3.材质:304不锈钢管材
4.型号.规格:DN15
5.连接方式:综合考虑
6..套管形式.材质.规格:详图及规范
7.给水管道消毒.冲洗:按设计及规范消毒.
冲洗合格
8.水压试验:按设计及规范试验合格       
9.管道敷方式：综合考虑含剔槽.补槽等</t>
  </si>
  <si>
    <t>2.输送介质:冷水给水
3.材质:304不锈钢管材
4.型号.规格:DN20
5.连接方式:综合考虑
6..套管形式.材质.规格:详图及规范
7.给水管道消毒.冲洗:按设计及规范消毒.
冲洗合格
8.水压试验:按设计及规范试验合格       
9.管道敷方式：综合考虑含剔槽.补槽等</t>
  </si>
  <si>
    <t>2.输送介质:冷水给水
3.材质:304不锈钢管材
4.型号.规格:DN25
5.连接方式:综合考虑
6..套管形式.材质.规格:详图及规范
7.给水管道消毒.冲洗:按设计及规范消毒.
冲洗合格
8.水压试验:按设计及规范试验合格       
9.管道敷方式：综合考虑含剔槽.补槽等</t>
  </si>
  <si>
    <t>2.输送介质:冷水给水
3.材质:304不锈钢管材
4.型号.规格:DN32
5.连接方式:综合考虑
6..套管形式.材质.规格:详图及规范
7.给水管道消毒.冲洗:按设计及规范消毒.
冲洗合格
8.水压试验:按设计及规范试验合格       
9.管道敷方式：综合考虑含剔槽.补槽等</t>
  </si>
  <si>
    <t>2.输送介质:冷水给水
3.材质:304不锈钢管材
4.型号.规格:DN40
5.连接方式:综合考虑
6..套管形式.材质.规格:详图及规范
7.给水管道消毒.冲洗:按设计及规范消毒.
冲洗合格
8.水压试验:按设计及规范试验合格       
9.管道敷方式：综合考虑含剔槽.补槽等</t>
  </si>
  <si>
    <t>2.输送介质:冷水给水
3.材质:304不锈钢管材
4.型号.规格:DN50
5.连接方式:综合考虑
6..套管形式.材质.规格:详图及规范
7.给水管道消毒.冲洗:按设计及规范消毒.
冲洗合格
8.水压试验:按设计及规范试验合格       
9.管道敷方式：综合考虑含剔槽.补槽等</t>
  </si>
  <si>
    <t>铸铁管DN100(废水)</t>
  </si>
  <si>
    <t>1.规格尺寸：卡箍连接
2.详见图纸及物料表</t>
  </si>
  <si>
    <t>铸铁管DN50(污水)</t>
  </si>
  <si>
    <t>铸铁管DN75(污水)</t>
  </si>
  <si>
    <t>铸铁管DN100(污水)</t>
  </si>
  <si>
    <t>截止阀</t>
  </si>
  <si>
    <t>1.规格尺寸：DN32
2.详见图纸及物料表</t>
  </si>
  <si>
    <t>阀门</t>
  </si>
  <si>
    <t>1.规格尺寸：DN40
2.详见图纸及物料表</t>
  </si>
  <si>
    <t>止回阀</t>
  </si>
  <si>
    <t>冷/热水给水角阀</t>
  </si>
  <si>
    <t>1.规格尺寸：DN15
2.详见图纸及物料表</t>
  </si>
  <si>
    <t>地漏</t>
  </si>
  <si>
    <t>1.规格尺寸：DN50
2.详见图纸及物料表</t>
  </si>
  <si>
    <t>1.规格尺寸：DN100
2.详见图纸及物料表</t>
  </si>
  <si>
    <t>检查口</t>
  </si>
  <si>
    <t>洗手盆</t>
  </si>
  <si>
    <t>1.名称：洗手盆（台上盆)
2.品牌：恩仕AXENT
3.详见图纸及物料表</t>
  </si>
  <si>
    <t>1.名称：洗手盆（半嵌入盆)
2.品牌：恩仕AXENT
3.详见图纸及物料表</t>
  </si>
  <si>
    <t>1.名称：洗手盆（台下盆)
2.品牌：恩仕AXENT
3.详见图纸及物料表</t>
  </si>
  <si>
    <t>小便器</t>
  </si>
  <si>
    <t>1.名称：小便器
2.品牌：恩仕AXENT
3.详见图纸及物料表</t>
  </si>
  <si>
    <t>排风机</t>
  </si>
  <si>
    <t>1.名称：排风机
2.详见图纸及物料表</t>
  </si>
  <si>
    <t>小厨宝</t>
  </si>
  <si>
    <t>1.名称：小厨宝（5L，N=1.8KW）
2.详见图纸及物料表</t>
  </si>
  <si>
    <t>坐便器</t>
  </si>
  <si>
    <t>1.名称：坐便器
2.品牌：恩仕AXENT
3.详见图纸及物料表</t>
  </si>
  <si>
    <t>拖把池</t>
  </si>
  <si>
    <t>1.名称：拖把池
2.详见图纸及物料表</t>
  </si>
  <si>
    <t>冷热水龙头</t>
  </si>
  <si>
    <t>1.名称：冷热水龙头
2.品牌：恩仕AXENT
3.详见图纸及物料表</t>
  </si>
  <si>
    <t>拖把池水龙</t>
  </si>
  <si>
    <t>1.名称：洗手盆水龙
2.详见图纸及物料表</t>
  </si>
  <si>
    <t>淋浴花洒组件</t>
  </si>
  <si>
    <t>1.名称：淋浴花洒组件
2.品牌：恩仕AXENT
3.详见图纸及物料表</t>
  </si>
  <si>
    <t>水槽</t>
  </si>
  <si>
    <t>1.名称：水槽（780x480x220mm）
2.品牌：恩仕AXENT
3.详见图纸及物料表</t>
  </si>
  <si>
    <t>1.名称：水槽（440*390*200mm）
2.品牌：恩仕AXENT
3.详见图纸及物料表</t>
  </si>
  <si>
    <t>水槽龙头</t>
  </si>
  <si>
    <t>1.名称：水槽龙头
2.品牌：恩仕AXENT
3.详见图纸及物料表</t>
  </si>
  <si>
    <t>挂衣钩</t>
  </si>
  <si>
    <t>1.名称：挂衣钩
2.详见图纸及物料表</t>
  </si>
  <si>
    <t>水泵</t>
  </si>
  <si>
    <t>1.名称：水泵（Q=4.23/h,H=9m,P=0.55kw）,一用一备
2.详见图纸及物料表</t>
  </si>
  <si>
    <t>水表</t>
  </si>
  <si>
    <t>排气阀</t>
  </si>
  <si>
    <t>异径管</t>
  </si>
  <si>
    <t>膨胀罐</t>
  </si>
  <si>
    <t>1.名称：膨胀罐（19L，φ280*400）,
2.详见图纸及物料表</t>
  </si>
  <si>
    <t>燃气热水器</t>
  </si>
  <si>
    <t>1.名称：容积式燃气热水器（350L，φ710*1956，额定输入热负荷73KW）,一用一备
2.详见图纸及物料表</t>
  </si>
  <si>
    <t>热水器基础</t>
  </si>
  <si>
    <t>1.规格尺寸：C10槽钢基础
2.详见图纸及物料表</t>
  </si>
  <si>
    <t>立管穿楼板 / 穿墙钢套管</t>
  </si>
  <si>
    <t>热水管道保温（橡塑 B1级 难燃 δ25mm）</t>
  </si>
  <si>
    <t>KG</t>
  </si>
  <si>
    <t>系统调试与试压冲洗</t>
  </si>
  <si>
    <t>系统</t>
  </si>
  <si>
    <t>消防工程</t>
  </si>
  <si>
    <t>喷淋系统保护性拆除工程</t>
  </si>
  <si>
    <t>保护性拆除明装喷头</t>
  </si>
  <si>
    <t>1.名称：上喷头保护性拆除
2.型号.规格：</t>
  </si>
  <si>
    <t>保护性拆除消防喷淋管 DN80</t>
  </si>
  <si>
    <t>1.安装部位：室内
2.介质:喷淋给水
3.材质、规格:内外壁热镀锌钢管DN80保护性拆除
4.连接方式:螺纹连接 含管件
5.最终利旧率按最后双方约定执行</t>
  </si>
  <si>
    <t>保护性拆除消防喷淋管 DN100</t>
  </si>
  <si>
    <t>穿墙套管DN80拆除</t>
  </si>
  <si>
    <t>1.名称、类型:穿墙、梁、楼板普通钢套管拆除及堵洞眼
2.规格:穿管管径 DN80</t>
  </si>
  <si>
    <t>穿墙套管DN100拆除</t>
  </si>
  <si>
    <t>1.名称、类型:穿墙、梁、楼板普通钢套管拆除及堵洞眼
2.规格:穿管管径 DN100</t>
  </si>
  <si>
    <t>钢结构支架保护性拆除</t>
  </si>
  <si>
    <t>1.形式:一般管架保护性拆除
2.最终利旧率按最后双方约定执行</t>
  </si>
  <si>
    <t>喷淋系统二次安装工程</t>
  </si>
  <si>
    <t>明装喷头</t>
  </si>
  <si>
    <t>1.名称：明装喷头（下喷）
2.型号.规格：
3.其它：符合规范和设计要求</t>
  </si>
  <si>
    <t>预留套管</t>
  </si>
  <si>
    <t>消防喷淋管 DN25</t>
  </si>
  <si>
    <t>1.安装部位：室内
2.介质:喷淋给水
3.材质、规格:内外壁热镀锌钢管DN25  
4.连接方式:螺纹连接 含管件
5.其他要求:满足施工图纸技术规范要求</t>
  </si>
  <si>
    <t>消防喷淋管 DN32</t>
  </si>
  <si>
    <t>1.安装部位：室内
2.介质:喷淋给水
3.材质、规格:内外壁热镀锌钢管DN32 
4.连接方式:螺纹连接 含管件
5.其他要求:满足施工图纸技术规范要求</t>
  </si>
  <si>
    <t>消火栓管 DN65</t>
  </si>
  <si>
    <t>1.安装部位：室内
2.介质:消火栓给水
3.材质、规格:内外壁热镀锌钢管DN65
4.连接方式:螺纹连接 含管件
5.其他要求:满足施工图纸技术规范要求</t>
  </si>
  <si>
    <t>消防喷淋管 DN100</t>
  </si>
  <si>
    <t>1.安装部位：室内
2.介质:喷淋给水
3.材质、规格:内外壁热镀锌钢管DN100
4.连接方式:螺纹连接 含管件
5.其他要求:满足施工图纸技术规范要求</t>
  </si>
  <si>
    <t>消防喷淋管 DN150</t>
  </si>
  <si>
    <t>1.安装部位：室内
2.介质:喷淋给水
3.材质、规格:内外壁热镀锌钢管DN150
4.连接方式:螺纹连接 含管件
5.其他要求:满足施工图纸技术规范要求</t>
  </si>
  <si>
    <t>末端试水阀</t>
  </si>
  <si>
    <t>1.安装部位：室内
2.介质:喷淋给水
3.材质、规格:内外壁热镀锌钢管DN50
4.连接方式:螺纹连接 含管件
5.其他要求:满足施工图纸技术规范要求</t>
  </si>
  <si>
    <t>消火栓箱</t>
  </si>
  <si>
    <t>1.名称：消火栓箱
2.型号.规格：成套：箱体 / 卷盘 / 2 具 5kg 灭火器
3.其它：符合规范和设计要求</t>
  </si>
  <si>
    <t>闸阀</t>
  </si>
  <si>
    <t>1.名称：DN100闸阀
2.型号.规格：铸铁
3.其它：符合规范和设计要求</t>
  </si>
  <si>
    <t>管道刷油、防腐与标识</t>
  </si>
  <si>
    <t>m²</t>
  </si>
  <si>
    <t>火灾自动报警工程</t>
  </si>
  <si>
    <t>火灾报警系统保护性拆除工程</t>
  </si>
  <si>
    <t>保护性拆除编码式感烟火灾探测器</t>
  </si>
  <si>
    <t>1.规格型号:感烟
2.最终利旧率按最后双方约定执行</t>
  </si>
  <si>
    <t>保护性拆除编码式感温火灾探测器</t>
  </si>
  <si>
    <t>1.规格型号:感温
2.最终利旧率按最后双方约定执行</t>
  </si>
  <si>
    <t>火灾报警系统二次安装工程</t>
  </si>
  <si>
    <t>编码式感烟火灾探测器</t>
  </si>
  <si>
    <t>1.规格型号:感烟
2.其它：符合规范和设计要求</t>
  </si>
  <si>
    <t>编码式感温火灾探测器</t>
  </si>
  <si>
    <t>1.规格型号:感温
2.其它：符合规范和设计要求</t>
  </si>
  <si>
    <t>燃气报警器</t>
  </si>
  <si>
    <t>1.规格型号:燃气报警
2.其它：符合规范和设计要求</t>
  </si>
  <si>
    <t>编码式手动火灾报警按钮（带电话塞孔）</t>
  </si>
  <si>
    <t>只</t>
  </si>
  <si>
    <t>编码式消火栓按钮</t>
  </si>
  <si>
    <t>声光报警器</t>
  </si>
  <si>
    <t>吸顶式扬声器（3W）</t>
  </si>
  <si>
    <t>隔离模块 SI / 消防模块接线箱</t>
  </si>
  <si>
    <t>防火阀类监视点（防火阀/调节阀/电动补风口）</t>
  </si>
  <si>
    <t>挡烟垂壁控制箱</t>
  </si>
  <si>
    <t>火灾自动报警系统调试（报警点）</t>
  </si>
  <si>
    <t>点</t>
  </si>
  <si>
    <t>消防广播系统调试（广播点）</t>
  </si>
  <si>
    <t>消防桥架</t>
  </si>
  <si>
    <t>MR-(50+100)×50</t>
  </si>
  <si>
    <t>1.型号规格：JDG20
2.敷设形式：综合考虑
3.含接线盒
4.根据现场情况改造到位</t>
  </si>
  <si>
    <t>1.总线：ZN-RVS-2*1.5
2.敷设方式：穿管及线槽敷设</t>
  </si>
  <si>
    <t xml:space="preserve"> 模块监控线 C（ZN-BV-4×1.5）</t>
  </si>
  <si>
    <t>声光报警器电源线（WDZN-BYJ-2×2.5）</t>
  </si>
  <si>
    <t>消防通信线（ZN-RVSP-2×1.5）</t>
  </si>
  <si>
    <t>消防广播线路 BC（ZN-RVSP-2×1.5）</t>
  </si>
  <si>
    <t>1.名称:线盒
2.材质:镀锌
3.规格:86型
4.配置形式:明配</t>
  </si>
  <si>
    <t>桥架支吊架（铁构件）</t>
  </si>
  <si>
    <t>桥架接地线</t>
  </si>
  <si>
    <t>弱电系统</t>
  </si>
  <si>
    <t>设备与管线</t>
  </si>
  <si>
    <t>信息插座</t>
  </si>
  <si>
    <t>1.名称:双口信息插座（信息＋电话）
2.规格:详见图纸的材料手册 
3.安装高度:详设计</t>
  </si>
  <si>
    <t>1.名称:IP/TV 信息插座
2.规格:详见图纸的材料手册 
3.安装高度:详设计</t>
  </si>
  <si>
    <t>弱电引入点（运营商引入）</t>
  </si>
  <si>
    <t>1.名称:弱电引入点
2.规格:详见图纸的材料手册 
3.安装高度:详设计</t>
  </si>
  <si>
    <t>半球摄像机（吸顶）</t>
  </si>
  <si>
    <t>1.名称:红外半球式固定摄像机
2.规格:详见图纸的材料手册 
3.安装高度:详设计</t>
  </si>
  <si>
    <t>吸顶式无线 AP</t>
  </si>
  <si>
    <t>1.名称:吸顶式无线 AP
2.规格:详见图纸的材料手册 
3.安装高度:详设计</t>
  </si>
  <si>
    <t>吸顶式室内扬声器 3W</t>
  </si>
  <si>
    <t>1.名称:吸顶式室内扬声器 3W
2.规格:详见图纸的材料手册 
3.安装高度:详设计</t>
  </si>
  <si>
    <t>门禁读卡器（识别设备）</t>
  </si>
  <si>
    <t>1.名称:门禁读卡器
2.规格:详见图纸的材料手册 
3.安装高度:详设计</t>
  </si>
  <si>
    <t>门禁开门按钮</t>
  </si>
  <si>
    <t>1.名称:门禁开门按钮
2.规格:详见图纸的材料手册 
3.安装高度:详设计</t>
  </si>
  <si>
    <t>电控锁</t>
  </si>
  <si>
    <t>1.名称:电控锁（单门 7 + 双门 6）
2.规格:详见图纸的材料手册 
3.安装高度:详设计</t>
  </si>
  <si>
    <t>门禁控制器</t>
  </si>
  <si>
    <t>1.名称:门禁控制器（单门 6 ＋ 双门 3）
2.规格:详见图纸的材料手册 
3.安装高度:详设计</t>
  </si>
  <si>
    <t>可视对讲门口机</t>
  </si>
  <si>
    <t>1.名称:可视对讲门口机
2.规格:详见图纸的材料手册 
3.安装高度:详设计</t>
  </si>
  <si>
    <t>可视对讲室内机</t>
  </si>
  <si>
    <t>1.名称:可视对讲室内机
2.规格:详见图纸的材料手册 
3.安装高度:详设计</t>
  </si>
  <si>
    <t>呼叫终端</t>
  </si>
  <si>
    <t>1.名称:呼叫终端
2.规格:详见图纸的材料手册 
3.安装高度:详设计</t>
  </si>
  <si>
    <t>预约状态显示屏</t>
  </si>
  <si>
    <t>1.名称:预约状态显示屏
2.规格:详见图纸的材料手册 
3.安装高度:详设计</t>
  </si>
  <si>
    <t>智能照明控制面板</t>
  </si>
  <si>
    <t>1.名称:智能照明控制面板
2.规格:详见图纸的材料手册 
3.安装高度:详设计</t>
  </si>
  <si>
    <t>网络型空调温控器</t>
  </si>
  <si>
    <t>智能照明控制箱</t>
  </si>
  <si>
    <t>1.名称:智能照明控制箱
2.规格:详见图纸的材料手册 
3.安装高度:详设计</t>
  </si>
  <si>
    <t>42U 弱电机柜</t>
  </si>
  <si>
    <t>1.名称:42U 弱电机柜
2.规格:详见图纸的材料手册 
3.安装高度:详设计</t>
  </si>
  <si>
    <t>热浸镀锌桥架 150*100*1.2mm</t>
  </si>
  <si>
    <t>1.名称:广播双线
2.型号规格：ZR-RVV-2*2.5
3.敷设方式：穿管及线槽敷设</t>
  </si>
  <si>
    <t>1.名称:六类4对非屏蔽网络线
2.型号规格：4P UTP Cat6
3.敷设方式：穿管及线槽敷设</t>
  </si>
  <si>
    <t>跳线</t>
  </si>
  <si>
    <t>(1)名称:机柜内跳线
(2)其他:满足设计及施工要求</t>
  </si>
  <si>
    <t>条</t>
  </si>
  <si>
    <t>系统调试</t>
  </si>
  <si>
    <t>机房与系统设备</t>
  </si>
  <si>
    <t>核心／汇聚交换机</t>
  </si>
  <si>
    <t>48口汇聚交换机</t>
  </si>
  <si>
    <t>接入交换机</t>
  </si>
  <si>
    <t>48口POE接入交换机（会所智能网）</t>
  </si>
  <si>
    <t>24口POE接入交换机</t>
  </si>
  <si>
    <t>24口接入交换机</t>
  </si>
  <si>
    <t>24口交换机</t>
  </si>
  <si>
    <t>无线控制器</t>
  </si>
  <si>
    <t>无线AC控制器（含 license）</t>
  </si>
  <si>
    <t>路由器</t>
  </si>
  <si>
    <t>—</t>
  </si>
  <si>
    <t>防火墙</t>
  </si>
  <si>
    <t>上网行为管理</t>
  </si>
  <si>
    <t>认证系统／服务器</t>
  </si>
  <si>
    <t>系统服务器、工作站</t>
  </si>
  <si>
    <t>网络硬盘录像机 NVR</t>
  </si>
  <si>
    <t>视频存储 ≥40 天</t>
  </si>
  <si>
    <t>视频监控工作站</t>
  </si>
  <si>
    <t>设于消防安保中心</t>
  </si>
  <si>
    <t>IP 网络终端功放</t>
  </si>
  <si>
    <t>功率 100W</t>
  </si>
  <si>
    <t>背景音乐工作站</t>
  </si>
  <si>
    <t>设于机柜／餐厅前台／前台</t>
  </si>
  <si>
    <t>监听音箱</t>
  </si>
  <si>
    <t>IP 网络消防信号接口</t>
  </si>
  <si>
    <t>门禁系统（联网型）</t>
  </si>
  <si>
    <t>单门／双门门禁控制器连接示意图详见系统图</t>
  </si>
  <si>
    <t>KNX 网关</t>
  </si>
  <si>
    <t>系统网关</t>
  </si>
  <si>
    <t>时钟控制器</t>
  </si>
  <si>
    <t>系统电源模块</t>
  </si>
  <si>
    <t>4路10A 可控硅调光模块</t>
  </si>
  <si>
    <t>DIN 导轨安装</t>
  </si>
  <si>
    <t>4路10A 开关控制模块</t>
  </si>
  <si>
    <t>8路10A 开关控制模块</t>
  </si>
  <si>
    <t>带电流检测</t>
  </si>
  <si>
    <t>4路0~10V 调光模块</t>
  </si>
  <si>
    <t>灯光控制面板</t>
  </si>
  <si>
    <t>KNX 总线</t>
  </si>
  <si>
    <t>UPS 电源</t>
  </si>
  <si>
    <t>单相 3kVA/30min（UPS-Y）</t>
  </si>
  <si>
    <t>智能化设备配电箱</t>
  </si>
  <si>
    <t>3-32ALHS1／ALHS2／ALHS3</t>
  </si>
  <si>
    <t>含风扇、电源及门锁，安装配线架及网管设备</t>
  </si>
  <si>
    <t>22U 落地网络机柜</t>
  </si>
  <si>
    <t>10U 落地机柜</t>
  </si>
  <si>
    <t>泳池／健身房／餐厅区域</t>
  </si>
  <si>
    <t>24口 RJ45 配线架</t>
  </si>
  <si>
    <t>数据配线架</t>
  </si>
  <si>
    <t>架</t>
  </si>
  <si>
    <t>1×25对 110 配线架</t>
  </si>
  <si>
    <t>语音配线架</t>
  </si>
  <si>
    <t>12口 LC 光纤配线架</t>
  </si>
  <si>
    <t>六类4对 UTP 水平线缆</t>
  </si>
  <si>
    <t>51×4P Cat6 UTP（系统图）</t>
  </si>
  <si>
    <t>条(4P)</t>
  </si>
  <si>
    <t>主干光缆</t>
  </si>
  <si>
    <t>8C SM Fiber（智能网 1 根）</t>
  </si>
  <si>
    <t>根</t>
  </si>
  <si>
    <t>分区光纤</t>
  </si>
  <si>
    <t>2 芯光纤（各分区）／3×2 芯光纤</t>
  </si>
  <si>
    <t>电话主干</t>
  </si>
  <si>
    <t>1×25P／1×50P Cat3 UTP</t>
  </si>
  <si>
    <t>第二章 - 03号清单 结构工程清单</t>
  </si>
  <si>
    <t>结构工程</t>
  </si>
  <si>
    <t>新增桁架楼层板</t>
  </si>
  <si>
    <t>1、原墙梁结构表面凿毛；
2、支模板；
3、角钢L90*5，化学锚栓、后置埋板；
4、直径10mm@200双层双向钢筋绑扎；
5、涂界面粘合剂；
6、120厚C40补充收缩细石混凝土；
7、包含但不限于编制说明、图纸、技术要求中的相关内容及完成该项目的一切所需；</t>
  </si>
  <si>
    <r>
      <rPr>
        <sz val="10"/>
        <rFont val="宋体"/>
        <charset val="134"/>
      </rPr>
      <t>植筋</t>
    </r>
    <r>
      <rPr>
        <sz val="10"/>
        <rFont val="Arial"/>
        <charset val="134"/>
      </rPr>
      <t>Փ</t>
    </r>
    <r>
      <rPr>
        <sz val="10"/>
        <rFont val="宋体"/>
        <charset val="134"/>
      </rPr>
      <t>10</t>
    </r>
  </si>
  <si>
    <t>1、静力钻孔；
2、综合不同长度；
3、植筋废孔采用植筋胶填实填满；
4、包含但不限于编制说明、图纸、技术要求中的相关内容及完成该项目的一切所需；</t>
  </si>
  <si>
    <t>按设计图示尺寸以根计算</t>
  </si>
  <si>
    <t>脚手架搭设及模板临时支撑费</t>
  </si>
  <si>
    <t>1、满堂脚手架搭设，综合不同高度；
2、模板临时支撑，综合不同高度；
3、含高支模专家论证费；</t>
  </si>
  <si>
    <t>按项计算</t>
  </si>
  <si>
    <t>项</t>
  </si>
  <si>
    <t>植筋现场抗拉、抗剪检测</t>
  </si>
  <si>
    <t>1、植筋现场抗拉、抗剪检测；
2、根据现场实际情况及数量计算</t>
  </si>
  <si>
    <t>按个计算</t>
  </si>
  <si>
    <t>钢楼梯</t>
  </si>
  <si>
    <t>1、钢梯、钢梁、埋板、踏步板、加劲板等；
2、化学螺栓；
3、防腐、防火涂料；
4、钢板原结构间的缝隙及其他穿孔部位应灌注胶粘实；
5、包含但不限于编制说明、图纸、技术要求中的相关内容及完成该项目的一切所需；</t>
  </si>
  <si>
    <t>按钢结构重量计算，化学螺栓不另算</t>
  </si>
  <si>
    <t>t</t>
  </si>
  <si>
    <t>防护栏杆</t>
  </si>
  <si>
    <t>1、1.15m不锈钢防护栏杆；
2、综合不同直径、不同壁厚、不同形式的不锈钢材质；
3、包含但不限于编制说明、图纸、技术要求中的相关内容及完成该项目的一切所需；</t>
  </si>
  <si>
    <t>其他零星工程</t>
  </si>
  <si>
    <t>原混凝土反坎拆除（棋牌室位置）</t>
  </si>
  <si>
    <r>
      <rPr>
        <sz val="10"/>
        <rFont val="宋体"/>
        <charset val="134"/>
      </rPr>
      <t xml:space="preserve">1、原反坎拆除；
2、垃圾清运；
</t>
    </r>
    <r>
      <rPr>
        <sz val="10"/>
        <color rgb="FFFF0000"/>
        <rFont val="宋体"/>
        <charset val="134"/>
      </rPr>
      <t>3、需进行三方现场收方，否则不予计取。</t>
    </r>
  </si>
  <si>
    <t>按体积计算</t>
  </si>
  <si>
    <t>新增C30混凝土反坎（门窗底部）</t>
  </si>
  <si>
    <t>1、支模板；
2、C30以上细石混凝土；
3、包含但不限于编制说明、图纸、技术要求中的相关内容及完成该项目的一切所需；</t>
  </si>
  <si>
    <t>30层楼板遗留钢筋头除锈及防锈处理</t>
  </si>
  <si>
    <t>1、30层楼板遗留钢筋头除锈
2、防锈处理
3、包含但不限于编制说明、图纸、技术要求中的相关内容及完成该项目的一切所需；</t>
  </si>
  <si>
    <t>30-32层现场材料清理及回收</t>
  </si>
  <si>
    <t>1、现场材料（钢筋、方钢、钢筋桁架）整理、截断、下楼、回收、清运；
2、需进行三方现场称重，否则不予计取。</t>
  </si>
  <si>
    <t>按重量计算</t>
  </si>
  <si>
    <t>30层天花、墙面喷深灰色涂料</t>
  </si>
  <si>
    <t>1、1遍深灰色涂料喷涂；
2、包含但不限于编制说明、图纸、技术要求中的相关内容及完成该项目的一切所需；</t>
  </si>
  <si>
    <t>按面积计算</t>
  </si>
  <si>
    <t>30层地面水泥砂浆找平</t>
  </si>
  <si>
    <t>1、1：2.5水泥砂浆找平层，15~20mm厚，表面抹光；
2、包含但不限于编制说明、图纸、技术要求中的相关内容及完成该项目的一切所需；</t>
  </si>
  <si>
    <t>泳池地面原有钢筋折弯、除锈</t>
  </si>
  <si>
    <t>1、泳池地面原有钢筋折弯、除锈
2、包含但不限于编制说明、图纸、技术要求中的相关内容及完成该项目的一切所需；</t>
  </si>
  <si>
    <t>原有混凝土墙面C60混凝土找平（泳池钢筋外露部位）</t>
  </si>
  <si>
    <t>1、墙面钢筋外漏部位钢筋除锈；
2、C60混凝土找平；
3、需进行三方现场收方，否则不予计取。</t>
  </si>
  <si>
    <t>地面回填120mm高陶粒混凝土（楼梯前室、楼梯平台位置）</t>
  </si>
  <si>
    <t>1.地面回填100mm高陶粒混凝土；
2.需进行三方现场收方，否则不予计取。</t>
  </si>
  <si>
    <t>瓷砖地面（同原瓷砖颜色）</t>
  </si>
  <si>
    <t>瓷砖踢脚线</t>
  </si>
  <si>
    <t>按延长米计算</t>
  </si>
  <si>
    <t>防火门及消火栓抬高</t>
  </si>
  <si>
    <t>1、防火门保护性拆除；
2、门头打凿、门头边修复；
3、防火门门框制作安装、塞缝及收边、防火门门扇重新安装；
4、消防栓拆除、抬高重新安装；
5、消防指示灯、烟感器移位；
6、包含但不限于编制说明、图纸、技术要求中的相关内容及完成该项目的一切所需；</t>
  </si>
  <si>
    <t>按樘计算</t>
  </si>
  <si>
    <t>墙面洞口封堵
（31层泳池热泵空调机房）</t>
  </si>
  <si>
    <t>1、墙洞口用加气混凝土砌块封堵；
2、墙面水泥砂浆找平；
3、满刮腻子两遍；
4、刷白色防水无机涂料PT-102底油一遍、面漆两遍；
5、包含但不限于编制说明、图纸、技术要求中的相关内容及完成该项目的一切所需；</t>
  </si>
  <si>
    <t>吸音板天花吊顶恢复
（31F泳池热泵空调机房）</t>
  </si>
  <si>
    <t>1、600*600mm吸音板采购及安装；
2、包含但不限于编制说明、图纸、技术要求中的相关内容及完成该项目的一切所需；</t>
  </si>
  <si>
    <t>按长度计算</t>
  </si>
  <si>
    <t>消防喷淋管 DN50</t>
  </si>
  <si>
    <t>消防喷淋管 DN65</t>
  </si>
  <si>
    <t>1.安装部位：室内
2.介质:喷淋给水
3.材质、规格:内外壁热镀锌钢管DN65
4.连接方式:螺纹连接 含管件
5.其他要求:满足施工图纸技术规范要求</t>
  </si>
  <si>
    <t>墙体拆除
（31F泳池热泵空调机房）</t>
  </si>
  <si>
    <t>1、原有砌体墙拆除；
2、垃圾清运；
3、洞口周边水泥砂浆抹灰、刷乳胶漆；
4、包含但不限于编制说明、图纸、技术要求中的相关内容及完成该项目的一切所需；</t>
  </si>
  <si>
    <t>地面回填100mm高陶粒混凝土（游泳热泵空调机房）</t>
  </si>
  <si>
    <t>地面水泥砂浆找平
（游泳热泵空调机房和泳池水处理机房）</t>
  </si>
  <si>
    <t>防水涂料
（游泳热泵空调机房和泳池水处理机房）</t>
  </si>
  <si>
    <t>地面水泥砂浆保护层
（游泳热泵空调机房和泳池水处理机房）</t>
  </si>
  <si>
    <t>排水沟砌筑</t>
  </si>
  <si>
    <t>1、灰砂砖砌筑排水沟；
2、水泥砂浆找平；
3、包含但不限于编制说明、图纸、技术要求中的相关内容及完成该项目的一切所需；</t>
  </si>
  <si>
    <t>排水沟盖板</t>
  </si>
  <si>
    <t>1、300mm宽不锈钢排水沟盖板
2、包含但不限于编制说明、图纸、技术要求中的相关内容及完成该项目的一切所需；</t>
  </si>
  <si>
    <t>1、1.5m不锈钢防护栏杆；
2、综合不同直径、不同壁厚、不同形式的不锈钢材质；
3、包含但不限于编制说明、图纸、技术要求中的相关内容及完成该项目的一切所需；</t>
  </si>
  <si>
    <t>设备基础</t>
  </si>
  <si>
    <t>1、新旧结构凿毛，涂刷界面剂
2、植筋，植筋胶填实；
3、支模板；
4、钢筋（综合考虑不同直径、不同间距、不同种类等）
5、C35混凝土浇筑；
6、包含但不限于编制说明、图纸、技术要求中的相关内容及完成该项目的一切所需；</t>
  </si>
  <si>
    <t>砌块墙</t>
  </si>
  <si>
    <t>1、200mm混凝土砌块墙；
2、门洞口周边水泥砂浆抹灰、刷乳胶漆；
2、包含但不限于编制说明、图纸、技术要求中的相关内容及完成该项目的一切所需；</t>
  </si>
  <si>
    <t>按垂直投影面积计算</t>
  </si>
  <si>
    <t>防火门</t>
  </si>
  <si>
    <t>1、规格尺寸：甲级防火门1200*2400mm
2、含闭门器、拉手、门锁、合页等五金；
3、包含但不限于编制说明、图纸、技术要求中的相关内容及完成该项目的一切所需</t>
  </si>
  <si>
    <t>第二章 - 04号清单 厨房设备供货安装工程清单</t>
  </si>
  <si>
    <t>产品款型</t>
  </si>
  <si>
    <t>技术指标</t>
  </si>
  <si>
    <t>产品规格</t>
  </si>
  <si>
    <t>数量</t>
  </si>
  <si>
    <t>备注</t>
  </si>
  <si>
    <t>单头小炒炉</t>
  </si>
  <si>
    <t>炉面采用304#1.2mm厚不锈钢板，侧
板0.8mm制作，配可调节脚，带熄火
保护3C认证</t>
  </si>
  <si>
    <t>1100*950*800+450</t>
  </si>
  <si>
    <t>1、中汇或国产一线品牌
2、拟投标产品品牌、型号及详细规格参数在技术标中报审</t>
  </si>
  <si>
    <t>双头煲仔炉</t>
  </si>
  <si>
    <t>400*800*800</t>
  </si>
  <si>
    <t>蒸柜</t>
  </si>
  <si>
    <t>采用304#1.2mm厚不锈钢板，侧板
0.8mm制作，配可调节脚，带熄火保
护3C认证</t>
  </si>
  <si>
    <t>900*900* 1850</t>
  </si>
  <si>
    <t>四门高身雪柜</t>
  </si>
  <si>
    <t>1.整机为不锈钢工艺
2.优质压缩机，数字温控器；
3.温度:-15℃~-6℃/0℃~10℃;
4.功率:350W/220V；
5.制冷方式:直冷；</t>
  </si>
  <si>
    <t>1220x760x1910</t>
  </si>
  <si>
    <t>1、信而达或国产一线品牌
2、拟投标产品品牌、型号及详细规格参数在技术标中报审</t>
  </si>
  <si>
    <t>工作台雪柜</t>
  </si>
  <si>
    <t>1800x700x800</t>
  </si>
  <si>
    <t>灭蝇灯</t>
  </si>
  <si>
    <t>1、三川或国产一线品牌
2、拟投标产品品牌、型号及详细规格参数在技术标中报审</t>
  </si>
  <si>
    <t>挂墙开水器</t>
  </si>
  <si>
    <t>功率6KW/380V,容量80L</t>
  </si>
  <si>
    <t>450*400*960</t>
  </si>
  <si>
    <t>1、裕豪或国产一线品牌
2、拟投标产品品牌、型号及详细规格参数在技术标中报审</t>
  </si>
  <si>
    <t>烤箱</t>
  </si>
  <si>
    <t>电压：220V；功率：3.4KW</t>
  </si>
  <si>
    <t>850*630*440</t>
  </si>
  <si>
    <t>1、佳斯特或国产一线品牌
2、拟投标产品品牌、型号及详细规格参数在技术标中报审</t>
  </si>
  <si>
    <t>消毒柜</t>
  </si>
  <si>
    <t>201不锈钢, 中温消毒柜，1400W/220V</t>
  </si>
  <si>
    <t>1200*585*1780</t>
  </si>
  <si>
    <t>1、康宝或国产一线品牌
2、拟投标产品品牌、型号及详细规格参数在技术标中报审</t>
  </si>
  <si>
    <t>炉拼台</t>
  </si>
  <si>
    <t>1.台面采用304#1.2mm厚不锈钢板下
加不锈钢加强码仔；
2.靠背采用0.9mm不锈钢板；</t>
  </si>
  <si>
    <t>400*950*800</t>
  </si>
  <si>
    <t>厂制品</t>
  </si>
  <si>
    <t>双层工作台</t>
  </si>
  <si>
    <t>1.台面采用304#1.2mm厚不锈钢板；
2.台面加不锈钢加强码仔；
3.台脚采用38×38mm不锈钢方通；
4.配全钢可调性子弹脚；</t>
  </si>
  <si>
    <t>1000*950*800</t>
  </si>
  <si>
    <t>四层管架
（四腿）</t>
  </si>
  <si>
    <t>1.主架用304#1.2mm38*38不锈钢方通
2.横桶38*25 ，层条用25* 13不锈钢制作</t>
  </si>
  <si>
    <t>1200*500* 1500</t>
  </si>
  <si>
    <t>双通荷台柜</t>
  </si>
  <si>
    <t>1800*700*800</t>
  </si>
  <si>
    <t>三星盆台</t>
  </si>
  <si>
    <t>1.台面用304#1.2mm厚不锈钢板下加
不锈钢加强筋；
2.星盆用1.0mm；
3.横通25*25mm不锈钢方通；
4.脚通38*38mm ，配全钢可调性子弹
脚；
5.带自动溢水功能；</t>
  </si>
  <si>
    <t>1800x760x800</t>
  </si>
  <si>
    <t>1. 台面采用304#1.2mm厚不锈钢板；
2. 台面加不锈钢加强码仔；
3. 台脚采用38×38mm不锈钢方通；
4.配全钢可调性子弹脚；</t>
  </si>
  <si>
    <t>1000*760*800</t>
  </si>
  <si>
    <t>双层挂墙架</t>
  </si>
  <si>
    <t>1.采用304#1.0mm厚不锈钢板；</t>
  </si>
  <si>
    <t>1400*300*690</t>
  </si>
  <si>
    <t>紫外线消毒灯</t>
  </si>
  <si>
    <t>国产灯架，飞利浦灯管</t>
  </si>
  <si>
    <t>带油网烟罩</t>
  </si>
  <si>
    <t>1.用304#1.0mm厚不锈钢</t>
  </si>
  <si>
    <t>5350*1100*500</t>
  </si>
  <si>
    <t>米</t>
  </si>
  <si>
    <t>封墙板</t>
  </si>
  <si>
    <t>隔油池</t>
  </si>
  <si>
    <t>600*400*280</t>
  </si>
  <si>
    <t>排烟风机</t>
  </si>
  <si>
    <t>风量7060m³/H电压：380V；功率：2.2KW</t>
  </si>
  <si>
    <t>风机支架</t>
  </si>
  <si>
    <t>1.国标角铁50*50</t>
  </si>
  <si>
    <t>帆布软连接</t>
  </si>
  <si>
    <t>优质帆布</t>
  </si>
  <si>
    <t>风机启动控制器</t>
  </si>
  <si>
    <t>过载启动保护，配套风机4KW</t>
  </si>
  <si>
    <t>排烟风管</t>
  </si>
  <si>
    <t>600*600/500*500</t>
  </si>
  <si>
    <t>采用镀锌板#1.0mm厚板材制作</t>
  </si>
  <si>
    <t>平方</t>
  </si>
  <si>
    <t>补风风机</t>
  </si>
  <si>
    <t>风量6000m³/H电压：220V；功率：1.1KW</t>
  </si>
  <si>
    <t>过载启动保护,配套风机1.1KW</t>
  </si>
  <si>
    <t>补风风管</t>
  </si>
  <si>
    <t>300*300</t>
  </si>
  <si>
    <t>风嘴</t>
  </si>
  <si>
    <t>优质不锈钢</t>
  </si>
  <si>
    <t>五金配件</t>
  </si>
  <si>
    <t>安装费</t>
  </si>
  <si>
    <t>合计</t>
  </si>
  <si>
    <t>备注：以上清单固定总价包干。</t>
  </si>
  <si>
    <t>第二章 - 05号清单 干蒸房工程量清单</t>
  </si>
  <si>
    <t>产品图片</t>
  </si>
  <si>
    <t>产品名称</t>
  </si>
  <si>
    <t>产地</t>
  </si>
  <si>
    <t>规     格    说    明</t>
  </si>
  <si>
    <t>含税综合单价（元）</t>
  </si>
  <si>
    <t>含税合价（元）</t>
  </si>
  <si>
    <t>加拿大铁杉桑拿房体</t>
  </si>
  <si>
    <t>加拿大</t>
  </si>
  <si>
    <t>1.墙面内饰板材：加拿大进口铁杉木12mm厚
2.墙面外饰板材：加拿大进口铁杉木12mm厚
3.框架结构：芬兰松木40mm厚
4.座板材料：加拿大进口铁杉木20mm厚
5.靠背材料：加拿大进口铁杉木20mm厚      
6.见光面加拿大进口香杉木原                              
                                                                                                                              加拿大： 铁杉易于防火处理具有较高的抗弯强度及自然的防腐能力，质地细密，纹理直且均匀，木纹清晰漂亮是桑拿房的最佳选材. 坚固的木架结构，在任何季节都具有超强的隔热和抗阻能力。桑拿房简洁而优雅，私人桑拿房可享受10年保修，施工由我们训练有素的专业人员进行。</t>
  </si>
  <si>
    <t>加拿大铁杉座板</t>
  </si>
  <si>
    <t>座板材料：加拿大进口铁杉木20mm厚                                                厚实木板才20mm顶级无节、光滑平整度高，无树脂渗出，纯白色无色差， 色彩的整体与和谐是这种设计的核心。对于较小的房间，我们有独一无二的长椅和凳子设计。一致性是桑度的基本要求。因此，再也看不到其他种类的木材了。
爱细节才是最重要的</t>
  </si>
  <si>
    <t>Virta 11KW</t>
  </si>
  <si>
    <t>芬兰</t>
  </si>
  <si>
    <t>Harvia Virta加热器坚固的结构和特别容易维护，使它非常适合那些经常使用桑拿，喜欢长时间享受蒸汽的人。所有与Virta加热器的连接都是通过前面的维修舱口进行的。连接处周围有足够的空间。加热元件与石材分离，使加热元件寿命长。如果你需要更换一个加热元件，这是一个快速而简单的任务，因为你只需要拔出整个加热元件模块。其他维护措施包括</t>
  </si>
  <si>
    <t>麦饭石</t>
  </si>
  <si>
    <t>德国</t>
  </si>
  <si>
    <t>麦饭石富含多种微量元素，常量元素
安全性高，高温不爆裂
使用寿命长，可商用24小时加热</t>
  </si>
  <si>
    <t>公斤</t>
  </si>
  <si>
    <t>防烫伤炉架</t>
  </si>
  <si>
    <t>材料：加拿大进口铁杉木                                                                                             防烫伤桑拿炉架材料：加拿大进口铁杉木22*400mm                                    外观精致时尚，简约典雅，精工细作，浑然天成，选用加拿大进口铁杉木材质更加浸润人体肌肤，彰显时尚的气息。</t>
  </si>
  <si>
    <t>EOS灯罩</t>
  </si>
  <si>
    <t>铁杉木加304不锈钢</t>
  </si>
  <si>
    <t>室外控制器</t>
  </si>
  <si>
    <t>lles im Griff – am Display und mobil.Entspannung per Fingertipp  Die EOS U-Command zeigt nur das, was wirklich zählt: Start, Temperatur, Feuchte, Laufzeit – klar, logisch, auf einen Blick und mit einem Fingertipp starten Sie das Wellnesserlebnis. Nutzerprofile speichern persönliche Vorlieben, machen die Bedienung noch komfortabler und passen es an Ihre Wünsche an.
Multi-Cabin Support  Bedienen Sie bis zu zwei Kabinen mit nur einem Bedienteil – übersichtlich und sicher. Ob Sauna, Infrarot, Hybridsauna, Dampfbad oder Hammam: Sie nutzen eine Bedienlogik für alles.</t>
  </si>
  <si>
    <t>块</t>
  </si>
  <si>
    <t>EOS远红外背部理疗器</t>
  </si>
  <si>
    <t>用于桑拿和IR热室的红外热辐射器。
就像EOS Vitae，但是缩短的建筑形状- ca。长745毫米.
采用EOS玻璃石英玻璃发射器350，500，750瓦。IR-A、IR-B和IR-C全光谱热辐射，在不到1秒的时间内完成性能折叠。
500瓦和750瓦版本，带集成启动电流限制器。
机箱和反射器。防护絮凝剂复盖网(黑色)。
完全预装3 m硅胶连接器线3x 1.5mm。
可选择安装在90度角或墙嵌板中。墙嵌板中的安装深度为50 mm</t>
  </si>
  <si>
    <t>自动洒水装置</t>
  </si>
  <si>
    <t>中国</t>
  </si>
  <si>
    <t>桑拿炉自动喷淋装置的原理 桑拿炉自动喷淋装置是桑拿房中常见的一个组件，其作用是在桑拿房内产生水蒸气，增加室内温度和湿度，提高桑拿效果。该装置包括计时器、电磁阀、水泵和喷嘴等组成部分。当计时器到达设定时间后，电磁阀开启，水泵开启，水被喷嘴喷出，形成水蒸气。</t>
  </si>
  <si>
    <t>防臭地漏</t>
  </si>
  <si>
    <t>深水封地漏‌：靠底部存水形成水封隔绝臭气，防臭效果最稳定，但需要经常有水补充，‌适合淋浴区等湿区使用‌。
‌重力翻板地漏‌：排水时水流冲开翻板，没水时靠重力自动闭合，‌干区和厨房用这个更合适‌，不用依赖存水。
‌磁吸自封地漏‌：靠磁力吸合密封垫，排水时冲开，闭合时防臭，但磁力可能随时间减弱，‌适合短期使用或备用‌。</t>
  </si>
  <si>
    <t>EOS 木桶木勺</t>
  </si>
  <si>
    <t>桑拿原木桶材料：加拿大铁杉木260*200mm                                        一桶水3000ml半个小时用完，欧洲人所称之为一个疗程                                经典款木桶木勺，木质外观，带防漏内胆，钣金扣边.最简洁的设计，最复古的感 觉,带给您原始桑拿的意境.</t>
  </si>
  <si>
    <t>防烫伤拉手</t>
  </si>
  <si>
    <t>特制玻璃门拉手，隐藏式安装工艺，机床精密车削加工，内木质囿柱，合理设计，内高温木质不烫手。</t>
  </si>
  <si>
    <t>副</t>
  </si>
  <si>
    <t>EOS沙漏</t>
  </si>
  <si>
    <t>经典款时间沙漏 0-15分钟沙漏计时器 360°旋转使用玱璃双管结极木质支架                                                                                          独特的桑拿沙漏采用时尚、立方的设计，具有高对比度的砂填充。
用大量木头手工铣削。采用创新的自平衡方式，搭配内建磁控管。
提供坚果树、枫叶以及坚果树和枫叶组合的四种设计方案</t>
  </si>
  <si>
    <t>支</t>
  </si>
  <si>
    <t>头枕</t>
  </si>
  <si>
    <t>多功能头枕. 加拿大铁杉木材质，平放可以垫头、立放可以垫腰、挂置可以靠背.人体背部曲线设计.</t>
  </si>
  <si>
    <t>EOS温度湿度表</t>
  </si>
  <si>
    <t>EOS温湿表</t>
  </si>
  <si>
    <t>专为具有特殊设计和功能需求的客户设计的独家气候测量站。
圆形测量仪器
100 mm温度计和湿度计，测量范围为0 ~ 120°c。0 - 100 %继电器，空气湿度。尺寸340×195mm。墙面挂载。</t>
  </si>
  <si>
    <t>茶水架</t>
  </si>
  <si>
    <t>汗蒸时可带水放到茶水架中，集工艺设计与实用便利于一体，原生态木材品质，极简主义淋漓尽致。简单即是优雅。</t>
  </si>
  <si>
    <t>4英寸同轴防水耐高温喇叭</t>
  </si>
  <si>
    <t>外部尺寸133×59mm                                                                          安装桑拿和蒸汽浴室的扬声器
25 W额定电阻(8欧姆、10公分(4英寸)、玻璃纤维膜、120 °C温度规格–适用于桑拿、户外使用、防水。白色的复盖框。
IP65保护类。</t>
  </si>
  <si>
    <t>RGB顶灯</t>
  </si>
  <si>
    <t xml:space="preserve"> 德国</t>
  </si>
  <si>
    <t>优质青光玱璃灯罩可对照明设备进行二次防护，防腐、防锈、   德国工艺精工制作。照明设备不德国白杉灯罩完美结合，传递出时尚不潮流，幵带您感受芬兰桑拿文化所传递的艺术美感。</t>
  </si>
  <si>
    <t>EOS高温灯带</t>
  </si>
  <si>
    <t>坐板凳暖光灯    LED光束专用灵活的版本，专为蒸汽浴和潮湿环境而设计。24伏直流，60瓦。ip 68 . dimmbar保护类(基于电压)。长度约5米，两侧有5 m的接头线。自我修复，加上可靠的支架机械固定。提供RGB和白色(3000 K)两种类型。以10厘米为增量进行分割/修剪。</t>
  </si>
  <si>
    <t>EOS 高温整流器</t>
  </si>
  <si>
    <t>LED条纹和LED斑点的电子流量。60瓦运行-输入230-240 vac(0.36 a)/输出24 V DC (2500 mA)。铝制外壳，IP65保护等级，含ca。两侧15厘米接头导线。执行30 W-交流输入220-240v/直流输出24v(2500ma)。塑料外壳。IP20保护类。例如，建议使用。用于白色LED带，并连接到Saunders设备。</t>
  </si>
  <si>
    <t>安全温感探头及耐高温控制线、电缆线</t>
  </si>
  <si>
    <t>耐高温控制线          温度探头采用即时数据传输设计，探点式结  极，保证温度数据传输的同 时，配置有过温保险丝。在温度超过设定范围后，保险丝自动熔断所有工作停止，以保证用户的绝对安全。                                                                                           电缆线采用耐热硅橡胶护套的优质接线盒(红色)。非常适合连接桑拿浴技术。不同的横截面和长度。如果需要，长度也应大于指定的装运长度。</t>
  </si>
  <si>
    <t>批</t>
  </si>
  <si>
    <t>EOS 主机控电箱</t>
  </si>
  <si>
    <t>定制桑拿房专用主电控系统，自带高精度开关电源，微电脑智能控制系统，兼容220V，380V交流电压。自身能有效进行过热、过载、断路等多重保护。</t>
  </si>
  <si>
    <t>安全门磁吸</t>
  </si>
  <si>
    <t>6 mm和8 mm玻璃门的u形对接板，不锈钢磁吸   6-8mm 铝/锌合金玻璃门。承载能力:28公斤/件。尺寸B x H: 0.8毫米x 2200毫米</t>
  </si>
  <si>
    <t>哈维亚专用安全门</t>
  </si>
  <si>
    <t>天地轴/极窄边框/钢化/单玻/桑拿安全门（800*2200*8mm）</t>
  </si>
  <si>
    <t>紧急报警</t>
  </si>
  <si>
    <t>智能家居紧急按钮‌：卧室、浴室可安装紧急报警按钮，触发后能发出高分贝警报并自动拨打预设联系人。</t>
  </si>
  <si>
    <t>配电箱</t>
  </si>
  <si>
    <t>瓦工服务</t>
  </si>
  <si>
    <t>桑度</t>
  </si>
  <si>
    <t>地面做排水，水平瓷砖铺贴</t>
  </si>
  <si>
    <t>增加地面水泥砂浆（河沙）找平、（黑豹）防水、防水的水泥砂浆保护层施工
增加墙面水泥砂浆（河沙）找平、（黑豹）防水、防水的水泥砂浆保护层施工</t>
  </si>
  <si>
    <t>认证电工实施服务</t>
  </si>
  <si>
    <t>安装调试至货物到达目的地以后，工人将货物搬运到安装地点，挄照规范完成安装及调试好所有电器部件。</t>
  </si>
  <si>
    <t xml:space="preserve">1年免费认证电工服务  </t>
  </si>
  <si>
    <t>1、拥有专业的安装售后团队， 能快速、有效地提供强大的技术支持； 
2、服务内容：售前的技术咨询，专业人员进行场地的设计、规划、系统安装、调试、培训；
3、项目实施过程中的装修指导；设备的 安装与调试；售后支持。</t>
  </si>
  <si>
    <t>年</t>
  </si>
  <si>
    <t>合计：</t>
  </si>
  <si>
    <t>第二章 - 06号清单 湿蒸房工程量清单</t>
  </si>
  <si>
    <t>米黄洞石岩板房体</t>
  </si>
  <si>
    <t>意大利</t>
  </si>
  <si>
    <t>保温房体  与湿蒸房房体结构同材质，  轻质聚苯乙烯保温，双面玻璃纤维加固及水泥涂层（德国标准防水处理）防水粘接剂及勾缝剂等材料
意大利米黄洞石：1200*2400*9mm,三面随机，亮面干粒抛，白坯，一类色，（4个阳角，6个阴角）</t>
  </si>
  <si>
    <t>立方</t>
  </si>
  <si>
    <t>不锈钢弧型天花</t>
  </si>
  <si>
    <t>拱顶设计 弧顶          1900*2232*18 mm</t>
  </si>
  <si>
    <t>11KW 康迪</t>
  </si>
  <si>
    <t>瑞典</t>
  </si>
  <si>
    <t>Independent of local water quality, featuring built-in water quality monitoring and scale removal functions; microprocessor control system. Integrated automatic fragrance pump, automatic lime treatment/backwash system, ultra-long service life, and extremely low maintenance costs. This electric steam humidifier provides precise humidity control and saves costs by eliminating the need for replacing humidification tanks. RS is equipped with Condair's proprietary scale management system, simplifying ongoing maintenance.</t>
  </si>
  <si>
    <t>坐板凳暖光灯    LED光束专用灵活的版本，专为蒸汽浴和潮湿环境而设计。
24伏直流，60瓦。ip 68 . dimmbar保护类(基于电压)。
长度约5米，两侧有5 m的接头线。自我修复，加上可靠的支架机械固定。提供RGB和白色(3000 K)两种类型。
以10厘米为增量进行分割/修剪。</t>
  </si>
  <si>
    <t>LED条纹和LED斑点的电子流量。60瓦运行-输入230-240 vac(0.36 a)/输出24 V DC (2500 mA)。铝制外壳，IP65保护等级，含ca。两侧15厘米接头导线。执行30 W-交流输入220-240v/直流输出24v(2500ma)。塑料外壳。IP20保护类。
例如，建议使用。用于白色LED带，并连接到Saunders设备。</t>
  </si>
  <si>
    <t>氛围灯带</t>
  </si>
  <si>
    <t>低压防爆灯，带24V变压器</t>
  </si>
  <si>
    <t>蒸汽出口</t>
  </si>
  <si>
    <t>蒸汽出口  通过座椅下隐藏排气装置</t>
  </si>
  <si>
    <t>外部尺寸133×59mm                                                                  安装桑拿和蒸汽浴室的扬声器+纯功放。
25 W额定电阻(8欧姆、10公分(4英寸)、玻璃纤维膜、120 °C温度规格–适用于桑拿、户外使用、防水。白色的复盖框。
IP65保护类。</t>
  </si>
  <si>
    <t>岩板热弯人体工程学座椅</t>
  </si>
  <si>
    <r>
      <rPr>
        <sz val="12"/>
        <rFont val="宋体"/>
        <charset val="134"/>
        <scheme val="major"/>
      </rPr>
      <t>与湿蒸房房体结构同材质，轻质聚苯乙烯保温，双面玻璃纤维加固及水泥涂层（德国标准防水处理）原厂预埋电加热管线，详见图纸  一字型座椅尺寸(cm)：600+1613
意大利米黄洞石：1200*2400*9mm,三面随机，亮面干粒抛，白坯，一类色，</t>
    </r>
    <r>
      <rPr>
        <sz val="12"/>
        <color rgb="FFFF0000"/>
        <rFont val="宋体"/>
        <charset val="134"/>
        <scheme val="major"/>
      </rPr>
      <t>弧度处做热弯工艺（避免拼接）</t>
    </r>
  </si>
  <si>
    <t>3位香氛控制器</t>
  </si>
  <si>
    <t>3种香气的香气加入系统，最终用户可以使用蒸汽室内的键盘选择得味</t>
  </si>
  <si>
    <t>香氛500ml/支</t>
  </si>
  <si>
    <t xml:space="preserve">
基于天然精油的浓缩香水。Stenal香水精华,用于桑拿,土耳其浴,情感淋浴和芳香疗法,旨在通过基于珍贵精油的专用香水来补充健康体验。冷薄荷精华、冰冷的薄荷精华、蓝色精华放松、经典精华</t>
  </si>
  <si>
    <t>水阀</t>
  </si>
  <si>
    <t>检修水阀/检修手动排水阀，给水阀</t>
  </si>
  <si>
    <t>纯水机</t>
  </si>
  <si>
    <t>纯净水机带蓄水桶3000ML</t>
  </si>
  <si>
    <t>耐高温控制线                                                                                        温度探头采用即时数据传输设计，探点式结  极，保证温度数据传输的同 时，配置有过温保险丝。在温度超过设定范围后，保险丝自动熔断所有工作停止，以保证用户的绝对安全。                                                                                           电缆线采用耐热硅橡胶护套的优质接线盒(红色)。
非常适合连接桑拿浴技术。不同的横截面和长度。
如果需要，长度也应大于指定的装运长度。</t>
  </si>
  <si>
    <t>8 mm玻璃门的u形对接板，不锈钢磁吸 8mm 铝/锌合金玻璃门。承载能力:28公斤/件。尺寸B x H: 60毫米x 2200毫米</t>
  </si>
  <si>
    <t>花洒</t>
  </si>
  <si>
    <t>国产一线品牌</t>
  </si>
  <si>
    <t>地面洞石岩板铺贴、墙面洞石岩板铺贴
意大利米黄洞石：1200*2400*9mm,三面随机，亮面干粒抛，白坯，一类色，（4个阳角，6个阴角）</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</si>
</sst>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5" formatCode="&quot;￥&quot;#,##0;&quot;￥&quot;\-#,##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_);_(&quot;$&quot;* \(#,##0\);_(&quot;$&quot;* &quot;-&quot;_);_(@_)"/>
    <numFmt numFmtId="177" formatCode="0.00_ "/>
    <numFmt numFmtId="178" formatCode="#,##0.00_ "/>
    <numFmt numFmtId="179" formatCode="0.000_ "/>
    <numFmt numFmtId="180" formatCode="0_ "/>
    <numFmt numFmtId="181" formatCode="0.00_);[Red]\(0.00\)"/>
    <numFmt numFmtId="182" formatCode="0.00;[Red]0.00"/>
    <numFmt numFmtId="183" formatCode="#,##0.00_ ;[Red]\-#,##0.00\ "/>
    <numFmt numFmtId="184" formatCode="_(* #,##0_);_(* \(#,##0\);_(* &quot;-&quot;??_);_(@_)"/>
    <numFmt numFmtId="185" formatCode="0_);[Red]\(0\)"/>
    <numFmt numFmtId="186" formatCode="_(* #,##0.00_);_(* \(#,##0.00\);_(* &quot;-&quot;??_);_(@_)"/>
  </numFmts>
  <fonts count="67">
    <font>
      <sz val="11"/>
      <color theme="1"/>
      <name val="宋体"/>
      <charset val="134"/>
      <scheme val="minor"/>
    </font>
    <font>
      <sz val="12"/>
      <name val="宋体"/>
      <charset val="134"/>
      <scheme val="major"/>
    </font>
    <font>
      <sz val="11"/>
      <name val="宋体"/>
      <charset val="134"/>
      <scheme val="major"/>
    </font>
    <font>
      <sz val="12"/>
      <name val="微软雅黑"/>
      <charset val="134"/>
    </font>
    <font>
      <b/>
      <sz val="12"/>
      <name val="微软雅黑"/>
      <charset val="134"/>
    </font>
    <font>
      <sz val="12"/>
      <name val="宋体"/>
      <charset val="134"/>
    </font>
    <font>
      <sz val="10"/>
      <name val="宋体"/>
      <charset val="134"/>
      <scheme val="minor"/>
    </font>
    <font>
      <sz val="10"/>
      <name val="宋体"/>
      <charset val="134"/>
    </font>
    <font>
      <sz val="11"/>
      <name val="宋体"/>
      <charset val="134"/>
      <scheme val="minor"/>
    </font>
    <font>
      <b/>
      <sz val="14"/>
      <name val="宋体"/>
      <charset val="134"/>
    </font>
    <font>
      <sz val="12"/>
      <color rgb="FF000000"/>
      <name val="宋体"/>
      <charset val="204"/>
      <scheme val="major"/>
    </font>
    <font>
      <sz val="12"/>
      <color rgb="FF000000"/>
      <name val="宋体"/>
      <charset val="134"/>
      <scheme val="major"/>
    </font>
    <font>
      <sz val="12"/>
      <color theme="1"/>
      <name val="宋体"/>
      <charset val="134"/>
      <scheme val="major"/>
    </font>
    <font>
      <b/>
      <sz val="11"/>
      <name val="宋体"/>
      <charset val="134"/>
      <scheme val="major"/>
    </font>
    <font>
      <sz val="12"/>
      <color rgb="FF000000"/>
      <name val="宋体"/>
      <charset val="204"/>
    </font>
    <font>
      <sz val="12"/>
      <color rgb="FF000000"/>
      <name val="Arial"/>
      <charset val="204"/>
    </font>
    <font>
      <sz val="14"/>
      <name val="宋体"/>
      <charset val="134"/>
      <scheme val="major"/>
    </font>
    <font>
      <sz val="11"/>
      <color theme="1"/>
      <name val="宋体"/>
      <charset val="134"/>
      <scheme val="major"/>
    </font>
    <font>
      <sz val="11"/>
      <color rgb="FF000000"/>
      <name val="宋体"/>
      <charset val="204"/>
      <scheme val="major"/>
    </font>
    <font>
      <sz val="11"/>
      <color rgb="FF000000"/>
      <name val="宋体"/>
      <charset val="134"/>
      <scheme val="major"/>
    </font>
    <font>
      <sz val="11"/>
      <color rgb="FF000000"/>
      <name val="宋体"/>
      <charset val="204"/>
    </font>
    <font>
      <b/>
      <sz val="10"/>
      <name val="宋体"/>
      <charset val="134"/>
    </font>
    <font>
      <sz val="10"/>
      <color rgb="FF000000"/>
      <name val="宋体"/>
      <charset val="134"/>
    </font>
    <font>
      <sz val="10"/>
      <color theme="1"/>
      <name val="宋体"/>
      <charset val="134"/>
      <scheme val="minor"/>
    </font>
    <font>
      <b/>
      <sz val="10"/>
      <color theme="1"/>
      <name val="宋体"/>
      <charset val="134"/>
      <scheme val="minor"/>
    </font>
    <font>
      <b/>
      <sz val="10"/>
      <name val="宋体"/>
      <charset val="134"/>
      <scheme val="minor"/>
    </font>
    <font>
      <sz val="10"/>
      <color rgb="FFFF0000"/>
      <name val="宋体"/>
      <charset val="134"/>
      <scheme val="minor"/>
    </font>
    <font>
      <b/>
      <sz val="11"/>
      <name val="宋体"/>
      <charset val="134"/>
    </font>
    <font>
      <b/>
      <sz val="11"/>
      <name val="Arial"/>
      <charset val="134"/>
    </font>
    <font>
      <sz val="11"/>
      <name val="Arial"/>
      <charset val="134"/>
    </font>
    <font>
      <sz val="11"/>
      <name val="宋体"/>
      <charset val="134"/>
    </font>
    <font>
      <sz val="10"/>
      <name val="Arial"/>
      <charset val="134"/>
    </font>
    <font>
      <sz val="10"/>
      <color rgb="FFFF0000"/>
      <name val="宋体"/>
      <charset val="134"/>
    </font>
    <font>
      <sz val="9"/>
      <name val="Arial"/>
      <charset val="0"/>
    </font>
    <font>
      <sz val="11"/>
      <name val="Arial"/>
      <charset val="0"/>
    </font>
    <font>
      <sz val="11"/>
      <color indexed="10"/>
      <name val="Arial"/>
      <charset val="0"/>
    </font>
    <font>
      <sz val="12"/>
      <name val="Arial"/>
      <charset val="0"/>
    </font>
    <font>
      <sz val="10"/>
      <name val="Arial"/>
      <charset val="0"/>
    </font>
    <font>
      <u/>
      <sz val="11"/>
      <name val="宋体"/>
      <charset val="134"/>
    </font>
    <font>
      <sz val="11"/>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楷体_GB2312"/>
      <charset val="134"/>
    </font>
    <font>
      <sz val="12"/>
      <name val="新細明體"/>
      <charset val="134"/>
    </font>
    <font>
      <sz val="9"/>
      <color theme="1"/>
      <name val="宋体"/>
      <charset val="134"/>
      <scheme val="minor"/>
    </font>
    <font>
      <sz val="11"/>
      <color theme="1"/>
      <name val="等线"/>
      <charset val="134"/>
    </font>
    <font>
      <sz val="12"/>
      <color indexed="8"/>
      <name val="宋体"/>
      <charset val="134"/>
    </font>
    <font>
      <sz val="11"/>
      <color indexed="8"/>
      <name val="宋体"/>
      <charset val="134"/>
    </font>
    <font>
      <b/>
      <sz val="10"/>
      <color rgb="FFFF0000"/>
      <name val="宋体"/>
      <charset val="134"/>
    </font>
    <font>
      <sz val="12"/>
      <color rgb="FFFF0000"/>
      <name val="宋体"/>
      <charset val="134"/>
      <scheme val="major"/>
    </font>
  </fonts>
  <fills count="37">
    <fill>
      <patternFill patternType="none"/>
    </fill>
    <fill>
      <patternFill patternType="gray125"/>
    </fill>
    <fill>
      <patternFill patternType="solid">
        <fgColor theme="5" tint="0.599993896298105"/>
        <bgColor indexed="64"/>
      </patternFill>
    </fill>
    <fill>
      <patternFill patternType="solid">
        <fgColor theme="9" tint="0.6"/>
        <bgColor indexed="64"/>
      </patternFill>
    </fill>
    <fill>
      <patternFill patternType="solid">
        <fgColor theme="4" tint="0.8"/>
        <bgColor indexed="64"/>
      </patternFill>
    </fill>
    <fill>
      <patternFill patternType="solid">
        <fgColor theme="0"/>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top/>
      <bottom style="double">
        <color auto="1"/>
      </bottom>
      <diagonal/>
    </border>
    <border>
      <left style="thin">
        <color auto="1"/>
      </left>
      <right style="thin">
        <color auto="1"/>
      </right>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0" fillId="7" borderId="17"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18" applyNumberFormat="0" applyFill="0" applyAlignment="0" applyProtection="0">
      <alignment vertical="center"/>
    </xf>
    <xf numFmtId="0" fontId="46" fillId="0" borderId="18" applyNumberFormat="0" applyFill="0" applyAlignment="0" applyProtection="0">
      <alignment vertical="center"/>
    </xf>
    <xf numFmtId="0" fontId="47" fillId="0" borderId="19" applyNumberFormat="0" applyFill="0" applyAlignment="0" applyProtection="0">
      <alignment vertical="center"/>
    </xf>
    <xf numFmtId="0" fontId="47" fillId="0" borderId="0" applyNumberFormat="0" applyFill="0" applyBorder="0" applyAlignment="0" applyProtection="0">
      <alignment vertical="center"/>
    </xf>
    <xf numFmtId="0" fontId="48" fillId="8" borderId="20" applyNumberFormat="0" applyAlignment="0" applyProtection="0">
      <alignment vertical="center"/>
    </xf>
    <xf numFmtId="0" fontId="49" fillId="9" borderId="21" applyNumberFormat="0" applyAlignment="0" applyProtection="0">
      <alignment vertical="center"/>
    </xf>
    <xf numFmtId="0" fontId="50" fillId="9" borderId="20" applyNumberFormat="0" applyAlignment="0" applyProtection="0">
      <alignment vertical="center"/>
    </xf>
    <xf numFmtId="0" fontId="51" fillId="10" borderId="22" applyNumberFormat="0" applyAlignment="0" applyProtection="0">
      <alignment vertical="center"/>
    </xf>
    <xf numFmtId="0" fontId="52" fillId="0" borderId="23" applyNumberFormat="0" applyFill="0" applyAlignment="0" applyProtection="0">
      <alignment vertical="center"/>
    </xf>
    <xf numFmtId="0" fontId="53" fillId="0" borderId="24" applyNumberFormat="0" applyFill="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6" fillId="13" borderId="0" applyNumberFormat="0" applyBorder="0" applyAlignment="0" applyProtection="0">
      <alignment vertical="center"/>
    </xf>
    <xf numFmtId="0" fontId="57" fillId="14"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7" fillId="17" borderId="0" applyNumberFormat="0" applyBorder="0" applyAlignment="0" applyProtection="0">
      <alignment vertical="center"/>
    </xf>
    <xf numFmtId="0" fontId="57" fillId="18" borderId="0" applyNumberFormat="0" applyBorder="0" applyAlignment="0" applyProtection="0">
      <alignment vertical="center"/>
    </xf>
    <xf numFmtId="0" fontId="58" fillId="19" borderId="0" applyNumberFormat="0" applyBorder="0" applyAlignment="0" applyProtection="0">
      <alignment vertical="center"/>
    </xf>
    <xf numFmtId="0" fontId="58" fillId="2" borderId="0" applyNumberFormat="0" applyBorder="0" applyAlignment="0" applyProtection="0">
      <alignment vertical="center"/>
    </xf>
    <xf numFmtId="0" fontId="57" fillId="20" borderId="0" applyNumberFormat="0" applyBorder="0" applyAlignment="0" applyProtection="0">
      <alignment vertical="center"/>
    </xf>
    <xf numFmtId="0" fontId="57" fillId="21" borderId="0" applyNumberFormat="0" applyBorder="0" applyAlignment="0" applyProtection="0">
      <alignment vertical="center"/>
    </xf>
    <xf numFmtId="0" fontId="58" fillId="22" borderId="0" applyNumberFormat="0" applyBorder="0" applyAlignment="0" applyProtection="0">
      <alignment vertical="center"/>
    </xf>
    <xf numFmtId="0" fontId="58"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8" fillId="34" borderId="0" applyNumberFormat="0" applyBorder="0" applyAlignment="0" applyProtection="0">
      <alignment vertical="center"/>
    </xf>
    <xf numFmtId="0" fontId="58" fillId="35" borderId="0" applyNumberFormat="0" applyBorder="0" applyAlignment="0" applyProtection="0">
      <alignment vertical="center"/>
    </xf>
    <xf numFmtId="0" fontId="57" fillId="36" borderId="0" applyNumberFormat="0" applyBorder="0" applyAlignment="0" applyProtection="0">
      <alignment vertical="center"/>
    </xf>
    <xf numFmtId="0" fontId="5" fillId="0" borderId="0"/>
    <xf numFmtId="0" fontId="5" fillId="0" borderId="0"/>
    <xf numFmtId="0" fontId="59" fillId="0" borderId="0"/>
    <xf numFmtId="0" fontId="31" fillId="0" borderId="0"/>
    <xf numFmtId="0" fontId="5" fillId="0" borderId="0">
      <alignment vertical="center"/>
    </xf>
    <xf numFmtId="176" fontId="60" fillId="0" borderId="0" applyFont="0" applyFill="0" applyBorder="0" applyAlignment="0" applyProtection="0"/>
    <xf numFmtId="43" fontId="59" fillId="0" borderId="0" applyFont="0" applyFill="0" applyBorder="0" applyAlignment="0" applyProtection="0"/>
    <xf numFmtId="0" fontId="0" fillId="0" borderId="0">
      <alignment vertical="center"/>
    </xf>
    <xf numFmtId="0" fontId="0" fillId="0" borderId="0">
      <alignment vertical="center"/>
    </xf>
    <xf numFmtId="43" fontId="5" fillId="0" borderId="0" applyFont="0" applyFill="0" applyBorder="0" applyAlignment="0" applyProtection="0">
      <alignment vertical="center"/>
    </xf>
    <xf numFmtId="0" fontId="5" fillId="0" borderId="0"/>
    <xf numFmtId="0" fontId="61" fillId="0" borderId="0"/>
    <xf numFmtId="0" fontId="5" fillId="0" borderId="0">
      <alignment vertical="center"/>
    </xf>
    <xf numFmtId="0" fontId="62" fillId="0" borderId="0"/>
    <xf numFmtId="0" fontId="5" fillId="0" borderId="0">
      <alignment vertical="center"/>
    </xf>
    <xf numFmtId="0" fontId="5" fillId="0" borderId="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0" fontId="63" fillId="0" borderId="0"/>
    <xf numFmtId="0" fontId="5" fillId="0" borderId="0">
      <alignment vertical="center"/>
    </xf>
    <xf numFmtId="0" fontId="0" fillId="0" borderId="0">
      <alignment vertical="center"/>
    </xf>
    <xf numFmtId="0" fontId="64" fillId="0" borderId="0"/>
  </cellStyleXfs>
  <cellXfs count="306">
    <xf numFmtId="0" fontId="0" fillId="0" borderId="0" xfId="0">
      <alignment vertical="center"/>
    </xf>
    <xf numFmtId="0" fontId="0" fillId="0" borderId="0" xfId="0" applyFill="1">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2" fillId="0" borderId="0" xfId="0" applyFont="1" applyFill="1" applyAlignment="1">
      <alignment vertical="center"/>
    </xf>
    <xf numFmtId="0" fontId="3" fillId="0" borderId="0" xfId="0" applyFont="1" applyFill="1" applyBorder="1" applyAlignment="1">
      <alignment vertical="center"/>
    </xf>
    <xf numFmtId="0" fontId="3"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0" xfId="0" applyFont="1" applyFill="1" applyBorder="1" applyAlignment="1">
      <alignment vertical="center"/>
    </xf>
    <xf numFmtId="0" fontId="5" fillId="0" borderId="0" xfId="0" applyFont="1" applyFill="1" applyBorder="1" applyAlignment="1">
      <alignment vertical="center"/>
    </xf>
    <xf numFmtId="49" fontId="6" fillId="0" borderId="0" xfId="51" applyNumberFormat="1" applyFont="1" applyFill="1" applyAlignment="1">
      <alignment vertical="center"/>
    </xf>
    <xf numFmtId="49" fontId="7" fillId="0" borderId="0" xfId="51" applyNumberFormat="1" applyFont="1" applyFill="1" applyBorder="1" applyAlignment="1">
      <alignment horizontal="center" vertical="center"/>
    </xf>
    <xf numFmtId="49" fontId="7" fillId="0" borderId="0" xfId="51" applyNumberFormat="1" applyFont="1" applyFill="1" applyBorder="1" applyAlignment="1">
      <alignment vertical="center"/>
    </xf>
    <xf numFmtId="177" fontId="7" fillId="0" borderId="0" xfId="0" applyNumberFormat="1" applyFont="1" applyFill="1" applyBorder="1" applyAlignment="1">
      <alignment horizontal="center" vertical="center" wrapText="1"/>
    </xf>
    <xf numFmtId="177" fontId="7" fillId="0" borderId="0" xfId="0" applyNumberFormat="1" applyFont="1" applyFill="1" applyAlignment="1">
      <alignment horizontal="center" vertical="center" wrapText="1"/>
    </xf>
    <xf numFmtId="0" fontId="7" fillId="0" borderId="0" xfId="0" applyFont="1" applyFill="1">
      <alignment vertical="center"/>
    </xf>
    <xf numFmtId="178" fontId="7" fillId="0" borderId="0" xfId="0" applyNumberFormat="1" applyFont="1" applyFill="1" applyBorder="1" applyAlignment="1">
      <alignment horizontal="center" vertical="center"/>
    </xf>
    <xf numFmtId="178" fontId="7" fillId="0" borderId="0" xfId="0" applyNumberFormat="1" applyFont="1" applyFill="1" applyBorder="1" applyAlignment="1">
      <alignment horizontal="right" vertical="center"/>
    </xf>
    <xf numFmtId="178" fontId="7" fillId="0" borderId="0" xfId="0" applyNumberFormat="1" applyFont="1" applyFill="1" applyBorder="1" applyAlignment="1">
      <alignment vertical="center"/>
    </xf>
    <xf numFmtId="0" fontId="8" fillId="0" borderId="0" xfId="0" applyFont="1" applyFill="1">
      <alignment vertical="center"/>
    </xf>
    <xf numFmtId="43" fontId="0" fillId="0" borderId="0" xfId="0" applyNumberFormat="1" applyFill="1">
      <alignment vertical="center"/>
    </xf>
    <xf numFmtId="49" fontId="7" fillId="0" borderId="0" xfId="51" applyNumberFormat="1" applyFont="1" applyFill="1" applyBorder="1" applyAlignment="1">
      <alignment horizontal="left" vertical="center"/>
    </xf>
    <xf numFmtId="49" fontId="6" fillId="0" borderId="0" xfId="51" applyNumberFormat="1" applyFont="1" applyFill="1" applyBorder="1" applyAlignment="1">
      <alignment vertical="center"/>
    </xf>
    <xf numFmtId="49" fontId="6" fillId="0" borderId="0" xfId="51" applyNumberFormat="1" applyFont="1" applyFill="1" applyBorder="1" applyAlignment="1">
      <alignment horizontal="center" vertical="center"/>
    </xf>
    <xf numFmtId="177" fontId="7" fillId="0" borderId="0" xfId="0" applyNumberFormat="1" applyFont="1" applyFill="1" applyBorder="1" applyAlignment="1">
      <alignment horizontal="right" vertical="center" wrapText="1"/>
    </xf>
    <xf numFmtId="43" fontId="0" fillId="0" borderId="0" xfId="3" applyNumberFormat="1" applyFill="1">
      <alignment vertical="center"/>
    </xf>
    <xf numFmtId="179" fontId="0" fillId="0" borderId="0" xfId="0" applyNumberFormat="1" applyFill="1">
      <alignment vertical="center"/>
    </xf>
    <xf numFmtId="177" fontId="9" fillId="0" borderId="0" xfId="0" applyNumberFormat="1" applyFont="1" applyFill="1" applyAlignment="1">
      <alignment horizontal="center" vertical="center" wrapText="1"/>
    </xf>
    <xf numFmtId="177" fontId="9" fillId="0" borderId="0" xfId="0" applyNumberFormat="1" applyFont="1" applyFill="1" applyAlignment="1">
      <alignmen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43" fontId="1" fillId="0" borderId="1" xfId="0" applyNumberFormat="1" applyFont="1" applyFill="1" applyBorder="1" applyAlignment="1">
      <alignment horizontal="center" vertical="center"/>
    </xf>
    <xf numFmtId="43" fontId="2" fillId="0" borderId="1" xfId="0" applyNumberFormat="1" applyFont="1" applyFill="1" applyBorder="1" applyAlignment="1">
      <alignment horizontal="center" vertical="center"/>
    </xf>
    <xf numFmtId="49" fontId="10" fillId="0" borderId="1" xfId="0" applyNumberFormat="1" applyFont="1" applyFill="1" applyBorder="1" applyAlignment="1">
      <alignment horizontal="left" vertical="top" wrapText="1"/>
    </xf>
    <xf numFmtId="43" fontId="1"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5" fontId="1"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43" fontId="2" fillId="0" borderId="1" xfId="0" applyNumberFormat="1" applyFont="1" applyFill="1" applyBorder="1" applyAlignment="1">
      <alignment horizontal="center" vertical="center" wrapText="1"/>
    </xf>
    <xf numFmtId="0" fontId="2" fillId="2" borderId="0" xfId="0" applyFont="1" applyFill="1" applyBorder="1" applyAlignment="1">
      <alignment vertical="center"/>
    </xf>
    <xf numFmtId="0" fontId="12" fillId="0" borderId="1" xfId="0" applyFont="1" applyFill="1" applyBorder="1" applyAlignment="1">
      <alignment horizontal="center" vertical="center" wrapText="1"/>
    </xf>
    <xf numFmtId="43" fontId="12" fillId="0" borderId="1" xfId="0" applyNumberFormat="1" applyFont="1" applyFill="1" applyBorder="1" applyAlignment="1">
      <alignment horizontal="center" vertical="center" wrapText="1"/>
    </xf>
    <xf numFmtId="0" fontId="1" fillId="0" borderId="1" xfId="0" applyNumberFormat="1" applyFont="1" applyFill="1" applyBorder="1" applyAlignment="1">
      <alignment vertical="center" wrapText="1"/>
    </xf>
    <xf numFmtId="0" fontId="1" fillId="0" borderId="1" xfId="0" applyFont="1" applyFill="1" applyBorder="1" applyAlignment="1">
      <alignment horizontal="center" vertical="center"/>
    </xf>
    <xf numFmtId="0" fontId="11" fillId="0" borderId="1" xfId="0" applyFont="1" applyFill="1" applyBorder="1" applyAlignment="1">
      <alignment horizontal="left" vertical="center" wrapText="1"/>
    </xf>
    <xf numFmtId="0" fontId="2" fillId="2" borderId="0" xfId="0" applyFont="1" applyFill="1" applyAlignment="1">
      <alignment vertical="center"/>
    </xf>
    <xf numFmtId="0" fontId="13" fillId="0" borderId="2" xfId="0" applyFont="1" applyFill="1" applyBorder="1" applyAlignment="1">
      <alignment horizontal="right" vertical="center"/>
    </xf>
    <xf numFmtId="0" fontId="14" fillId="0" borderId="0" xfId="0" applyFont="1" applyFill="1" applyAlignment="1">
      <alignment horizontal="left" vertical="center" wrapText="1"/>
    </xf>
    <xf numFmtId="49" fontId="15" fillId="0" borderId="0" xfId="0" applyNumberFormat="1" applyFont="1" applyFill="1" applyBorder="1" applyAlignment="1">
      <alignment horizontal="left" vertical="top" wrapText="1"/>
    </xf>
    <xf numFmtId="0" fontId="16" fillId="0" borderId="0" xfId="0" applyFont="1" applyFill="1" applyBorder="1" applyAlignment="1">
      <alignment vertical="center"/>
    </xf>
    <xf numFmtId="0" fontId="17" fillId="0" borderId="0" xfId="0" applyFont="1" applyFill="1" applyBorder="1" applyAlignment="1">
      <alignment vertical="center"/>
    </xf>
    <xf numFmtId="49" fontId="18" fillId="0" borderId="1" xfId="0" applyNumberFormat="1" applyFont="1" applyFill="1" applyBorder="1" applyAlignment="1">
      <alignment horizontal="center" vertical="center" wrapText="1"/>
    </xf>
    <xf numFmtId="0" fontId="2" fillId="0" borderId="1" xfId="0" applyFont="1" applyFill="1" applyBorder="1" applyAlignment="1">
      <alignment vertical="center"/>
    </xf>
    <xf numFmtId="0" fontId="2"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0" fontId="2" fillId="0" borderId="1" xfId="0" applyFont="1" applyFill="1" applyBorder="1" applyAlignment="1">
      <alignment vertical="center" wrapText="1"/>
    </xf>
    <xf numFmtId="43" fontId="13" fillId="0" borderId="1" xfId="0" applyNumberFormat="1" applyFont="1" applyFill="1" applyBorder="1" applyAlignment="1">
      <alignment horizontal="center" vertical="center"/>
    </xf>
    <xf numFmtId="49" fontId="18" fillId="0" borderId="1" xfId="0" applyNumberFormat="1" applyFont="1" applyFill="1" applyBorder="1" applyAlignment="1">
      <alignment horizontal="left" vertical="top" wrapText="1"/>
    </xf>
    <xf numFmtId="0" fontId="19" fillId="0" borderId="1" xfId="0" applyFont="1" applyFill="1" applyBorder="1" applyAlignment="1">
      <alignment horizontal="left" vertical="center" wrapText="1"/>
    </xf>
    <xf numFmtId="43" fontId="17" fillId="0" borderId="1" xfId="0" applyNumberFormat="1" applyFont="1" applyFill="1" applyBorder="1" applyAlignment="1">
      <alignment horizontal="center" vertical="center" wrapText="1"/>
    </xf>
    <xf numFmtId="0" fontId="14" fillId="0" borderId="0" xfId="0" applyFont="1" applyFill="1" applyAlignment="1">
      <alignment vertical="center" wrapText="1"/>
    </xf>
    <xf numFmtId="0" fontId="20" fillId="0" borderId="0" xfId="0" applyFont="1" applyFill="1" applyAlignment="1">
      <alignment horizontal="left" vertical="center" wrapText="1"/>
    </xf>
    <xf numFmtId="0" fontId="20" fillId="0" borderId="0" xfId="0" applyFont="1" applyFill="1" applyBorder="1" applyAlignment="1">
      <alignment horizontal="center" vertical="center" wrapText="1"/>
    </xf>
    <xf numFmtId="0" fontId="20" fillId="0" borderId="0" xfId="0" applyFont="1" applyFill="1" applyAlignment="1">
      <alignment horizontal="center" vertical="center" wrapText="1"/>
    </xf>
    <xf numFmtId="0" fontId="20" fillId="3" borderId="0" xfId="0" applyFont="1" applyFill="1" applyBorder="1" applyAlignment="1">
      <alignment horizontal="left" vertical="center" wrapText="1"/>
    </xf>
    <xf numFmtId="0" fontId="20" fillId="0" borderId="0" xfId="0" applyFont="1" applyFill="1" applyBorder="1" applyAlignment="1">
      <alignment horizontal="left" vertical="center" wrapText="1"/>
    </xf>
    <xf numFmtId="43" fontId="20" fillId="0" borderId="0" xfId="0" applyNumberFormat="1" applyFont="1" applyFill="1" applyBorder="1" applyAlignment="1">
      <alignment horizontal="left" vertical="center" wrapText="1"/>
    </xf>
    <xf numFmtId="0" fontId="21" fillId="0" borderId="3" xfId="0" applyNumberFormat="1" applyFont="1" applyFill="1" applyBorder="1" applyAlignment="1">
      <alignment horizontal="center" vertical="center" wrapText="1"/>
    </xf>
    <xf numFmtId="178" fontId="7" fillId="0" borderId="1" xfId="49" applyNumberFormat="1" applyFont="1" applyFill="1" applyBorder="1" applyAlignment="1" applyProtection="1">
      <alignment horizontal="center" vertical="center" wrapText="1"/>
    </xf>
    <xf numFmtId="178" fontId="7" fillId="0" borderId="1" xfId="0" applyNumberFormat="1" applyFont="1" applyFill="1" applyBorder="1" applyAlignment="1">
      <alignment horizontal="center" vertical="center" wrapText="1"/>
    </xf>
    <xf numFmtId="0" fontId="21" fillId="0" borderId="4" xfId="0" applyNumberFormat="1" applyFont="1" applyFill="1" applyBorder="1" applyAlignment="1">
      <alignment horizontal="center" vertical="center" wrapText="1"/>
    </xf>
    <xf numFmtId="178" fontId="7" fillId="0" borderId="1" xfId="50" applyNumberFormat="1" applyFont="1" applyFill="1" applyBorder="1" applyAlignment="1" applyProtection="1">
      <alignment horizontal="center" vertical="center" wrapText="1"/>
    </xf>
    <xf numFmtId="0" fontId="21" fillId="0" borderId="2" xfId="0" applyNumberFormat="1" applyFont="1" applyFill="1" applyBorder="1" applyAlignment="1">
      <alignment horizontal="center" vertical="center" wrapText="1"/>
    </xf>
    <xf numFmtId="10" fontId="7" fillId="4" borderId="1" xfId="3" applyNumberFormat="1" applyFont="1" applyFill="1" applyBorder="1" applyAlignment="1" applyProtection="1">
      <alignment horizontal="center" vertical="center" wrapText="1"/>
    </xf>
    <xf numFmtId="10" fontId="7" fillId="0" borderId="1" xfId="3" applyNumberFormat="1" applyFont="1" applyFill="1" applyBorder="1" applyAlignment="1" applyProtection="1">
      <alignment horizontal="center" vertical="center" wrapText="1"/>
    </xf>
    <xf numFmtId="180" fontId="22"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center" vertical="center" wrapText="1"/>
    </xf>
    <xf numFmtId="180" fontId="22" fillId="0" borderId="1" xfId="0" applyNumberFormat="1" applyFont="1" applyFill="1" applyBorder="1" applyAlignment="1">
      <alignment vertical="center" wrapText="1"/>
    </xf>
    <xf numFmtId="181" fontId="6" fillId="0" borderId="1" xfId="0" applyNumberFormat="1" applyFont="1" applyFill="1" applyBorder="1" applyAlignment="1">
      <alignment horizontal="center" vertical="center" wrapText="1"/>
    </xf>
    <xf numFmtId="181" fontId="6" fillId="0" borderId="1" xfId="0" applyNumberFormat="1" applyFont="1" applyFill="1" applyBorder="1" applyAlignment="1">
      <alignment horizontal="center" vertical="center"/>
    </xf>
    <xf numFmtId="43" fontId="22" fillId="0" borderId="1" xfId="0" applyNumberFormat="1" applyFont="1" applyFill="1" applyBorder="1" applyAlignment="1">
      <alignment horizontal="left" vertical="center" wrapText="1"/>
    </xf>
    <xf numFmtId="0" fontId="20" fillId="0" borderId="1" xfId="0" applyNumberFormat="1" applyFont="1" applyFill="1" applyBorder="1" applyAlignment="1">
      <alignment horizontal="left" vertical="center" wrapText="1"/>
    </xf>
    <xf numFmtId="0" fontId="20" fillId="0" borderId="1" xfId="0" applyNumberFormat="1" applyFont="1" applyFill="1" applyBorder="1" applyAlignment="1">
      <alignment horizontal="center" vertical="center" wrapText="1"/>
    </xf>
    <xf numFmtId="180" fontId="22"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left" vertical="center" wrapText="1"/>
    </xf>
    <xf numFmtId="0" fontId="20"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43" fontId="22" fillId="3" borderId="1" xfId="0" applyNumberFormat="1" applyFont="1" applyFill="1" applyBorder="1" applyAlignment="1">
      <alignment horizontal="left" vertical="center" wrapText="1"/>
    </xf>
    <xf numFmtId="0" fontId="20" fillId="3" borderId="1" xfId="0" applyNumberFormat="1" applyFont="1" applyFill="1" applyBorder="1" applyAlignment="1">
      <alignment horizontal="left" vertical="center" wrapText="1"/>
    </xf>
    <xf numFmtId="0" fontId="8" fillId="0" borderId="0" xfId="0" applyFont="1" applyFill="1" applyAlignment="1">
      <alignment horizontal="center" vertical="center"/>
    </xf>
    <xf numFmtId="0" fontId="7" fillId="0" borderId="1" xfId="52" applyNumberFormat="1" applyFont="1" applyFill="1" applyBorder="1" applyAlignment="1" applyProtection="1">
      <alignment horizontal="center" vertical="center"/>
    </xf>
    <xf numFmtId="0" fontId="7" fillId="0" borderId="1" xfId="52" applyNumberFormat="1" applyFont="1" applyFill="1" applyBorder="1" applyAlignment="1" applyProtection="1">
      <alignment horizontal="center" vertical="center" wrapText="1"/>
    </xf>
    <xf numFmtId="0" fontId="21" fillId="0" borderId="1" xfId="0" applyNumberFormat="1" applyFont="1" applyFill="1" applyBorder="1" applyAlignment="1">
      <alignment horizontal="center" vertical="center" wrapText="1"/>
    </xf>
    <xf numFmtId="0" fontId="21" fillId="0" borderId="1" xfId="0" applyNumberFormat="1" applyFont="1" applyFill="1" applyBorder="1" applyAlignment="1">
      <alignment horizontal="left" vertical="center" wrapText="1"/>
    </xf>
    <xf numFmtId="177" fontId="7" fillId="0" borderId="1"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xf>
    <xf numFmtId="177" fontId="21" fillId="0" borderId="1" xfId="0" applyNumberFormat="1" applyFont="1" applyFill="1" applyBorder="1" applyAlignment="1">
      <alignment horizontal="center" vertical="center"/>
    </xf>
    <xf numFmtId="0" fontId="7" fillId="0" borderId="1" xfId="53" applyNumberFormat="1" applyFont="1" applyFill="1" applyBorder="1" applyAlignment="1">
      <alignment horizontal="left" vertical="center" wrapText="1"/>
    </xf>
    <xf numFmtId="178" fontId="7" fillId="0" borderId="1" xfId="0" applyNumberFormat="1" applyFont="1" applyFill="1" applyBorder="1" applyAlignment="1">
      <alignment horizontal="center" vertical="center"/>
    </xf>
    <xf numFmtId="181" fontId="7" fillId="4" borderId="1" xfId="0" applyNumberFormat="1" applyFont="1" applyFill="1" applyBorder="1" applyAlignment="1">
      <alignment horizontal="center" vertical="center"/>
    </xf>
    <xf numFmtId="43" fontId="21" fillId="0" borderId="1" xfId="0" applyNumberFormat="1" applyFont="1" applyFill="1" applyBorder="1" applyAlignment="1">
      <alignment horizontal="center" vertical="center"/>
    </xf>
    <xf numFmtId="182" fontId="7" fillId="4" borderId="1" xfId="0" applyNumberFormat="1" applyFont="1" applyFill="1" applyBorder="1" applyAlignment="1">
      <alignment horizontal="center" vertical="center"/>
    </xf>
    <xf numFmtId="177" fontId="7" fillId="4" borderId="1" xfId="0" applyNumberFormat="1" applyFont="1" applyFill="1" applyBorder="1" applyAlignment="1">
      <alignment horizontal="center" vertical="center"/>
    </xf>
    <xf numFmtId="182" fontId="6" fillId="0" borderId="1" xfId="0" applyNumberFormat="1" applyFont="1" applyFill="1" applyBorder="1" applyAlignment="1">
      <alignment horizontal="center" vertical="center"/>
    </xf>
    <xf numFmtId="182" fontId="6" fillId="4" borderId="1" xfId="0" applyNumberFormat="1" applyFont="1" applyFill="1" applyBorder="1" applyAlignment="1">
      <alignment horizontal="center" vertical="center"/>
    </xf>
    <xf numFmtId="182" fontId="23" fillId="4" borderId="1" xfId="0" applyNumberFormat="1" applyFont="1" applyFill="1" applyBorder="1" applyAlignment="1">
      <alignment horizontal="center" vertical="center"/>
    </xf>
    <xf numFmtId="0" fontId="23" fillId="4" borderId="1" xfId="0" applyFont="1" applyFill="1" applyBorder="1" applyAlignment="1">
      <alignment horizontal="center" vertical="center"/>
    </xf>
    <xf numFmtId="182" fontId="7" fillId="0" borderId="1" xfId="0" applyNumberFormat="1" applyFont="1" applyFill="1" applyBorder="1" applyAlignment="1">
      <alignment horizontal="center" vertical="center"/>
    </xf>
    <xf numFmtId="0" fontId="6" fillId="0" borderId="1" xfId="57" applyFont="1" applyFill="1" applyBorder="1" applyAlignment="1">
      <alignment horizontal="center" vertical="center" wrapText="1"/>
    </xf>
    <xf numFmtId="0" fontId="6" fillId="0" borderId="1" xfId="57" applyFont="1" applyFill="1" applyBorder="1" applyAlignment="1">
      <alignment horizontal="left" vertical="center" wrapText="1"/>
    </xf>
    <xf numFmtId="182" fontId="6" fillId="4" borderId="1" xfId="0" applyNumberFormat="1" applyFont="1" applyFill="1" applyBorder="1" applyAlignment="1">
      <alignment horizontal="center" vertical="center" wrapText="1"/>
    </xf>
    <xf numFmtId="177" fontId="6" fillId="4"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xf>
    <xf numFmtId="0" fontId="21" fillId="0" borderId="5" xfId="0" applyNumberFormat="1" applyFont="1" applyFill="1" applyBorder="1" applyAlignment="1">
      <alignment horizontal="center" vertical="center" wrapText="1"/>
    </xf>
    <xf numFmtId="0" fontId="21" fillId="0" borderId="6" xfId="0" applyNumberFormat="1" applyFont="1" applyFill="1" applyBorder="1" applyAlignment="1">
      <alignment horizontal="center" vertical="center" wrapText="1"/>
    </xf>
    <xf numFmtId="0" fontId="21" fillId="0" borderId="7" xfId="0" applyNumberFormat="1" applyFont="1" applyFill="1" applyBorder="1" applyAlignment="1">
      <alignment horizontal="center" vertical="center" wrapText="1"/>
    </xf>
    <xf numFmtId="43" fontId="21" fillId="0" borderId="1" xfId="0" applyNumberFormat="1" applyFont="1" applyFill="1" applyBorder="1" applyAlignment="1">
      <alignment horizontal="center" vertical="center" wrapText="1"/>
    </xf>
    <xf numFmtId="0" fontId="0" fillId="0" borderId="0" xfId="0" applyFont="1" applyFill="1">
      <alignment vertical="center"/>
    </xf>
    <xf numFmtId="0" fontId="23" fillId="0" borderId="0" xfId="0" applyFont="1" applyFill="1" applyAlignment="1">
      <alignment horizontal="center" vertical="center"/>
    </xf>
    <xf numFmtId="0" fontId="24" fillId="0" borderId="0" xfId="0" applyFont="1" applyFill="1" applyAlignment="1">
      <alignment horizontal="center" vertical="center"/>
    </xf>
    <xf numFmtId="0" fontId="6" fillId="0" borderId="0" xfId="0" applyFont="1" applyFill="1" applyAlignment="1">
      <alignment horizontal="center" vertical="center"/>
    </xf>
    <xf numFmtId="0" fontId="6" fillId="0" borderId="0" xfId="0" applyFont="1" applyFill="1" applyAlignment="1">
      <alignment horizontal="center" vertical="center" wrapText="1"/>
    </xf>
    <xf numFmtId="0" fontId="6" fillId="0" borderId="0" xfId="0" applyFont="1" applyFill="1" applyAlignment="1">
      <alignment horizontal="left" vertical="center" wrapText="1"/>
    </xf>
    <xf numFmtId="177" fontId="6" fillId="0" borderId="0" xfId="0" applyNumberFormat="1" applyFont="1" applyFill="1" applyAlignment="1">
      <alignment horizontal="center" vertical="center" wrapText="1"/>
    </xf>
    <xf numFmtId="182" fontId="6" fillId="0" borderId="0" xfId="0" applyNumberFormat="1" applyFont="1" applyFill="1" applyAlignment="1">
      <alignment horizontal="center" vertical="center" wrapText="1"/>
    </xf>
    <xf numFmtId="0" fontId="23" fillId="0" borderId="0" xfId="0" applyFont="1" applyFill="1" applyAlignment="1">
      <alignment horizontal="center" vertical="center" wrapText="1"/>
    </xf>
    <xf numFmtId="49" fontId="7" fillId="0" borderId="0" xfId="51" applyNumberFormat="1" applyFont="1" applyFill="1" applyBorder="1" applyAlignment="1">
      <alignment horizontal="center" vertical="center" wrapText="1"/>
    </xf>
    <xf numFmtId="0" fontId="7" fillId="0" borderId="0" xfId="0" applyFont="1" applyFill="1" applyAlignment="1">
      <alignment vertical="center" wrapText="1"/>
    </xf>
    <xf numFmtId="178" fontId="7" fillId="0" borderId="0" xfId="0" applyNumberFormat="1" applyFont="1" applyFill="1" applyBorder="1" applyAlignment="1">
      <alignment horizontal="center" vertical="center" wrapText="1"/>
    </xf>
    <xf numFmtId="178" fontId="7" fillId="0" borderId="0" xfId="0" applyNumberFormat="1" applyFont="1" applyFill="1" applyBorder="1" applyAlignment="1">
      <alignment horizontal="right" vertical="center" wrapText="1"/>
    </xf>
    <xf numFmtId="178" fontId="7" fillId="0" borderId="0" xfId="0" applyNumberFormat="1" applyFont="1" applyFill="1" applyBorder="1" applyAlignment="1">
      <alignment vertical="center" wrapText="1"/>
    </xf>
    <xf numFmtId="0" fontId="8" fillId="0" borderId="0" xfId="0" applyFont="1" applyFill="1" applyAlignment="1">
      <alignment vertical="center" wrapText="1"/>
    </xf>
    <xf numFmtId="0" fontId="0" fillId="0" borderId="0" xfId="0" applyFill="1" applyAlignment="1">
      <alignment vertical="center" wrapText="1"/>
    </xf>
    <xf numFmtId="49" fontId="6" fillId="0" borderId="0" xfId="51" applyNumberFormat="1" applyFont="1" applyFill="1" applyBorder="1" applyAlignment="1">
      <alignment horizontal="center" vertical="center" wrapText="1"/>
    </xf>
    <xf numFmtId="49" fontId="6" fillId="0" borderId="0" xfId="51" applyNumberFormat="1" applyFont="1" applyFill="1" applyBorder="1" applyAlignment="1">
      <alignment horizontal="left" vertical="center"/>
    </xf>
    <xf numFmtId="177" fontId="9" fillId="0" borderId="0" xfId="0" applyNumberFormat="1" applyFont="1" applyFill="1" applyAlignment="1">
      <alignment horizontal="left" vertical="center" wrapText="1"/>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182" fontId="7" fillId="0" borderId="1" xfId="58" applyNumberFormat="1" applyFont="1" applyFill="1" applyBorder="1" applyAlignment="1">
      <alignment horizontal="center" vertical="center" wrapText="1"/>
    </xf>
    <xf numFmtId="0" fontId="0" fillId="0" borderId="0" xfId="0" applyFont="1" applyFill="1" applyAlignment="1">
      <alignment vertical="center" wrapText="1"/>
    </xf>
    <xf numFmtId="10" fontId="7" fillId="0" borderId="1" xfId="3" applyNumberFormat="1" applyFont="1" applyFill="1" applyBorder="1" applyAlignment="1">
      <alignment horizontal="center" vertical="center" wrapText="1"/>
    </xf>
    <xf numFmtId="0" fontId="25" fillId="0" borderId="1" xfId="0" applyNumberFormat="1" applyFont="1" applyFill="1" applyBorder="1" applyAlignment="1">
      <alignment horizontal="center" vertical="center" wrapText="1"/>
    </xf>
    <xf numFmtId="177" fontId="25"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182" fontId="25" fillId="0" borderId="1" xfId="0" applyNumberFormat="1" applyFont="1" applyFill="1" applyBorder="1" applyAlignment="1">
      <alignment horizontal="center" vertical="center" wrapText="1"/>
    </xf>
    <xf numFmtId="182" fontId="6" fillId="0" borderId="1" xfId="0" applyNumberFormat="1" applyFont="1" applyFill="1" applyBorder="1" applyAlignment="1">
      <alignment horizontal="center" vertical="center" wrapText="1"/>
    </xf>
    <xf numFmtId="177" fontId="6" fillId="0" borderId="1" xfId="69" applyNumberFormat="1" applyFont="1" applyFill="1" applyBorder="1" applyAlignment="1">
      <alignment horizontal="center" vertical="center" wrapText="1"/>
    </xf>
    <xf numFmtId="0" fontId="25" fillId="0" borderId="1" xfId="0"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7" fillId="0" borderId="1" xfId="59" applyFont="1" applyFill="1" applyBorder="1" applyAlignment="1" applyProtection="1">
      <alignment horizontal="left" vertical="center" wrapText="1"/>
    </xf>
    <xf numFmtId="0" fontId="7" fillId="0" borderId="1" xfId="59" applyFont="1" applyFill="1" applyBorder="1" applyAlignment="1" applyProtection="1">
      <alignment horizontal="center" vertical="center" wrapText="1"/>
    </xf>
    <xf numFmtId="183" fontId="7" fillId="0" borderId="1" xfId="60" applyNumberFormat="1" applyFont="1" applyFill="1" applyBorder="1" applyAlignment="1">
      <alignment horizontal="center" vertical="center" wrapText="1"/>
    </xf>
    <xf numFmtId="0" fontId="25" fillId="0" borderId="1" xfId="0" applyFont="1" applyFill="1" applyBorder="1" applyAlignment="1">
      <alignment horizontal="center" vertical="center" wrapText="1"/>
    </xf>
    <xf numFmtId="0" fontId="26" fillId="0" borderId="1" xfId="57" applyFont="1" applyFill="1" applyBorder="1" applyAlignment="1">
      <alignment horizontal="center" vertical="center" wrapText="1"/>
    </xf>
    <xf numFmtId="0" fontId="26" fillId="0" borderId="1" xfId="57" applyFont="1" applyFill="1" applyBorder="1" applyAlignment="1">
      <alignment horizontal="left" vertical="center" wrapText="1"/>
    </xf>
    <xf numFmtId="0" fontId="25" fillId="0" borderId="1" xfId="57" applyFont="1" applyFill="1" applyBorder="1" applyAlignment="1">
      <alignment horizontal="center" vertical="center" wrapText="1"/>
    </xf>
    <xf numFmtId="0" fontId="25" fillId="0" borderId="1" xfId="57" applyFont="1" applyFill="1" applyBorder="1" applyAlignment="1">
      <alignment horizontal="left" vertical="center" wrapText="1"/>
    </xf>
    <xf numFmtId="183" fontId="21" fillId="0" borderId="1" xfId="60" applyNumberFormat="1" applyFont="1" applyFill="1" applyBorder="1" applyAlignment="1">
      <alignment horizontal="center" vertical="center" wrapText="1"/>
    </xf>
    <xf numFmtId="181" fontId="25" fillId="0" borderId="1" xfId="0" applyNumberFormat="1" applyFont="1" applyFill="1" applyBorder="1" applyAlignment="1">
      <alignment horizontal="center" vertical="center" wrapText="1"/>
    </xf>
    <xf numFmtId="177" fontId="21" fillId="0" borderId="1" xfId="0" applyNumberFormat="1" applyFont="1" applyFill="1" applyBorder="1" applyAlignment="1">
      <alignment horizontal="center" vertical="center" wrapText="1"/>
    </xf>
    <xf numFmtId="0" fontId="25" fillId="0" borderId="0" xfId="0" applyFont="1" applyFill="1" applyAlignment="1">
      <alignment horizontal="center" vertical="center" wrapText="1"/>
    </xf>
    <xf numFmtId="0" fontId="24" fillId="0" borderId="0" xfId="0" applyFont="1" applyFill="1" applyAlignment="1">
      <alignment horizontal="center" vertical="center" wrapText="1"/>
    </xf>
    <xf numFmtId="180" fontId="6" fillId="0" borderId="1" xfId="0" applyNumberFormat="1" applyFont="1" applyFill="1" applyBorder="1" applyAlignment="1">
      <alignment horizontal="center" vertical="center" wrapText="1"/>
    </xf>
    <xf numFmtId="0" fontId="21" fillId="0" borderId="1" xfId="0" applyNumberFormat="1" applyFont="1" applyFill="1" applyBorder="1" applyAlignment="1">
      <alignment vertical="center" wrapText="1"/>
    </xf>
    <xf numFmtId="0" fontId="6" fillId="0" borderId="0" xfId="0" applyFont="1" applyFill="1">
      <alignment vertical="center"/>
    </xf>
    <xf numFmtId="43" fontId="8" fillId="0" borderId="0" xfId="0" applyNumberFormat="1" applyFont="1" applyFill="1">
      <alignment vertical="center"/>
    </xf>
    <xf numFmtId="43" fontId="7" fillId="0" borderId="0" xfId="0" applyNumberFormat="1" applyFont="1" applyFill="1" applyBorder="1" applyAlignment="1">
      <alignment vertical="center"/>
    </xf>
    <xf numFmtId="43" fontId="7" fillId="0" borderId="0" xfId="0" applyNumberFormat="1" applyFont="1" applyFill="1" applyBorder="1" applyAlignment="1">
      <alignment horizontal="center" vertical="center" wrapText="1"/>
    </xf>
    <xf numFmtId="43" fontId="9" fillId="0" borderId="0" xfId="0" applyNumberFormat="1" applyFont="1" applyFill="1" applyAlignment="1">
      <alignment horizontal="center" vertical="center" wrapText="1"/>
    </xf>
    <xf numFmtId="43" fontId="7" fillId="0" borderId="1" xfId="0" applyNumberFormat="1" applyFont="1" applyFill="1" applyBorder="1" applyAlignment="1">
      <alignment horizontal="center" vertical="center" wrapText="1"/>
    </xf>
    <xf numFmtId="0" fontId="27" fillId="0" borderId="1" xfId="0" applyNumberFormat="1" applyFont="1" applyFill="1" applyBorder="1" applyAlignment="1">
      <alignment horizontal="center" vertical="center" wrapText="1"/>
    </xf>
    <xf numFmtId="43" fontId="7" fillId="0" borderId="1" xfId="0" applyNumberFormat="1" applyFont="1" applyFill="1" applyBorder="1" applyAlignment="1">
      <alignment horizontal="center" vertical="center"/>
    </xf>
    <xf numFmtId="182" fontId="8" fillId="0" borderId="0" xfId="0" applyNumberFormat="1" applyFont="1" applyFill="1">
      <alignment vertical="center"/>
    </xf>
    <xf numFmtId="177" fontId="7" fillId="0" borderId="1" xfId="0" applyNumberFormat="1" applyFont="1" applyFill="1" applyBorder="1" applyAlignment="1">
      <alignment horizontal="left" vertical="center" wrapText="1"/>
    </xf>
    <xf numFmtId="177" fontId="7" fillId="5" borderId="1" xfId="0" applyNumberFormat="1" applyFont="1" applyFill="1" applyBorder="1" applyAlignment="1">
      <alignment horizontal="center" vertical="center"/>
    </xf>
    <xf numFmtId="177" fontId="7" fillId="4" borderId="1" xfId="0" applyNumberFormat="1" applyFont="1" applyFill="1" applyBorder="1" applyAlignment="1">
      <alignment horizontal="center" vertical="center" wrapText="1"/>
    </xf>
    <xf numFmtId="0" fontId="6" fillId="0" borderId="1" xfId="0" applyNumberFormat="1" applyFont="1" applyFill="1" applyBorder="1" applyAlignment="1">
      <alignment vertical="center" wrapText="1"/>
    </xf>
    <xf numFmtId="0" fontId="7" fillId="0" borderId="1" xfId="0" applyFont="1" applyFill="1" applyBorder="1" applyAlignment="1">
      <alignment horizontal="center" vertical="center" wrapText="1"/>
    </xf>
    <xf numFmtId="0" fontId="6" fillId="0" borderId="0" xfId="57" applyFont="1">
      <alignment vertical="center"/>
    </xf>
    <xf numFmtId="0" fontId="6" fillId="0" borderId="0" xfId="57" applyFont="1" applyFill="1" applyAlignment="1"/>
    <xf numFmtId="0" fontId="6" fillId="0" borderId="0" xfId="57" applyFont="1" applyFill="1" applyAlignment="1">
      <alignment vertical="center"/>
    </xf>
    <xf numFmtId="0" fontId="25" fillId="0" borderId="0" xfId="57" applyFont="1" applyFill="1" applyAlignment="1"/>
    <xf numFmtId="0" fontId="6" fillId="0" borderId="0" xfId="57" applyFont="1" applyFill="1" applyAlignment="1">
      <alignment horizontal="center"/>
    </xf>
    <xf numFmtId="0" fontId="6" fillId="0" borderId="0" xfId="57" applyFont="1" applyFill="1" applyAlignment="1">
      <alignment horizontal="center" wrapText="1"/>
    </xf>
    <xf numFmtId="49" fontId="6" fillId="0" borderId="0" xfId="51" applyNumberFormat="1" applyFont="1" applyAlignment="1">
      <alignment vertical="center"/>
    </xf>
    <xf numFmtId="0" fontId="6" fillId="0" borderId="0" xfId="57" applyFont="1" applyAlignment="1">
      <alignment horizontal="center" vertical="center"/>
    </xf>
    <xf numFmtId="49" fontId="6" fillId="0" borderId="0" xfId="57" applyNumberFormat="1" applyFont="1" applyFill="1" applyAlignment="1">
      <alignment horizontal="left" vertical="center"/>
    </xf>
    <xf numFmtId="0" fontId="6" fillId="0" borderId="0" xfId="57" applyFont="1" applyFill="1" applyAlignment="1">
      <alignment horizontal="left"/>
    </xf>
    <xf numFmtId="0" fontId="6" fillId="0" borderId="0" xfId="57" applyFont="1" applyFill="1" applyAlignment="1">
      <alignment shrinkToFit="1"/>
    </xf>
    <xf numFmtId="184" fontId="6" fillId="0" borderId="0" xfId="57" applyNumberFormat="1" applyFont="1" applyFill="1" applyAlignment="1"/>
    <xf numFmtId="9" fontId="6" fillId="0" borderId="0" xfId="3" applyFont="1" applyFill="1" applyAlignment="1">
      <alignment horizontal="center" wrapText="1"/>
    </xf>
    <xf numFmtId="0" fontId="6" fillId="0" borderId="1" xfId="57" applyFont="1" applyFill="1" applyBorder="1" applyAlignment="1">
      <alignment horizontal="center" vertical="center"/>
    </xf>
    <xf numFmtId="49" fontId="6" fillId="0" borderId="4" xfId="57" applyNumberFormat="1" applyFont="1" applyFill="1" applyBorder="1" applyAlignment="1">
      <alignment horizontal="left" vertical="center"/>
    </xf>
    <xf numFmtId="0" fontId="6" fillId="0" borderId="8" xfId="57" applyFont="1" applyFill="1" applyBorder="1" applyAlignment="1">
      <alignment horizontal="left" vertical="center" wrapText="1"/>
    </xf>
    <xf numFmtId="0" fontId="6" fillId="0" borderId="8" xfId="57" applyFont="1" applyFill="1" applyBorder="1" applyAlignment="1">
      <alignment horizontal="center" vertical="center" wrapText="1"/>
    </xf>
    <xf numFmtId="0" fontId="28" fillId="0" borderId="4" xfId="57" applyNumberFormat="1" applyFont="1" applyBorder="1" applyAlignment="1">
      <alignment horizontal="center" vertical="center"/>
    </xf>
    <xf numFmtId="0" fontId="27" fillId="0" borderId="8" xfId="57" applyFont="1" applyBorder="1" applyAlignment="1">
      <alignment horizontal="left" vertical="center" wrapText="1"/>
    </xf>
    <xf numFmtId="43" fontId="25" fillId="6" borderId="8" xfId="1" applyFont="1" applyFill="1" applyBorder="1" applyAlignment="1">
      <alignment horizontal="center" vertical="center" wrapText="1"/>
    </xf>
    <xf numFmtId="49" fontId="29" fillId="0" borderId="4" xfId="57" applyNumberFormat="1" applyFont="1" applyBorder="1" applyAlignment="1">
      <alignment horizontal="left" vertical="center"/>
    </xf>
    <xf numFmtId="0" fontId="30" fillId="0" borderId="8" xfId="57" applyFont="1" applyBorder="1" applyAlignment="1">
      <alignment horizontal="left" vertical="center" wrapText="1"/>
    </xf>
    <xf numFmtId="43" fontId="6" fillId="0" borderId="8" xfId="1" applyFont="1" applyFill="1" applyBorder="1" applyAlignment="1">
      <alignment horizontal="center" vertical="center" wrapText="1"/>
    </xf>
    <xf numFmtId="43" fontId="25" fillId="0" borderId="8" xfId="1" applyFont="1" applyFill="1" applyBorder="1" applyAlignment="1">
      <alignment horizontal="center" vertical="center" wrapText="1"/>
    </xf>
    <xf numFmtId="0" fontId="31" fillId="0" borderId="4" xfId="57" applyNumberFormat="1" applyFont="1" applyBorder="1" applyAlignment="1">
      <alignment horizontal="center" vertical="center"/>
    </xf>
    <xf numFmtId="0" fontId="7" fillId="0" borderId="8" xfId="57" applyFont="1" applyBorder="1" applyAlignment="1">
      <alignment horizontal="left" vertical="center" wrapText="1"/>
    </xf>
    <xf numFmtId="43" fontId="6" fillId="6" borderId="8" xfId="1" applyFont="1" applyFill="1" applyBorder="1" applyAlignment="1">
      <alignment horizontal="center" vertical="center" wrapText="1"/>
    </xf>
    <xf numFmtId="0" fontId="32" fillId="0" borderId="8" xfId="57" applyFont="1" applyBorder="1" applyAlignment="1">
      <alignment horizontal="left" vertical="center" wrapText="1"/>
    </xf>
    <xf numFmtId="49" fontId="28" fillId="0" borderId="4" xfId="57" applyNumberFormat="1" applyFont="1" applyBorder="1" applyAlignment="1">
      <alignment horizontal="left" vertical="center"/>
    </xf>
    <xf numFmtId="177" fontId="31" fillId="0" borderId="4" xfId="57" applyNumberFormat="1" applyFont="1" applyBorder="1" applyAlignment="1">
      <alignment horizontal="center" vertical="center"/>
    </xf>
    <xf numFmtId="0" fontId="28" fillId="0" borderId="4" xfId="57" applyNumberFormat="1" applyFont="1" applyFill="1" applyBorder="1" applyAlignment="1">
      <alignment horizontal="center" vertical="center"/>
    </xf>
    <xf numFmtId="0" fontId="27" fillId="0" borderId="8" xfId="57" applyFont="1" applyFill="1" applyBorder="1" applyAlignment="1">
      <alignment horizontal="left" vertical="center" wrapText="1"/>
    </xf>
    <xf numFmtId="0" fontId="31" fillId="0" borderId="4" xfId="57" applyNumberFormat="1" applyFont="1" applyFill="1" applyBorder="1" applyAlignment="1">
      <alignment horizontal="center" vertical="center"/>
    </xf>
    <xf numFmtId="0" fontId="7" fillId="0" borderId="8" xfId="57" applyFont="1" applyFill="1" applyBorder="1" applyAlignment="1">
      <alignment horizontal="left" vertical="center" wrapText="1"/>
    </xf>
    <xf numFmtId="178" fontId="6" fillId="0" borderId="0" xfId="57" applyNumberFormat="1" applyFont="1" applyFill="1" applyAlignment="1"/>
    <xf numFmtId="0" fontId="21" fillId="0" borderId="8" xfId="57" applyFont="1" applyFill="1" applyBorder="1" applyAlignment="1">
      <alignment horizontal="left" vertical="center" wrapText="1"/>
    </xf>
    <xf numFmtId="0" fontId="6" fillId="0" borderId="9" xfId="57" applyFont="1" applyFill="1" applyBorder="1" applyAlignment="1">
      <alignment horizontal="center"/>
    </xf>
    <xf numFmtId="0" fontId="6" fillId="0" borderId="10" xfId="57" applyFont="1" applyFill="1" applyBorder="1" applyAlignment="1">
      <alignment horizontal="center"/>
    </xf>
    <xf numFmtId="43" fontId="6" fillId="0" borderId="10" xfId="1" applyFont="1" applyFill="1" applyBorder="1" applyAlignment="1">
      <alignment horizontal="center" wrapText="1"/>
    </xf>
    <xf numFmtId="0" fontId="25" fillId="0" borderId="11" xfId="57" applyFont="1" applyFill="1" applyBorder="1" applyAlignment="1">
      <alignment horizontal="center"/>
    </xf>
    <xf numFmtId="0" fontId="25" fillId="0" borderId="12" xfId="57" applyFont="1" applyFill="1" applyBorder="1" applyAlignment="1">
      <alignment horizontal="right"/>
    </xf>
    <xf numFmtId="43" fontId="25" fillId="0" borderId="2" xfId="1" applyFont="1" applyFill="1" applyBorder="1" applyAlignment="1">
      <alignment horizontal="center" vertical="center"/>
    </xf>
    <xf numFmtId="185" fontId="6" fillId="0" borderId="0" xfId="57" applyNumberFormat="1" applyFont="1" applyFill="1" applyAlignment="1">
      <alignment horizontal="center" wrapText="1"/>
    </xf>
    <xf numFmtId="0" fontId="6" fillId="0" borderId="0" xfId="0" applyFont="1">
      <alignment vertical="center"/>
    </xf>
    <xf numFmtId="0" fontId="6" fillId="0" borderId="0" xfId="56" applyFont="1">
      <alignment vertical="center"/>
    </xf>
    <xf numFmtId="0" fontId="6" fillId="0" borderId="0" xfId="0" applyFont="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56" applyFont="1" applyBorder="1" applyAlignment="1">
      <alignment horizontal="center" vertical="center"/>
    </xf>
    <xf numFmtId="0" fontId="6" fillId="0" borderId="1" xfId="56" applyFont="1" applyBorder="1" applyAlignment="1">
      <alignment vertical="center" wrapText="1"/>
    </xf>
    <xf numFmtId="0" fontId="33" fillId="0" borderId="0" xfId="56" applyFont="1" applyFill="1" applyBorder="1" applyAlignment="1"/>
    <xf numFmtId="0" fontId="33" fillId="0" borderId="0" xfId="0" applyFont="1" applyFill="1" applyBorder="1" applyAlignment="1"/>
    <xf numFmtId="0" fontId="34" fillId="0" borderId="0" xfId="0" applyFont="1" applyFill="1" applyBorder="1" applyAlignment="1"/>
    <xf numFmtId="0" fontId="34" fillId="0" borderId="0" xfId="56" applyFont="1" applyFill="1" applyBorder="1" applyAlignment="1"/>
    <xf numFmtId="0" fontId="34" fillId="0" borderId="0" xfId="56" applyFont="1" applyFill="1" applyBorder="1" applyAlignment="1">
      <alignment vertical="center"/>
    </xf>
    <xf numFmtId="0" fontId="35" fillId="0" borderId="0" xfId="56" applyFont="1" applyFill="1" applyBorder="1" applyAlignment="1"/>
    <xf numFmtId="0" fontId="36" fillId="0" borderId="0" xfId="56" applyFont="1" applyFill="1" applyBorder="1" applyAlignment="1">
      <alignment horizontal="center"/>
    </xf>
    <xf numFmtId="184" fontId="36" fillId="0" borderId="0" xfId="56" applyNumberFormat="1" applyFont="1" applyFill="1" applyBorder="1" applyAlignment="1"/>
    <xf numFmtId="0" fontId="36" fillId="0" borderId="0" xfId="56" applyFont="1" applyFill="1" applyBorder="1" applyAlignment="1"/>
    <xf numFmtId="177" fontId="36" fillId="0" borderId="0" xfId="56" applyNumberFormat="1" applyFont="1" applyFill="1" applyBorder="1" applyAlignment="1"/>
    <xf numFmtId="43" fontId="36" fillId="0" borderId="0" xfId="56" applyNumberFormat="1" applyFont="1" applyFill="1" applyBorder="1" applyAlignment="1"/>
    <xf numFmtId="0" fontId="33" fillId="0" borderId="0" xfId="56" applyFont="1" applyFill="1" applyBorder="1" applyAlignment="1">
      <alignment horizontal="center" vertical="center"/>
    </xf>
    <xf numFmtId="177" fontId="33" fillId="0" borderId="0" xfId="56" applyNumberFormat="1" applyFont="1" applyFill="1" applyBorder="1" applyAlignment="1"/>
    <xf numFmtId="43" fontId="33" fillId="0" borderId="0" xfId="56" applyNumberFormat="1" applyFont="1" applyFill="1" applyBorder="1" applyAlignment="1"/>
    <xf numFmtId="0" fontId="33" fillId="0" borderId="0" xfId="0" applyFont="1" applyFill="1" applyBorder="1" applyAlignment="1">
      <alignment shrinkToFit="1"/>
    </xf>
    <xf numFmtId="184" fontId="33" fillId="0" borderId="0" xfId="0" applyNumberFormat="1" applyFont="1" applyFill="1" applyBorder="1" applyAlignment="1">
      <alignment horizontal="center"/>
    </xf>
    <xf numFmtId="177" fontId="33" fillId="0" borderId="0" xfId="0" applyNumberFormat="1" applyFont="1" applyFill="1" applyBorder="1" applyAlignment="1"/>
    <xf numFmtId="43" fontId="33" fillId="0" borderId="0" xfId="0" applyNumberFormat="1" applyFont="1" applyFill="1" applyBorder="1" applyAlignment="1"/>
    <xf numFmtId="49" fontId="30" fillId="0" borderId="0" xfId="0" applyNumberFormat="1" applyFont="1" applyFill="1" applyBorder="1" applyAlignment="1">
      <alignment horizontal="left"/>
    </xf>
    <xf numFmtId="0" fontId="34" fillId="0" borderId="0" xfId="0" applyFont="1" applyFill="1" applyBorder="1" applyAlignment="1">
      <alignment horizontal="left"/>
    </xf>
    <xf numFmtId="177" fontId="34" fillId="0" borderId="0" xfId="0" applyNumberFormat="1" applyFont="1" applyFill="1" applyBorder="1" applyAlignment="1"/>
    <xf numFmtId="43" fontId="34" fillId="0" borderId="0" xfId="0" applyNumberFormat="1" applyFont="1" applyFill="1" applyBorder="1" applyAlignment="1"/>
    <xf numFmtId="49" fontId="34" fillId="0" borderId="0" xfId="0" applyNumberFormat="1" applyFont="1" applyFill="1" applyBorder="1" applyAlignment="1">
      <alignment horizontal="left"/>
    </xf>
    <xf numFmtId="0" fontId="34" fillId="0" borderId="0" xfId="0" applyFont="1" applyFill="1" applyBorder="1" applyAlignment="1">
      <alignment shrinkToFit="1"/>
    </xf>
    <xf numFmtId="184" fontId="34" fillId="0" borderId="0" xfId="0" applyNumberFormat="1" applyFont="1" applyFill="1" applyBorder="1" applyAlignment="1"/>
    <xf numFmtId="0" fontId="34" fillId="0" borderId="3" xfId="56" applyFont="1" applyFill="1" applyBorder="1" applyAlignment="1">
      <alignment horizontal="center"/>
    </xf>
    <xf numFmtId="184" fontId="34" fillId="0" borderId="13" xfId="56" applyNumberFormat="1" applyFont="1" applyFill="1" applyBorder="1" applyAlignment="1"/>
    <xf numFmtId="0" fontId="34" fillId="0" borderId="13" xfId="56" applyFont="1" applyFill="1" applyBorder="1" applyAlignment="1"/>
    <xf numFmtId="0" fontId="34" fillId="0" borderId="10" xfId="56" applyFont="1" applyFill="1" applyBorder="1" applyAlignment="1"/>
    <xf numFmtId="177" fontId="34" fillId="0" borderId="3" xfId="56" applyNumberFormat="1" applyFont="1" applyFill="1" applyBorder="1" applyAlignment="1"/>
    <xf numFmtId="43" fontId="34" fillId="0" borderId="0" xfId="56" applyNumberFormat="1" applyFont="1" applyFill="1" applyBorder="1" applyAlignment="1"/>
    <xf numFmtId="0" fontId="30" fillId="0" borderId="4" xfId="56" applyFont="1" applyFill="1" applyBorder="1" applyAlignment="1">
      <alignment horizontal="center"/>
    </xf>
    <xf numFmtId="184" fontId="34" fillId="0" borderId="0" xfId="56" applyNumberFormat="1" applyFont="1" applyFill="1" applyBorder="1" applyAlignment="1">
      <alignment horizontal="center"/>
    </xf>
    <xf numFmtId="0" fontId="30" fillId="0" borderId="0" xfId="56" applyFont="1" applyFill="1" applyBorder="1" applyAlignment="1">
      <alignment horizontal="center"/>
    </xf>
    <xf numFmtId="0" fontId="34" fillId="0" borderId="8" xfId="56" applyFont="1" applyFill="1" applyBorder="1" applyAlignment="1">
      <alignment horizontal="center"/>
    </xf>
    <xf numFmtId="177" fontId="30" fillId="0" borderId="4" xfId="56" applyNumberFormat="1" applyFont="1" applyFill="1" applyBorder="1" applyAlignment="1">
      <alignment horizontal="center"/>
    </xf>
    <xf numFmtId="0" fontId="34" fillId="0" borderId="2" xfId="56" applyFont="1" applyFill="1" applyBorder="1" applyAlignment="1">
      <alignment horizontal="center"/>
    </xf>
    <xf numFmtId="184" fontId="34" fillId="0" borderId="14" xfId="56" applyNumberFormat="1" applyFont="1" applyFill="1" applyBorder="1" applyAlignment="1"/>
    <xf numFmtId="0" fontId="34" fillId="0" borderId="14" xfId="56" applyFont="1" applyFill="1" applyBorder="1" applyAlignment="1"/>
    <xf numFmtId="0" fontId="34" fillId="0" borderId="12" xfId="56" applyFont="1" applyFill="1" applyBorder="1" applyAlignment="1">
      <alignment horizontal="center"/>
    </xf>
    <xf numFmtId="177" fontId="34" fillId="0" borderId="2" xfId="56" applyNumberFormat="1" applyFont="1" applyFill="1" applyBorder="1" applyAlignment="1">
      <alignment horizontal="center"/>
    </xf>
    <xf numFmtId="0" fontId="34" fillId="0" borderId="4" xfId="56" applyFont="1" applyFill="1" applyBorder="1" applyAlignment="1">
      <alignment horizontal="center"/>
    </xf>
    <xf numFmtId="184" fontId="34" fillId="0" borderId="0" xfId="56" applyNumberFormat="1" applyFont="1" applyFill="1" applyBorder="1" applyAlignment="1"/>
    <xf numFmtId="177" fontId="37" fillId="0" borderId="4" xfId="56" applyNumberFormat="1" applyFont="1" applyFill="1" applyBorder="1" applyAlignment="1">
      <alignment horizontal="center"/>
    </xf>
    <xf numFmtId="0" fontId="38" fillId="0" borderId="0" xfId="56" applyFont="1" applyFill="1" applyBorder="1" applyAlignment="1">
      <alignment horizontal="left"/>
    </xf>
    <xf numFmtId="186" fontId="34" fillId="0" borderId="8" xfId="56" applyNumberFormat="1" applyFont="1" applyFill="1" applyBorder="1" applyAlignment="1"/>
    <xf numFmtId="177" fontId="34" fillId="0" borderId="4" xfId="56" applyNumberFormat="1" applyFont="1" applyFill="1" applyBorder="1" applyAlignment="1"/>
    <xf numFmtId="0" fontId="34" fillId="0" borderId="4" xfId="56" applyFont="1" applyFill="1" applyBorder="1" applyAlignment="1">
      <alignment horizontal="center" vertical="center"/>
    </xf>
    <xf numFmtId="184" fontId="39" fillId="0" borderId="0" xfId="56" applyNumberFormat="1" applyFont="1" applyFill="1" applyBorder="1" applyAlignment="1">
      <alignment vertical="center"/>
    </xf>
    <xf numFmtId="0" fontId="30" fillId="0" borderId="0" xfId="56" applyFont="1" applyFill="1" applyBorder="1" applyAlignment="1">
      <alignment vertical="center" wrapText="1"/>
    </xf>
    <xf numFmtId="186" fontId="34" fillId="0" borderId="8" xfId="56" applyNumberFormat="1" applyFont="1" applyFill="1" applyBorder="1" applyAlignment="1">
      <alignment vertical="center"/>
    </xf>
    <xf numFmtId="43" fontId="34" fillId="0" borderId="4" xfId="56" applyNumberFormat="1" applyFont="1" applyFill="1" applyBorder="1" applyAlignment="1">
      <alignment horizontal="center" vertical="center"/>
    </xf>
    <xf numFmtId="43" fontId="34" fillId="0" borderId="0" xfId="56" applyNumberFormat="1" applyFont="1" applyFill="1" applyBorder="1" applyAlignment="1">
      <alignment vertical="center"/>
    </xf>
    <xf numFmtId="184" fontId="39" fillId="0" borderId="0" xfId="56" applyNumberFormat="1" applyFont="1" applyFill="1" applyBorder="1" applyAlignment="1"/>
    <xf numFmtId="0" fontId="39" fillId="0" borderId="0" xfId="56" applyFont="1" applyFill="1" applyBorder="1" applyAlignment="1"/>
    <xf numFmtId="184" fontId="34" fillId="0" borderId="0" xfId="56" applyNumberFormat="1" applyFont="1" applyFill="1" applyBorder="1" applyAlignment="1">
      <alignment vertical="center"/>
    </xf>
    <xf numFmtId="0" fontId="30" fillId="0" borderId="0" xfId="56" applyFont="1" applyFill="1" applyBorder="1" applyAlignment="1">
      <alignment horizontal="left"/>
    </xf>
    <xf numFmtId="186" fontId="37" fillId="0" borderId="8" xfId="56" applyNumberFormat="1" applyFont="1" applyFill="1" applyBorder="1" applyAlignment="1">
      <alignment horizontal="right"/>
    </xf>
    <xf numFmtId="0" fontId="30" fillId="0" borderId="15" xfId="56" applyFont="1" applyFill="1" applyBorder="1" applyAlignment="1">
      <alignment horizontal="left" vertical="center"/>
    </xf>
    <xf numFmtId="0" fontId="30" fillId="0" borderId="15" xfId="56" applyFont="1" applyFill="1" applyBorder="1" applyAlignment="1">
      <alignment horizontal="left" vertical="center" wrapText="1"/>
    </xf>
    <xf numFmtId="0" fontId="30" fillId="0" borderId="15" xfId="56" applyFont="1" applyFill="1" applyBorder="1" applyAlignment="1"/>
    <xf numFmtId="43" fontId="34" fillId="0" borderId="16" xfId="56" applyNumberFormat="1" applyFont="1" applyFill="1" applyBorder="1" applyAlignment="1">
      <alignment horizontal="center" vertical="center"/>
    </xf>
    <xf numFmtId="184" fontId="30" fillId="0" borderId="0" xfId="56" applyNumberFormat="1" applyFont="1" applyFill="1" applyBorder="1" applyAlignment="1">
      <alignment horizontal="right"/>
    </xf>
    <xf numFmtId="0" fontId="30" fillId="0" borderId="0" xfId="56" applyFont="1" applyFill="1" applyBorder="1" applyAlignment="1"/>
    <xf numFmtId="0" fontId="36" fillId="0" borderId="2" xfId="56" applyFont="1" applyFill="1" applyBorder="1" applyAlignment="1">
      <alignment horizontal="center"/>
    </xf>
    <xf numFmtId="184" fontId="36" fillId="0" borderId="11" xfId="56" applyNumberFormat="1" applyFont="1" applyFill="1" applyBorder="1" applyAlignment="1"/>
    <xf numFmtId="0" fontId="36" fillId="0" borderId="14" xfId="56" applyFont="1" applyFill="1" applyBorder="1" applyAlignment="1"/>
    <xf numFmtId="0" fontId="36" fillId="0" borderId="12" xfId="56" applyFont="1" applyFill="1" applyBorder="1" applyAlignment="1"/>
    <xf numFmtId="177" fontId="36" fillId="0" borderId="2" xfId="56" applyNumberFormat="1" applyFont="1" applyFill="1" applyBorder="1" applyAlignment="1"/>
  </cellXfs>
  <cellStyles count="7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2 2_复件 佳兆业集团总包工程模拟清单20100916" xfId="49"/>
    <cellStyle name="0,0_x000d__x000a_NA_x000d__x000a_ 2 2_复件 佳兆业集团总包工程模拟清单20100916 2" xfId="50"/>
    <cellStyle name="常规 3 2" xfId="51"/>
    <cellStyle name="常规 5" xfId="52"/>
    <cellStyle name="常规_倾城二期54栋A户型样板房" xfId="53"/>
    <cellStyle name="千位分隔 2 2" xfId="54"/>
    <cellStyle name="千位分隔 3" xfId="55"/>
    <cellStyle name="常规 3" xfId="56"/>
    <cellStyle name="常规 2" xfId="57"/>
    <cellStyle name="千位分隔 2" xfId="58"/>
    <cellStyle name="0,0_x000d__x000a_NA_x000d__x000a_" xfId="59"/>
    <cellStyle name="Normal" xfId="60"/>
    <cellStyle name="常规 3 10 2" xfId="61"/>
    <cellStyle name="常规 2 2" xfId="62"/>
    <cellStyle name="常规 9" xfId="63"/>
    <cellStyle name="常规_沈阳万科柜体报价单070328" xfId="64"/>
    <cellStyle name="千位分隔 4" xfId="65"/>
    <cellStyle name="千位分隔 10 2" xfId="66"/>
    <cellStyle name="常规 11" xfId="67"/>
    <cellStyle name="常规 3 10 2 2" xfId="68"/>
    <cellStyle name="常规 28" xfId="69"/>
    <cellStyle name="常规 103" xfId="70"/>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63.png"/><Relationship Id="rId8" Type="http://schemas.openxmlformats.org/officeDocument/2006/relationships/image" Target="media/image62.png"/><Relationship Id="rId7" Type="http://schemas.openxmlformats.org/officeDocument/2006/relationships/image" Target="media/image61.png"/><Relationship Id="rId6" Type="http://schemas.openxmlformats.org/officeDocument/2006/relationships/image" Target="media/image60.png"/><Relationship Id="rId5" Type="http://schemas.openxmlformats.org/officeDocument/2006/relationships/image" Target="media/image59.png"/><Relationship Id="rId4" Type="http://schemas.openxmlformats.org/officeDocument/2006/relationships/image" Target="media/image58.png"/><Relationship Id="rId3" Type="http://schemas.openxmlformats.org/officeDocument/2006/relationships/image" Target="media/image57.png"/><Relationship Id="rId20" Type="http://schemas.openxmlformats.org/officeDocument/2006/relationships/image" Target="media/image74.png"/><Relationship Id="rId2" Type="http://schemas.openxmlformats.org/officeDocument/2006/relationships/image" Target="media/image56.png"/><Relationship Id="rId19" Type="http://schemas.openxmlformats.org/officeDocument/2006/relationships/image" Target="media/image73.png"/><Relationship Id="rId18" Type="http://schemas.openxmlformats.org/officeDocument/2006/relationships/image" Target="media/image72.png"/><Relationship Id="rId17" Type="http://schemas.openxmlformats.org/officeDocument/2006/relationships/image" Target="media/image71.png"/><Relationship Id="rId16" Type="http://schemas.openxmlformats.org/officeDocument/2006/relationships/image" Target="media/image70.png"/><Relationship Id="rId15" Type="http://schemas.openxmlformats.org/officeDocument/2006/relationships/image" Target="media/image69.png"/><Relationship Id="rId14" Type="http://schemas.openxmlformats.org/officeDocument/2006/relationships/image" Target="media/image68.png"/><Relationship Id="rId13" Type="http://schemas.openxmlformats.org/officeDocument/2006/relationships/image" Target="media/image67.png"/><Relationship Id="rId12" Type="http://schemas.openxmlformats.org/officeDocument/2006/relationships/image" Target="media/image66.png"/><Relationship Id="rId11" Type="http://schemas.openxmlformats.org/officeDocument/2006/relationships/image" Target="media/image65.png"/><Relationship Id="rId10" Type="http://schemas.openxmlformats.org/officeDocument/2006/relationships/image" Target="media/image64.png"/><Relationship Id="rId1" Type="http://schemas.openxmlformats.org/officeDocument/2006/relationships/image" Target="media/image55.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www.wps.cn/officeDocument/2020/cellImage" Target="cellimag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8.xml"/><Relationship Id="rId16" Type="http://schemas.openxmlformats.org/officeDocument/2006/relationships/externalLink" Target="externalLinks/externalLink7.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jpe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9" Type="http://schemas.openxmlformats.org/officeDocument/2006/relationships/image" Target="../media/image38.png"/><Relationship Id="rId38" Type="http://schemas.openxmlformats.org/officeDocument/2006/relationships/image" Target="../media/image37.png"/><Relationship Id="rId37" Type="http://schemas.openxmlformats.org/officeDocument/2006/relationships/image" Target="../media/image36.jpeg"/><Relationship Id="rId36" Type="http://schemas.openxmlformats.org/officeDocument/2006/relationships/image" Target="../media/image35.png"/><Relationship Id="rId35" Type="http://schemas.openxmlformats.org/officeDocument/2006/relationships/image" Target="../media/image34.png"/><Relationship Id="rId34" Type="http://schemas.openxmlformats.org/officeDocument/2006/relationships/image" Target="../media/image33.png"/><Relationship Id="rId33" Type="http://schemas.openxmlformats.org/officeDocument/2006/relationships/image" Target="../media/image32.jpeg"/><Relationship Id="rId32" Type="http://schemas.openxmlformats.org/officeDocument/2006/relationships/image" Target="../media/image31.jpeg"/><Relationship Id="rId31" Type="http://schemas.openxmlformats.org/officeDocument/2006/relationships/image" Target="../media/image30.png"/><Relationship Id="rId30" Type="http://schemas.openxmlformats.org/officeDocument/2006/relationships/image" Target="../media/image29.png"/><Relationship Id="rId3" Type="http://schemas.openxmlformats.org/officeDocument/2006/relationships/image" Target="../media/image3.jpeg"/><Relationship Id="rId29" Type="http://schemas.openxmlformats.org/officeDocument/2006/relationships/image" Target="../media/image28.png"/><Relationship Id="rId28" Type="http://schemas.openxmlformats.org/officeDocument/2006/relationships/image" Target="../media/image27.png"/><Relationship Id="rId27" Type="http://schemas.openxmlformats.org/officeDocument/2006/relationships/image" Target="../media/image26.png"/><Relationship Id="rId26" Type="http://schemas.openxmlformats.org/officeDocument/2006/relationships/image" Target="../media/image25.png"/><Relationship Id="rId25" Type="http://schemas.openxmlformats.org/officeDocument/2006/relationships/image" Target="../media/image24.png"/><Relationship Id="rId24" Type="http://schemas.openxmlformats.org/officeDocument/2006/relationships/image" Target="../media/image23.jpeg"/><Relationship Id="rId23" Type="http://schemas.openxmlformats.org/officeDocument/2006/relationships/image" Target="../media/image22.png"/><Relationship Id="rId22" Type="http://schemas.openxmlformats.org/officeDocument/2006/relationships/image" Target="../media/image21.jpe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media/image2.png"/><Relationship Id="rId19" Type="http://schemas.openxmlformats.org/officeDocument/2006/relationships/image" Target="../media/image18.png"/><Relationship Id="rId18" Type="http://schemas.openxmlformats.org/officeDocument/2006/relationships/image" Target="../media/image17.jpe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NULL" TargetMode="External"/><Relationship Id="rId14" Type="http://schemas.openxmlformats.org/officeDocument/2006/relationships/image" Target="../media/image14.jpe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45.png"/><Relationship Id="rId8" Type="http://schemas.openxmlformats.org/officeDocument/2006/relationships/image" Target="../media/image44.png"/><Relationship Id="rId7" Type="http://schemas.openxmlformats.org/officeDocument/2006/relationships/image" Target="../media/image43.png"/><Relationship Id="rId6" Type="http://schemas.openxmlformats.org/officeDocument/2006/relationships/image" Target="../media/image37.png"/><Relationship Id="rId5" Type="http://schemas.openxmlformats.org/officeDocument/2006/relationships/image" Target="../media/image42.png"/><Relationship Id="rId4" Type="http://schemas.openxmlformats.org/officeDocument/2006/relationships/image" Target="../media/image41.png"/><Relationship Id="rId3" Type="http://schemas.openxmlformats.org/officeDocument/2006/relationships/image" Target="../media/image40.png"/><Relationship Id="rId28" Type="http://schemas.openxmlformats.org/officeDocument/2006/relationships/image" Target="../media/image38.png"/><Relationship Id="rId27" Type="http://schemas.openxmlformats.org/officeDocument/2006/relationships/image" Target="../media/image54.png"/><Relationship Id="rId26" Type="http://schemas.openxmlformats.org/officeDocument/2006/relationships/image" Target="../media/image53.png"/><Relationship Id="rId25" Type="http://schemas.openxmlformats.org/officeDocument/2006/relationships/image" Target="../media/image13.png"/><Relationship Id="rId24" Type="http://schemas.openxmlformats.org/officeDocument/2006/relationships/image" Target="../media/image3.jpeg"/><Relationship Id="rId23" Type="http://schemas.openxmlformats.org/officeDocument/2006/relationships/image" Target="../media/image33.png"/><Relationship Id="rId22" Type="http://schemas.openxmlformats.org/officeDocument/2006/relationships/image" Target="../media/image14.jpeg"/><Relationship Id="rId21" Type="http://schemas.openxmlformats.org/officeDocument/2006/relationships/image" Target="../media/image7.png"/><Relationship Id="rId20" Type="http://schemas.openxmlformats.org/officeDocument/2006/relationships/image" Target="../media/image11.png"/><Relationship Id="rId2" Type="http://schemas.openxmlformats.org/officeDocument/2006/relationships/image" Target="../media/image39.png"/><Relationship Id="rId19" Type="http://schemas.openxmlformats.org/officeDocument/2006/relationships/image" Target="NULL" TargetMode="External"/><Relationship Id="rId18" Type="http://schemas.openxmlformats.org/officeDocument/2006/relationships/image" Target="../media/image52.jpeg"/><Relationship Id="rId17" Type="http://schemas.openxmlformats.org/officeDocument/2006/relationships/image" Target="../media/image5.png"/><Relationship Id="rId16" Type="http://schemas.openxmlformats.org/officeDocument/2006/relationships/image" Target="../media/image2.png"/><Relationship Id="rId15" Type="http://schemas.openxmlformats.org/officeDocument/2006/relationships/image" Target="../media/image51.png"/><Relationship Id="rId14" Type="http://schemas.openxmlformats.org/officeDocument/2006/relationships/image" Target="../media/image50.png"/><Relationship Id="rId13" Type="http://schemas.openxmlformats.org/officeDocument/2006/relationships/image" Target="../media/image49.png"/><Relationship Id="rId12" Type="http://schemas.openxmlformats.org/officeDocument/2006/relationships/image" Target="../media/image48.png"/><Relationship Id="rId11" Type="http://schemas.openxmlformats.org/officeDocument/2006/relationships/image" Target="../media/image47.png"/><Relationship Id="rId10" Type="http://schemas.openxmlformats.org/officeDocument/2006/relationships/image" Target="../media/image46.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1713865</xdr:colOff>
      <xdr:row>27</xdr:row>
      <xdr:rowOff>189865</xdr:rowOff>
    </xdr:from>
    <xdr:to>
      <xdr:col>3</xdr:col>
      <xdr:colOff>695325</xdr:colOff>
      <xdr:row>27</xdr:row>
      <xdr:rowOff>189865</xdr:rowOff>
    </xdr:to>
    <xdr:sp>
      <xdr:nvSpPr>
        <xdr:cNvPr id="2" name="Line 1"/>
        <xdr:cNvSpPr/>
      </xdr:nvSpPr>
      <xdr:spPr>
        <a:xfrm>
          <a:off x="2898775" y="6309360"/>
          <a:ext cx="1539240" cy="0"/>
        </a:xfrm>
        <a:prstGeom prst="line">
          <a:avLst/>
        </a:prstGeom>
        <a:ln w="9525" cap="flat" cmpd="sng">
          <a:solidFill>
            <a:srgbClr val="000000"/>
          </a:solidFill>
          <a:prstDash val="solid"/>
          <a:round/>
          <a:headEnd type="none" w="med" len="med"/>
          <a:tailEnd type="none" w="med" len="med"/>
        </a:ln>
      </xdr:spPr>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1123950</xdr:colOff>
      <xdr:row>17</xdr:row>
      <xdr:rowOff>0</xdr:rowOff>
    </xdr:from>
    <xdr:to>
      <xdr:col>2</xdr:col>
      <xdr:colOff>1134745</xdr:colOff>
      <xdr:row>17</xdr:row>
      <xdr:rowOff>8255</xdr:rowOff>
    </xdr:to>
    <xdr:pic>
      <xdr:nvPicPr>
        <xdr:cNvPr id="2" name="Picture 7" descr="rId1"/>
        <xdr:cNvPicPr>
          <a:picLocks noChangeAspect="1"/>
        </xdr:cNvPicPr>
      </xdr:nvPicPr>
      <xdr:blipFill>
        <a:blip r:embed="rId1"/>
        <a:stretch>
          <a:fillRect/>
        </a:stretch>
      </xdr:blipFill>
      <xdr:spPr>
        <a:xfrm>
          <a:off x="5368925" y="19954875"/>
          <a:ext cx="10795" cy="8255"/>
        </a:xfrm>
        <a:prstGeom prst="rect">
          <a:avLst/>
        </a:prstGeom>
        <a:noFill/>
        <a:ln w="9525">
          <a:noFill/>
        </a:ln>
      </xdr:spPr>
    </xdr:pic>
    <xdr:clientData/>
  </xdr:twoCellAnchor>
  <xdr:twoCellAnchor editAs="oneCell">
    <xdr:from>
      <xdr:col>2</xdr:col>
      <xdr:colOff>1123950</xdr:colOff>
      <xdr:row>34</xdr:row>
      <xdr:rowOff>0</xdr:rowOff>
    </xdr:from>
    <xdr:to>
      <xdr:col>2</xdr:col>
      <xdr:colOff>1134745</xdr:colOff>
      <xdr:row>34</xdr:row>
      <xdr:rowOff>8890</xdr:rowOff>
    </xdr:to>
    <xdr:pic>
      <xdr:nvPicPr>
        <xdr:cNvPr id="3" name="Picture 9" descr="rId1"/>
        <xdr:cNvPicPr>
          <a:picLocks noChangeAspect="1"/>
        </xdr:cNvPicPr>
      </xdr:nvPicPr>
      <xdr:blipFill>
        <a:blip r:embed="rId1"/>
        <a:stretch>
          <a:fillRect/>
        </a:stretch>
      </xdr:blipFill>
      <xdr:spPr>
        <a:xfrm>
          <a:off x="5368925" y="40503475"/>
          <a:ext cx="10795" cy="8890"/>
        </a:xfrm>
        <a:prstGeom prst="rect">
          <a:avLst/>
        </a:prstGeom>
        <a:noFill/>
        <a:ln w="9525">
          <a:noFill/>
        </a:ln>
      </xdr:spPr>
    </xdr:pic>
    <xdr:clientData/>
  </xdr:twoCellAnchor>
  <xdr:twoCellAnchor editAs="oneCell">
    <xdr:from>
      <xdr:col>2</xdr:col>
      <xdr:colOff>1123950</xdr:colOff>
      <xdr:row>33</xdr:row>
      <xdr:rowOff>0</xdr:rowOff>
    </xdr:from>
    <xdr:to>
      <xdr:col>2</xdr:col>
      <xdr:colOff>1134745</xdr:colOff>
      <xdr:row>33</xdr:row>
      <xdr:rowOff>6985</xdr:rowOff>
    </xdr:to>
    <xdr:pic>
      <xdr:nvPicPr>
        <xdr:cNvPr id="4" name="Picture 7" descr="rId1"/>
        <xdr:cNvPicPr>
          <a:picLocks noChangeAspect="1"/>
        </xdr:cNvPicPr>
      </xdr:nvPicPr>
      <xdr:blipFill>
        <a:blip r:embed="rId1"/>
        <a:stretch>
          <a:fillRect/>
        </a:stretch>
      </xdr:blipFill>
      <xdr:spPr>
        <a:xfrm>
          <a:off x="5368925" y="39119175"/>
          <a:ext cx="10795" cy="6985"/>
        </a:xfrm>
        <a:prstGeom prst="rect">
          <a:avLst/>
        </a:prstGeom>
        <a:noFill/>
        <a:ln w="9525">
          <a:noFill/>
        </a:ln>
      </xdr:spPr>
    </xdr:pic>
    <xdr:clientData/>
  </xdr:twoCellAnchor>
  <xdr:twoCellAnchor editAs="oneCell">
    <xdr:from>
      <xdr:col>1</xdr:col>
      <xdr:colOff>1122680</xdr:colOff>
      <xdr:row>36</xdr:row>
      <xdr:rowOff>0</xdr:rowOff>
    </xdr:from>
    <xdr:to>
      <xdr:col>1</xdr:col>
      <xdr:colOff>1132205</xdr:colOff>
      <xdr:row>36</xdr:row>
      <xdr:rowOff>9525</xdr:rowOff>
    </xdr:to>
    <xdr:pic>
      <xdr:nvPicPr>
        <xdr:cNvPr id="5" name="Picture 9" descr="rId1"/>
        <xdr:cNvPicPr>
          <a:picLocks noChangeAspect="1"/>
        </xdr:cNvPicPr>
      </xdr:nvPicPr>
      <xdr:blipFill>
        <a:blip r:embed="rId1"/>
        <a:stretch>
          <a:fillRect/>
        </a:stretch>
      </xdr:blipFill>
      <xdr:spPr>
        <a:xfrm>
          <a:off x="1776095" y="42357675"/>
          <a:ext cx="9525" cy="9525"/>
        </a:xfrm>
        <a:prstGeom prst="rect">
          <a:avLst/>
        </a:prstGeom>
        <a:noFill/>
        <a:ln w="9525">
          <a:noFill/>
        </a:ln>
      </xdr:spPr>
    </xdr:pic>
    <xdr:clientData/>
  </xdr:twoCellAnchor>
  <xdr:twoCellAnchor editAs="oneCell">
    <xdr:from>
      <xdr:col>2</xdr:col>
      <xdr:colOff>1123950</xdr:colOff>
      <xdr:row>6</xdr:row>
      <xdr:rowOff>0</xdr:rowOff>
    </xdr:from>
    <xdr:to>
      <xdr:col>2</xdr:col>
      <xdr:colOff>1134745</xdr:colOff>
      <xdr:row>6</xdr:row>
      <xdr:rowOff>18415</xdr:rowOff>
    </xdr:to>
    <xdr:pic>
      <xdr:nvPicPr>
        <xdr:cNvPr id="6" name="Picture 7" descr="rId1"/>
        <xdr:cNvPicPr>
          <a:picLocks noChangeAspect="1"/>
        </xdr:cNvPicPr>
      </xdr:nvPicPr>
      <xdr:blipFill>
        <a:blip r:embed="rId1"/>
        <a:stretch>
          <a:fillRect/>
        </a:stretch>
      </xdr:blipFill>
      <xdr:spPr>
        <a:xfrm>
          <a:off x="5368925" y="4130675"/>
          <a:ext cx="10795" cy="18415"/>
        </a:xfrm>
        <a:prstGeom prst="rect">
          <a:avLst/>
        </a:prstGeom>
        <a:noFill/>
        <a:ln w="9525">
          <a:noFill/>
        </a:ln>
      </xdr:spPr>
    </xdr:pic>
    <xdr:clientData/>
  </xdr:twoCellAnchor>
  <xdr:twoCellAnchor editAs="oneCell">
    <xdr:from>
      <xdr:col>1</xdr:col>
      <xdr:colOff>682625</xdr:colOff>
      <xdr:row>34</xdr:row>
      <xdr:rowOff>87630</xdr:rowOff>
    </xdr:from>
    <xdr:to>
      <xdr:col>1</xdr:col>
      <xdr:colOff>2016760</xdr:colOff>
      <xdr:row>34</xdr:row>
      <xdr:rowOff>1170305</xdr:rowOff>
    </xdr:to>
    <xdr:pic>
      <xdr:nvPicPr>
        <xdr:cNvPr id="7" name="图片 35"/>
        <xdr:cNvPicPr>
          <a:picLocks noChangeAspect="1"/>
        </xdr:cNvPicPr>
      </xdr:nvPicPr>
      <xdr:blipFill>
        <a:blip r:embed="rId2"/>
        <a:stretch>
          <a:fillRect/>
        </a:stretch>
      </xdr:blipFill>
      <xdr:spPr>
        <a:xfrm>
          <a:off x="1336040" y="40591105"/>
          <a:ext cx="1334135" cy="1082675"/>
        </a:xfrm>
        <a:prstGeom prst="rect">
          <a:avLst/>
        </a:prstGeom>
        <a:noFill/>
        <a:ln w="9525">
          <a:noFill/>
        </a:ln>
      </xdr:spPr>
    </xdr:pic>
    <xdr:clientData/>
  </xdr:twoCellAnchor>
  <xdr:twoCellAnchor editAs="oneCell">
    <xdr:from>
      <xdr:col>1</xdr:col>
      <xdr:colOff>458470</xdr:colOff>
      <xdr:row>33</xdr:row>
      <xdr:rowOff>152400</xdr:rowOff>
    </xdr:from>
    <xdr:to>
      <xdr:col>1</xdr:col>
      <xdr:colOff>2622550</xdr:colOff>
      <xdr:row>33</xdr:row>
      <xdr:rowOff>1302385</xdr:rowOff>
    </xdr:to>
    <xdr:pic>
      <xdr:nvPicPr>
        <xdr:cNvPr id="8" name="image24.jpeg"/>
        <xdr:cNvPicPr>
          <a:picLocks noChangeAspect="1"/>
        </xdr:cNvPicPr>
      </xdr:nvPicPr>
      <xdr:blipFill>
        <a:blip r:embed="rId3"/>
        <a:stretch>
          <a:fillRect/>
        </a:stretch>
      </xdr:blipFill>
      <xdr:spPr>
        <a:xfrm>
          <a:off x="1111885" y="39271575"/>
          <a:ext cx="2164080" cy="1149985"/>
        </a:xfrm>
        <a:prstGeom prst="rect">
          <a:avLst/>
        </a:prstGeom>
        <a:noFill/>
        <a:ln w="9525">
          <a:noFill/>
        </a:ln>
      </xdr:spPr>
    </xdr:pic>
    <xdr:clientData/>
  </xdr:twoCellAnchor>
  <xdr:twoCellAnchor editAs="oneCell">
    <xdr:from>
      <xdr:col>1</xdr:col>
      <xdr:colOff>858520</xdr:colOff>
      <xdr:row>25</xdr:row>
      <xdr:rowOff>158115</xdr:rowOff>
    </xdr:from>
    <xdr:to>
      <xdr:col>1</xdr:col>
      <xdr:colOff>1652270</xdr:colOff>
      <xdr:row>25</xdr:row>
      <xdr:rowOff>1215390</xdr:rowOff>
    </xdr:to>
    <xdr:pic>
      <xdr:nvPicPr>
        <xdr:cNvPr id="9" name="图片 41" descr="C:/Users/HUAWEI/AppData/Local/Temp/picturecompress_20220803200812/output_1.pngoutput_1"/>
        <xdr:cNvPicPr>
          <a:picLocks noChangeAspect="1"/>
        </xdr:cNvPicPr>
      </xdr:nvPicPr>
      <xdr:blipFill>
        <a:blip r:embed="rId4"/>
        <a:srcRect l="8582" t="13914" r="13110" b="19266"/>
        <a:stretch>
          <a:fillRect/>
        </a:stretch>
      </xdr:blipFill>
      <xdr:spPr>
        <a:xfrm>
          <a:off x="1511935" y="29739590"/>
          <a:ext cx="793750" cy="1057275"/>
        </a:xfrm>
        <a:prstGeom prst="rect">
          <a:avLst/>
        </a:prstGeom>
        <a:noFill/>
        <a:ln w="9525">
          <a:noFill/>
        </a:ln>
      </xdr:spPr>
    </xdr:pic>
    <xdr:clientData/>
  </xdr:twoCellAnchor>
  <xdr:twoCellAnchor editAs="oneCell">
    <xdr:from>
      <xdr:col>1</xdr:col>
      <xdr:colOff>1964055</xdr:colOff>
      <xdr:row>25</xdr:row>
      <xdr:rowOff>214630</xdr:rowOff>
    </xdr:from>
    <xdr:to>
      <xdr:col>1</xdr:col>
      <xdr:colOff>3105785</xdr:colOff>
      <xdr:row>25</xdr:row>
      <xdr:rowOff>1215390</xdr:rowOff>
    </xdr:to>
    <xdr:pic>
      <xdr:nvPicPr>
        <xdr:cNvPr id="10" name="图片 42" descr="C:/Users/HUAWEI/AppData/Local/Temp/picturecompress_20220803201132/output_1.pngoutput_1"/>
        <xdr:cNvPicPr>
          <a:picLocks noChangeAspect="1"/>
        </xdr:cNvPicPr>
      </xdr:nvPicPr>
      <xdr:blipFill>
        <a:blip r:embed="rId5"/>
        <a:srcRect l="21100" t="5388" r="8717" b="13467"/>
        <a:stretch>
          <a:fillRect/>
        </a:stretch>
      </xdr:blipFill>
      <xdr:spPr>
        <a:xfrm>
          <a:off x="2617470" y="29796105"/>
          <a:ext cx="1141730" cy="1000760"/>
        </a:xfrm>
        <a:prstGeom prst="rect">
          <a:avLst/>
        </a:prstGeom>
        <a:noFill/>
        <a:ln w="9525">
          <a:noFill/>
        </a:ln>
      </xdr:spPr>
    </xdr:pic>
    <xdr:clientData/>
  </xdr:twoCellAnchor>
  <xdr:twoCellAnchor editAs="oneCell">
    <xdr:from>
      <xdr:col>1</xdr:col>
      <xdr:colOff>1172845</xdr:colOff>
      <xdr:row>17</xdr:row>
      <xdr:rowOff>50800</xdr:rowOff>
    </xdr:from>
    <xdr:to>
      <xdr:col>1</xdr:col>
      <xdr:colOff>1818640</xdr:colOff>
      <xdr:row>17</xdr:row>
      <xdr:rowOff>1340485</xdr:rowOff>
    </xdr:to>
    <xdr:pic>
      <xdr:nvPicPr>
        <xdr:cNvPr id="11" name="图片 45" descr="1659529135344"/>
        <xdr:cNvPicPr>
          <a:picLocks noChangeAspect="1"/>
        </xdr:cNvPicPr>
      </xdr:nvPicPr>
      <xdr:blipFill>
        <a:blip r:embed="rId6"/>
        <a:stretch>
          <a:fillRect/>
        </a:stretch>
      </xdr:blipFill>
      <xdr:spPr>
        <a:xfrm>
          <a:off x="1826260" y="20005675"/>
          <a:ext cx="645795" cy="1289685"/>
        </a:xfrm>
        <a:prstGeom prst="rect">
          <a:avLst/>
        </a:prstGeom>
        <a:noFill/>
        <a:ln w="9525">
          <a:noFill/>
        </a:ln>
      </xdr:spPr>
    </xdr:pic>
    <xdr:clientData/>
  </xdr:twoCellAnchor>
  <xdr:twoCellAnchor editAs="oneCell">
    <xdr:from>
      <xdr:col>1</xdr:col>
      <xdr:colOff>364490</xdr:colOff>
      <xdr:row>24</xdr:row>
      <xdr:rowOff>33655</xdr:rowOff>
    </xdr:from>
    <xdr:to>
      <xdr:col>1</xdr:col>
      <xdr:colOff>2151380</xdr:colOff>
      <xdr:row>24</xdr:row>
      <xdr:rowOff>925830</xdr:rowOff>
    </xdr:to>
    <xdr:pic>
      <xdr:nvPicPr>
        <xdr:cNvPr id="12" name="图片 51"/>
        <xdr:cNvPicPr>
          <a:picLocks noChangeAspect="1"/>
        </xdr:cNvPicPr>
      </xdr:nvPicPr>
      <xdr:blipFill>
        <a:blip r:embed="rId7"/>
        <a:stretch>
          <a:fillRect/>
        </a:stretch>
      </xdr:blipFill>
      <xdr:spPr>
        <a:xfrm>
          <a:off x="1017905" y="28599130"/>
          <a:ext cx="1786890" cy="892175"/>
        </a:xfrm>
        <a:prstGeom prst="rect">
          <a:avLst/>
        </a:prstGeom>
        <a:noFill/>
        <a:ln w="9525">
          <a:noFill/>
        </a:ln>
      </xdr:spPr>
    </xdr:pic>
    <xdr:clientData/>
  </xdr:twoCellAnchor>
  <xdr:twoCellAnchor editAs="oneCell">
    <xdr:from>
      <xdr:col>1</xdr:col>
      <xdr:colOff>74295</xdr:colOff>
      <xdr:row>26</xdr:row>
      <xdr:rowOff>53340</xdr:rowOff>
    </xdr:from>
    <xdr:to>
      <xdr:col>1</xdr:col>
      <xdr:colOff>1486535</xdr:colOff>
      <xdr:row>26</xdr:row>
      <xdr:rowOff>1216660</xdr:rowOff>
    </xdr:to>
    <xdr:pic>
      <xdr:nvPicPr>
        <xdr:cNvPr id="13" name="image10.jpeg"/>
        <xdr:cNvPicPr>
          <a:picLocks noChangeAspect="1"/>
        </xdr:cNvPicPr>
      </xdr:nvPicPr>
      <xdr:blipFill>
        <a:blip r:embed="rId8"/>
        <a:stretch>
          <a:fillRect/>
        </a:stretch>
      </xdr:blipFill>
      <xdr:spPr>
        <a:xfrm>
          <a:off x="727710" y="30904815"/>
          <a:ext cx="1412240" cy="1163320"/>
        </a:xfrm>
        <a:prstGeom prst="rect">
          <a:avLst/>
        </a:prstGeom>
        <a:noFill/>
        <a:ln w="9525">
          <a:noFill/>
        </a:ln>
      </xdr:spPr>
    </xdr:pic>
    <xdr:clientData/>
  </xdr:twoCellAnchor>
  <xdr:twoCellAnchor>
    <xdr:from>
      <xdr:col>1</xdr:col>
      <xdr:colOff>516255</xdr:colOff>
      <xdr:row>20</xdr:row>
      <xdr:rowOff>57150</xdr:rowOff>
    </xdr:from>
    <xdr:to>
      <xdr:col>1</xdr:col>
      <xdr:colOff>2056765</xdr:colOff>
      <xdr:row>20</xdr:row>
      <xdr:rowOff>993775</xdr:rowOff>
    </xdr:to>
    <xdr:pic>
      <xdr:nvPicPr>
        <xdr:cNvPr id="14" name="图片 16" descr="杯架"/>
        <xdr:cNvPicPr>
          <a:picLocks noChangeAspect="1"/>
        </xdr:cNvPicPr>
      </xdr:nvPicPr>
      <xdr:blipFill>
        <a:blip r:embed="rId9"/>
        <a:srcRect t="9857" r="-5189" b="7206"/>
        <a:stretch>
          <a:fillRect/>
        </a:stretch>
      </xdr:blipFill>
      <xdr:spPr>
        <a:xfrm>
          <a:off x="1169670" y="23923625"/>
          <a:ext cx="1540510" cy="936625"/>
        </a:xfrm>
        <a:prstGeom prst="rect">
          <a:avLst/>
        </a:prstGeom>
        <a:noFill/>
        <a:ln w="9525">
          <a:noFill/>
        </a:ln>
      </xdr:spPr>
    </xdr:pic>
    <xdr:clientData/>
  </xdr:twoCellAnchor>
  <xdr:twoCellAnchor editAs="oneCell">
    <xdr:from>
      <xdr:col>2</xdr:col>
      <xdr:colOff>1123950</xdr:colOff>
      <xdr:row>12</xdr:row>
      <xdr:rowOff>0</xdr:rowOff>
    </xdr:from>
    <xdr:to>
      <xdr:col>2</xdr:col>
      <xdr:colOff>1134745</xdr:colOff>
      <xdr:row>12</xdr:row>
      <xdr:rowOff>9525</xdr:rowOff>
    </xdr:to>
    <xdr:pic>
      <xdr:nvPicPr>
        <xdr:cNvPr id="15" name="Picture 7" descr="rId1"/>
        <xdr:cNvPicPr>
          <a:picLocks noChangeAspect="1"/>
        </xdr:cNvPicPr>
      </xdr:nvPicPr>
      <xdr:blipFill>
        <a:blip r:embed="rId1"/>
        <a:stretch>
          <a:fillRect/>
        </a:stretch>
      </xdr:blipFill>
      <xdr:spPr>
        <a:xfrm>
          <a:off x="5368925" y="13363575"/>
          <a:ext cx="10795" cy="9525"/>
        </a:xfrm>
        <a:prstGeom prst="rect">
          <a:avLst/>
        </a:prstGeom>
        <a:noFill/>
        <a:ln w="9525">
          <a:noFill/>
        </a:ln>
      </xdr:spPr>
    </xdr:pic>
    <xdr:clientData/>
  </xdr:twoCellAnchor>
  <xdr:twoCellAnchor editAs="oneCell">
    <xdr:from>
      <xdr:col>1</xdr:col>
      <xdr:colOff>608965</xdr:colOff>
      <xdr:row>12</xdr:row>
      <xdr:rowOff>0</xdr:rowOff>
    </xdr:from>
    <xdr:to>
      <xdr:col>1</xdr:col>
      <xdr:colOff>618490</xdr:colOff>
      <xdr:row>12</xdr:row>
      <xdr:rowOff>11430</xdr:rowOff>
    </xdr:to>
    <xdr:pic>
      <xdr:nvPicPr>
        <xdr:cNvPr id="16" name="Picture 7" descr="rId1"/>
        <xdr:cNvPicPr>
          <a:picLocks noChangeAspect="1"/>
        </xdr:cNvPicPr>
      </xdr:nvPicPr>
      <xdr:blipFill>
        <a:blip r:embed="rId1"/>
        <a:stretch>
          <a:fillRect/>
        </a:stretch>
      </xdr:blipFill>
      <xdr:spPr>
        <a:xfrm>
          <a:off x="1262380" y="13363575"/>
          <a:ext cx="9525" cy="11430"/>
        </a:xfrm>
        <a:prstGeom prst="rect">
          <a:avLst/>
        </a:prstGeom>
        <a:noFill/>
        <a:ln w="9525">
          <a:noFill/>
        </a:ln>
      </xdr:spPr>
    </xdr:pic>
    <xdr:clientData/>
  </xdr:twoCellAnchor>
  <xdr:twoCellAnchor editAs="oneCell">
    <xdr:from>
      <xdr:col>1</xdr:col>
      <xdr:colOff>946785</xdr:colOff>
      <xdr:row>19</xdr:row>
      <xdr:rowOff>73660</xdr:rowOff>
    </xdr:from>
    <xdr:to>
      <xdr:col>1</xdr:col>
      <xdr:colOff>2662555</xdr:colOff>
      <xdr:row>19</xdr:row>
      <xdr:rowOff>1167130</xdr:rowOff>
    </xdr:to>
    <xdr:pic>
      <xdr:nvPicPr>
        <xdr:cNvPr id="17" name="图片 4"/>
        <xdr:cNvPicPr>
          <a:picLocks noChangeAspect="1"/>
        </xdr:cNvPicPr>
      </xdr:nvPicPr>
      <xdr:blipFill>
        <a:blip r:embed="rId10"/>
        <a:stretch>
          <a:fillRect/>
        </a:stretch>
      </xdr:blipFill>
      <xdr:spPr>
        <a:xfrm>
          <a:off x="1600200" y="22695535"/>
          <a:ext cx="1715770" cy="1093470"/>
        </a:xfrm>
        <a:prstGeom prst="rect">
          <a:avLst/>
        </a:prstGeom>
        <a:noFill/>
        <a:ln w="9525">
          <a:noFill/>
        </a:ln>
      </xdr:spPr>
    </xdr:pic>
    <xdr:clientData/>
  </xdr:twoCellAnchor>
  <xdr:twoCellAnchor editAs="oneCell">
    <xdr:from>
      <xdr:col>1</xdr:col>
      <xdr:colOff>1323975</xdr:colOff>
      <xdr:row>16</xdr:row>
      <xdr:rowOff>9525</xdr:rowOff>
    </xdr:from>
    <xdr:to>
      <xdr:col>1</xdr:col>
      <xdr:colOff>1786255</xdr:colOff>
      <xdr:row>16</xdr:row>
      <xdr:rowOff>1351915</xdr:rowOff>
    </xdr:to>
    <xdr:pic>
      <xdr:nvPicPr>
        <xdr:cNvPr id="18" name="图片 9"/>
        <xdr:cNvPicPr>
          <a:picLocks noChangeAspect="1"/>
        </xdr:cNvPicPr>
      </xdr:nvPicPr>
      <xdr:blipFill>
        <a:blip r:embed="rId11"/>
        <a:stretch>
          <a:fillRect/>
        </a:stretch>
      </xdr:blipFill>
      <xdr:spPr>
        <a:xfrm>
          <a:off x="1977390" y="18516600"/>
          <a:ext cx="462280" cy="1342390"/>
        </a:xfrm>
        <a:prstGeom prst="rect">
          <a:avLst/>
        </a:prstGeom>
        <a:noFill/>
        <a:ln w="9525">
          <a:noFill/>
        </a:ln>
      </xdr:spPr>
    </xdr:pic>
    <xdr:clientData/>
  </xdr:twoCellAnchor>
  <xdr:twoCellAnchor editAs="oneCell">
    <xdr:from>
      <xdr:col>1</xdr:col>
      <xdr:colOff>568325</xdr:colOff>
      <xdr:row>18</xdr:row>
      <xdr:rowOff>6350</xdr:rowOff>
    </xdr:from>
    <xdr:to>
      <xdr:col>1</xdr:col>
      <xdr:colOff>2501265</xdr:colOff>
      <xdr:row>18</xdr:row>
      <xdr:rowOff>1205230</xdr:rowOff>
    </xdr:to>
    <xdr:pic>
      <xdr:nvPicPr>
        <xdr:cNvPr id="19" name="图片 1"/>
        <xdr:cNvPicPr>
          <a:picLocks noChangeAspect="1"/>
        </xdr:cNvPicPr>
      </xdr:nvPicPr>
      <xdr:blipFill>
        <a:blip r:embed="rId12"/>
        <a:stretch>
          <a:fillRect/>
        </a:stretch>
      </xdr:blipFill>
      <xdr:spPr>
        <a:xfrm>
          <a:off x="1221740" y="21332825"/>
          <a:ext cx="1932940" cy="1198880"/>
        </a:xfrm>
        <a:prstGeom prst="rect">
          <a:avLst/>
        </a:prstGeom>
        <a:noFill/>
        <a:ln w="9525">
          <a:noFill/>
        </a:ln>
      </xdr:spPr>
    </xdr:pic>
    <xdr:clientData/>
  </xdr:twoCellAnchor>
  <xdr:twoCellAnchor editAs="oneCell">
    <xdr:from>
      <xdr:col>1</xdr:col>
      <xdr:colOff>741045</xdr:colOff>
      <xdr:row>21</xdr:row>
      <xdr:rowOff>323850</xdr:rowOff>
    </xdr:from>
    <xdr:to>
      <xdr:col>1</xdr:col>
      <xdr:colOff>1580515</xdr:colOff>
      <xdr:row>21</xdr:row>
      <xdr:rowOff>1212850</xdr:rowOff>
    </xdr:to>
    <xdr:pic>
      <xdr:nvPicPr>
        <xdr:cNvPr id="20" name="图片 19"/>
        <xdr:cNvPicPr>
          <a:picLocks noChangeAspect="1"/>
        </xdr:cNvPicPr>
      </xdr:nvPicPr>
      <xdr:blipFill>
        <a:blip r:embed="rId13"/>
        <a:stretch>
          <a:fillRect/>
        </a:stretch>
      </xdr:blipFill>
      <xdr:spPr>
        <a:xfrm>
          <a:off x="1394460" y="25231725"/>
          <a:ext cx="839470" cy="889000"/>
        </a:xfrm>
        <a:prstGeom prst="rect">
          <a:avLst/>
        </a:prstGeom>
        <a:noFill/>
        <a:ln w="9525">
          <a:noFill/>
        </a:ln>
      </xdr:spPr>
    </xdr:pic>
    <xdr:clientData/>
  </xdr:twoCellAnchor>
  <xdr:twoCellAnchor editAs="oneCell">
    <xdr:from>
      <xdr:col>1</xdr:col>
      <xdr:colOff>1765300</xdr:colOff>
      <xdr:row>21</xdr:row>
      <xdr:rowOff>203200</xdr:rowOff>
    </xdr:from>
    <xdr:to>
      <xdr:col>1</xdr:col>
      <xdr:colOff>2496820</xdr:colOff>
      <xdr:row>21</xdr:row>
      <xdr:rowOff>977900</xdr:rowOff>
    </xdr:to>
    <xdr:pic>
      <xdr:nvPicPr>
        <xdr:cNvPr id="21" name="图片 20"/>
        <xdr:cNvPicPr>
          <a:picLocks noChangeAspect="1"/>
        </xdr:cNvPicPr>
      </xdr:nvPicPr>
      <xdr:blipFill>
        <a:blip r:embed="rId13"/>
        <a:stretch>
          <a:fillRect/>
        </a:stretch>
      </xdr:blipFill>
      <xdr:spPr>
        <a:xfrm flipH="1">
          <a:off x="2418715" y="25111075"/>
          <a:ext cx="731520" cy="774700"/>
        </a:xfrm>
        <a:prstGeom prst="rect">
          <a:avLst/>
        </a:prstGeom>
        <a:noFill/>
        <a:ln w="9525">
          <a:noFill/>
        </a:ln>
      </xdr:spPr>
    </xdr:pic>
    <xdr:clientData/>
  </xdr:twoCellAnchor>
  <xdr:twoCellAnchor editAs="oneCell">
    <xdr:from>
      <xdr:col>2</xdr:col>
      <xdr:colOff>0</xdr:colOff>
      <xdr:row>33</xdr:row>
      <xdr:rowOff>0</xdr:rowOff>
    </xdr:from>
    <xdr:to>
      <xdr:col>2</xdr:col>
      <xdr:colOff>10160</xdr:colOff>
      <xdr:row>33</xdr:row>
      <xdr:rowOff>12065</xdr:rowOff>
    </xdr:to>
    <xdr:pic>
      <xdr:nvPicPr>
        <xdr:cNvPr id="22" name="Picture 9" descr="rId1"/>
        <xdr:cNvPicPr>
          <a:picLocks noChangeAspect="1"/>
        </xdr:cNvPicPr>
      </xdr:nvPicPr>
      <xdr:blipFill>
        <a:blip r:embed="rId1"/>
        <a:stretch>
          <a:fillRect/>
        </a:stretch>
      </xdr:blipFill>
      <xdr:spPr>
        <a:xfrm>
          <a:off x="4244975" y="39119175"/>
          <a:ext cx="10160" cy="12065"/>
        </a:xfrm>
        <a:prstGeom prst="rect">
          <a:avLst/>
        </a:prstGeom>
        <a:noFill/>
        <a:ln w="9525">
          <a:noFill/>
        </a:ln>
      </xdr:spPr>
    </xdr:pic>
    <xdr:clientData/>
  </xdr:twoCellAnchor>
  <xdr:twoCellAnchor editAs="oneCell">
    <xdr:from>
      <xdr:col>1</xdr:col>
      <xdr:colOff>212090</xdr:colOff>
      <xdr:row>23</xdr:row>
      <xdr:rowOff>128270</xdr:rowOff>
    </xdr:from>
    <xdr:to>
      <xdr:col>1</xdr:col>
      <xdr:colOff>2656205</xdr:colOff>
      <xdr:row>23</xdr:row>
      <xdr:rowOff>866775</xdr:rowOff>
    </xdr:to>
    <xdr:pic>
      <xdr:nvPicPr>
        <xdr:cNvPr id="23" name="图片 23" descr="clipboard/drawings/NULL"/>
        <xdr:cNvPicPr>
          <a:picLocks noChangeAspect="1"/>
        </xdr:cNvPicPr>
      </xdr:nvPicPr>
      <xdr:blipFill>
        <a:blip r:embed="rId14" r:link="rId15"/>
        <a:stretch>
          <a:fillRect/>
        </a:stretch>
      </xdr:blipFill>
      <xdr:spPr>
        <a:xfrm rot="5400000">
          <a:off x="1718310" y="26824940"/>
          <a:ext cx="738505" cy="2444115"/>
        </a:xfrm>
        <a:prstGeom prst="rect">
          <a:avLst/>
        </a:prstGeom>
        <a:noFill/>
        <a:ln w="9525">
          <a:noFill/>
        </a:ln>
      </xdr:spPr>
    </xdr:pic>
    <xdr:clientData/>
  </xdr:twoCellAnchor>
  <xdr:twoCellAnchor editAs="oneCell">
    <xdr:from>
      <xdr:col>1</xdr:col>
      <xdr:colOff>608965</xdr:colOff>
      <xdr:row>12</xdr:row>
      <xdr:rowOff>0</xdr:rowOff>
    </xdr:from>
    <xdr:to>
      <xdr:col>1</xdr:col>
      <xdr:colOff>618490</xdr:colOff>
      <xdr:row>12</xdr:row>
      <xdr:rowOff>11430</xdr:rowOff>
    </xdr:to>
    <xdr:pic>
      <xdr:nvPicPr>
        <xdr:cNvPr id="24" name="Picture 7" descr="rId1"/>
        <xdr:cNvPicPr>
          <a:picLocks noChangeAspect="1"/>
        </xdr:cNvPicPr>
      </xdr:nvPicPr>
      <xdr:blipFill>
        <a:blip r:embed="rId1"/>
        <a:stretch>
          <a:fillRect/>
        </a:stretch>
      </xdr:blipFill>
      <xdr:spPr>
        <a:xfrm>
          <a:off x="1262380" y="13363575"/>
          <a:ext cx="9525" cy="11430"/>
        </a:xfrm>
        <a:prstGeom prst="rect">
          <a:avLst/>
        </a:prstGeom>
        <a:noFill/>
        <a:ln w="9525">
          <a:noFill/>
        </a:ln>
      </xdr:spPr>
    </xdr:pic>
    <xdr:clientData/>
  </xdr:twoCellAnchor>
  <xdr:twoCellAnchor editAs="oneCell">
    <xdr:from>
      <xdr:col>1</xdr:col>
      <xdr:colOff>608965</xdr:colOff>
      <xdr:row>12</xdr:row>
      <xdr:rowOff>0</xdr:rowOff>
    </xdr:from>
    <xdr:to>
      <xdr:col>1</xdr:col>
      <xdr:colOff>618490</xdr:colOff>
      <xdr:row>12</xdr:row>
      <xdr:rowOff>11430</xdr:rowOff>
    </xdr:to>
    <xdr:pic>
      <xdr:nvPicPr>
        <xdr:cNvPr id="25" name="Picture 7" descr="rId1"/>
        <xdr:cNvPicPr>
          <a:picLocks noChangeAspect="1"/>
        </xdr:cNvPicPr>
      </xdr:nvPicPr>
      <xdr:blipFill>
        <a:blip r:embed="rId1"/>
        <a:stretch>
          <a:fillRect/>
        </a:stretch>
      </xdr:blipFill>
      <xdr:spPr>
        <a:xfrm>
          <a:off x="1262380" y="13363575"/>
          <a:ext cx="9525" cy="11430"/>
        </a:xfrm>
        <a:prstGeom prst="rect">
          <a:avLst/>
        </a:prstGeom>
        <a:noFill/>
        <a:ln w="9525">
          <a:noFill/>
        </a:ln>
      </xdr:spPr>
    </xdr:pic>
    <xdr:clientData/>
  </xdr:twoCellAnchor>
  <xdr:twoCellAnchor editAs="oneCell">
    <xdr:from>
      <xdr:col>2</xdr:col>
      <xdr:colOff>1123950</xdr:colOff>
      <xdr:row>11</xdr:row>
      <xdr:rowOff>0</xdr:rowOff>
    </xdr:from>
    <xdr:to>
      <xdr:col>2</xdr:col>
      <xdr:colOff>1134745</xdr:colOff>
      <xdr:row>11</xdr:row>
      <xdr:rowOff>18415</xdr:rowOff>
    </xdr:to>
    <xdr:pic>
      <xdr:nvPicPr>
        <xdr:cNvPr id="26" name="Picture 7" descr="rId1"/>
        <xdr:cNvPicPr>
          <a:picLocks noChangeAspect="1"/>
        </xdr:cNvPicPr>
      </xdr:nvPicPr>
      <xdr:blipFill>
        <a:blip r:embed="rId1"/>
        <a:stretch>
          <a:fillRect/>
        </a:stretch>
      </xdr:blipFill>
      <xdr:spPr>
        <a:xfrm>
          <a:off x="5368925" y="11852275"/>
          <a:ext cx="10795" cy="18415"/>
        </a:xfrm>
        <a:prstGeom prst="rect">
          <a:avLst/>
        </a:prstGeom>
        <a:noFill/>
        <a:ln w="9525">
          <a:noFill/>
        </a:ln>
      </xdr:spPr>
    </xdr:pic>
    <xdr:clientData/>
  </xdr:twoCellAnchor>
  <xdr:twoCellAnchor editAs="oneCell">
    <xdr:from>
      <xdr:col>2</xdr:col>
      <xdr:colOff>1123950</xdr:colOff>
      <xdr:row>11</xdr:row>
      <xdr:rowOff>0</xdr:rowOff>
    </xdr:from>
    <xdr:to>
      <xdr:col>2</xdr:col>
      <xdr:colOff>1134745</xdr:colOff>
      <xdr:row>11</xdr:row>
      <xdr:rowOff>18415</xdr:rowOff>
    </xdr:to>
    <xdr:pic>
      <xdr:nvPicPr>
        <xdr:cNvPr id="27" name="Picture 7" descr="rId1"/>
        <xdr:cNvPicPr>
          <a:picLocks noChangeAspect="1"/>
        </xdr:cNvPicPr>
      </xdr:nvPicPr>
      <xdr:blipFill>
        <a:blip r:embed="rId1"/>
        <a:stretch>
          <a:fillRect/>
        </a:stretch>
      </xdr:blipFill>
      <xdr:spPr>
        <a:xfrm>
          <a:off x="5368925" y="11852275"/>
          <a:ext cx="10795" cy="18415"/>
        </a:xfrm>
        <a:prstGeom prst="rect">
          <a:avLst/>
        </a:prstGeom>
        <a:noFill/>
        <a:ln w="9525">
          <a:noFill/>
        </a:ln>
      </xdr:spPr>
    </xdr:pic>
    <xdr:clientData/>
  </xdr:twoCellAnchor>
  <xdr:twoCellAnchor editAs="oneCell">
    <xdr:from>
      <xdr:col>2</xdr:col>
      <xdr:colOff>1123950</xdr:colOff>
      <xdr:row>11</xdr:row>
      <xdr:rowOff>0</xdr:rowOff>
    </xdr:from>
    <xdr:to>
      <xdr:col>2</xdr:col>
      <xdr:colOff>1134745</xdr:colOff>
      <xdr:row>11</xdr:row>
      <xdr:rowOff>18415</xdr:rowOff>
    </xdr:to>
    <xdr:pic>
      <xdr:nvPicPr>
        <xdr:cNvPr id="28" name="Picture 7" descr="rId1"/>
        <xdr:cNvPicPr>
          <a:picLocks noChangeAspect="1"/>
        </xdr:cNvPicPr>
      </xdr:nvPicPr>
      <xdr:blipFill>
        <a:blip r:embed="rId1"/>
        <a:stretch>
          <a:fillRect/>
        </a:stretch>
      </xdr:blipFill>
      <xdr:spPr>
        <a:xfrm>
          <a:off x="5368925" y="11852275"/>
          <a:ext cx="10795" cy="18415"/>
        </a:xfrm>
        <a:prstGeom prst="rect">
          <a:avLst/>
        </a:prstGeom>
        <a:noFill/>
        <a:ln w="9525">
          <a:noFill/>
        </a:ln>
      </xdr:spPr>
    </xdr:pic>
    <xdr:clientData/>
  </xdr:twoCellAnchor>
  <xdr:twoCellAnchor editAs="oneCell">
    <xdr:from>
      <xdr:col>2</xdr:col>
      <xdr:colOff>1123950</xdr:colOff>
      <xdr:row>11</xdr:row>
      <xdr:rowOff>0</xdr:rowOff>
    </xdr:from>
    <xdr:to>
      <xdr:col>2</xdr:col>
      <xdr:colOff>1134745</xdr:colOff>
      <xdr:row>11</xdr:row>
      <xdr:rowOff>18415</xdr:rowOff>
    </xdr:to>
    <xdr:pic>
      <xdr:nvPicPr>
        <xdr:cNvPr id="29" name="Picture 7" descr="rId1"/>
        <xdr:cNvPicPr>
          <a:picLocks noChangeAspect="1"/>
        </xdr:cNvPicPr>
      </xdr:nvPicPr>
      <xdr:blipFill>
        <a:blip r:embed="rId1"/>
        <a:stretch>
          <a:fillRect/>
        </a:stretch>
      </xdr:blipFill>
      <xdr:spPr>
        <a:xfrm>
          <a:off x="5368925" y="11852275"/>
          <a:ext cx="10795" cy="18415"/>
        </a:xfrm>
        <a:prstGeom prst="rect">
          <a:avLst/>
        </a:prstGeom>
        <a:noFill/>
        <a:ln w="9525">
          <a:noFill/>
        </a:ln>
      </xdr:spPr>
    </xdr:pic>
    <xdr:clientData/>
  </xdr:twoCellAnchor>
  <xdr:twoCellAnchor editAs="oneCell">
    <xdr:from>
      <xdr:col>1</xdr:col>
      <xdr:colOff>475615</xdr:colOff>
      <xdr:row>22</xdr:row>
      <xdr:rowOff>245745</xdr:rowOff>
    </xdr:from>
    <xdr:to>
      <xdr:col>1</xdr:col>
      <xdr:colOff>2216150</xdr:colOff>
      <xdr:row>22</xdr:row>
      <xdr:rowOff>1101090</xdr:rowOff>
    </xdr:to>
    <xdr:pic>
      <xdr:nvPicPr>
        <xdr:cNvPr id="30" name="图片 1" descr="1680081016875"/>
        <xdr:cNvPicPr>
          <a:picLocks noChangeAspect="1"/>
        </xdr:cNvPicPr>
      </xdr:nvPicPr>
      <xdr:blipFill>
        <a:blip r:embed="rId16"/>
        <a:stretch>
          <a:fillRect/>
        </a:stretch>
      </xdr:blipFill>
      <xdr:spPr>
        <a:xfrm>
          <a:off x="1129030" y="26639520"/>
          <a:ext cx="1740535" cy="855345"/>
        </a:xfrm>
        <a:prstGeom prst="rect">
          <a:avLst/>
        </a:prstGeom>
        <a:noFill/>
        <a:ln w="9525">
          <a:noFill/>
        </a:ln>
      </xdr:spPr>
    </xdr:pic>
    <xdr:clientData/>
  </xdr:twoCellAnchor>
  <xdr:twoCellAnchor editAs="oneCell">
    <xdr:from>
      <xdr:col>1</xdr:col>
      <xdr:colOff>1645285</xdr:colOff>
      <xdr:row>26</xdr:row>
      <xdr:rowOff>171450</xdr:rowOff>
    </xdr:from>
    <xdr:to>
      <xdr:col>1</xdr:col>
      <xdr:colOff>3081020</xdr:colOff>
      <xdr:row>26</xdr:row>
      <xdr:rowOff>1094740</xdr:rowOff>
    </xdr:to>
    <xdr:pic>
      <xdr:nvPicPr>
        <xdr:cNvPr id="31" name="图片 30"/>
        <xdr:cNvPicPr>
          <a:picLocks noChangeAspect="1"/>
        </xdr:cNvPicPr>
      </xdr:nvPicPr>
      <xdr:blipFill>
        <a:blip r:embed="rId17"/>
        <a:srcRect l="5617" r="7511"/>
        <a:stretch>
          <a:fillRect/>
        </a:stretch>
      </xdr:blipFill>
      <xdr:spPr>
        <a:xfrm>
          <a:off x="2298700" y="31022925"/>
          <a:ext cx="1435735" cy="923290"/>
        </a:xfrm>
        <a:prstGeom prst="rect">
          <a:avLst/>
        </a:prstGeom>
        <a:noFill/>
        <a:ln w="9525">
          <a:noFill/>
        </a:ln>
      </xdr:spPr>
    </xdr:pic>
    <xdr:clientData/>
  </xdr:twoCellAnchor>
  <xdr:twoCellAnchor editAs="oneCell">
    <xdr:from>
      <xdr:col>1</xdr:col>
      <xdr:colOff>1794510</xdr:colOff>
      <xdr:row>6</xdr:row>
      <xdr:rowOff>1701165</xdr:rowOff>
    </xdr:from>
    <xdr:to>
      <xdr:col>1</xdr:col>
      <xdr:colOff>3242310</xdr:colOff>
      <xdr:row>6</xdr:row>
      <xdr:rowOff>2294255</xdr:rowOff>
    </xdr:to>
    <xdr:pic>
      <xdr:nvPicPr>
        <xdr:cNvPr id="32" name="图片 6" descr="Verarbeitung_Auflageleiste_RGB_150dpi"/>
        <xdr:cNvPicPr>
          <a:picLocks noChangeAspect="1"/>
        </xdr:cNvPicPr>
      </xdr:nvPicPr>
      <xdr:blipFill>
        <a:blip r:embed="rId18"/>
        <a:srcRect l="4070" t="13292" r="8240" b="39223"/>
        <a:stretch>
          <a:fillRect/>
        </a:stretch>
      </xdr:blipFill>
      <xdr:spPr>
        <a:xfrm>
          <a:off x="2447925" y="5831840"/>
          <a:ext cx="1447800" cy="593090"/>
        </a:xfrm>
        <a:prstGeom prst="rect">
          <a:avLst/>
        </a:prstGeom>
        <a:noFill/>
        <a:ln w="9525">
          <a:noFill/>
        </a:ln>
      </xdr:spPr>
    </xdr:pic>
    <xdr:clientData/>
  </xdr:twoCellAnchor>
  <xdr:twoCellAnchor editAs="oneCell">
    <xdr:from>
      <xdr:col>1</xdr:col>
      <xdr:colOff>132715</xdr:colOff>
      <xdr:row>12</xdr:row>
      <xdr:rowOff>27305</xdr:rowOff>
    </xdr:from>
    <xdr:to>
      <xdr:col>1</xdr:col>
      <xdr:colOff>1870710</xdr:colOff>
      <xdr:row>12</xdr:row>
      <xdr:rowOff>1255395</xdr:rowOff>
    </xdr:to>
    <xdr:pic>
      <xdr:nvPicPr>
        <xdr:cNvPr id="33" name="图片 32"/>
        <xdr:cNvPicPr>
          <a:picLocks noChangeAspect="1"/>
        </xdr:cNvPicPr>
      </xdr:nvPicPr>
      <xdr:blipFill>
        <a:blip r:embed="rId19"/>
        <a:stretch>
          <a:fillRect/>
        </a:stretch>
      </xdr:blipFill>
      <xdr:spPr>
        <a:xfrm>
          <a:off x="786130" y="13390880"/>
          <a:ext cx="1737995" cy="1228090"/>
        </a:xfrm>
        <a:prstGeom prst="rect">
          <a:avLst/>
        </a:prstGeom>
        <a:noFill/>
        <a:ln w="9525">
          <a:noFill/>
        </a:ln>
      </xdr:spPr>
    </xdr:pic>
    <xdr:clientData/>
  </xdr:twoCellAnchor>
  <xdr:twoCellAnchor editAs="oneCell">
    <xdr:from>
      <xdr:col>1</xdr:col>
      <xdr:colOff>2037715</xdr:colOff>
      <xdr:row>12</xdr:row>
      <xdr:rowOff>31750</xdr:rowOff>
    </xdr:from>
    <xdr:to>
      <xdr:col>1</xdr:col>
      <xdr:colOff>2463165</xdr:colOff>
      <xdr:row>12</xdr:row>
      <xdr:rowOff>1254760</xdr:rowOff>
    </xdr:to>
    <xdr:pic>
      <xdr:nvPicPr>
        <xdr:cNvPr id="34" name="图片 33"/>
        <xdr:cNvPicPr>
          <a:picLocks noChangeAspect="1"/>
        </xdr:cNvPicPr>
      </xdr:nvPicPr>
      <xdr:blipFill>
        <a:blip r:embed="rId20"/>
        <a:stretch>
          <a:fillRect/>
        </a:stretch>
      </xdr:blipFill>
      <xdr:spPr>
        <a:xfrm>
          <a:off x="2691130" y="13395325"/>
          <a:ext cx="425450" cy="1223010"/>
        </a:xfrm>
        <a:prstGeom prst="rect">
          <a:avLst/>
        </a:prstGeom>
        <a:noFill/>
        <a:ln w="9525">
          <a:noFill/>
        </a:ln>
      </xdr:spPr>
    </xdr:pic>
    <xdr:clientData/>
  </xdr:twoCellAnchor>
  <xdr:twoCellAnchor editAs="oneCell">
    <xdr:from>
      <xdr:col>1</xdr:col>
      <xdr:colOff>2689860</xdr:colOff>
      <xdr:row>12</xdr:row>
      <xdr:rowOff>66675</xdr:rowOff>
    </xdr:from>
    <xdr:to>
      <xdr:col>1</xdr:col>
      <xdr:colOff>3014345</xdr:colOff>
      <xdr:row>12</xdr:row>
      <xdr:rowOff>1200150</xdr:rowOff>
    </xdr:to>
    <xdr:pic>
      <xdr:nvPicPr>
        <xdr:cNvPr id="35" name="图片 53"/>
        <xdr:cNvPicPr>
          <a:picLocks noChangeAspect="1"/>
        </xdr:cNvPicPr>
      </xdr:nvPicPr>
      <xdr:blipFill>
        <a:blip r:embed="rId21"/>
        <a:stretch>
          <a:fillRect/>
        </a:stretch>
      </xdr:blipFill>
      <xdr:spPr>
        <a:xfrm>
          <a:off x="3343275" y="13430250"/>
          <a:ext cx="324485" cy="1133475"/>
        </a:xfrm>
        <a:prstGeom prst="rect">
          <a:avLst/>
        </a:prstGeom>
        <a:noFill/>
        <a:ln w="9525">
          <a:noFill/>
        </a:ln>
      </xdr:spPr>
    </xdr:pic>
    <xdr:clientData/>
  </xdr:twoCellAnchor>
  <xdr:twoCellAnchor editAs="oneCell">
    <xdr:from>
      <xdr:col>1</xdr:col>
      <xdr:colOff>49530</xdr:colOff>
      <xdr:row>6</xdr:row>
      <xdr:rowOff>48895</xdr:rowOff>
    </xdr:from>
    <xdr:to>
      <xdr:col>1</xdr:col>
      <xdr:colOff>2148840</xdr:colOff>
      <xdr:row>6</xdr:row>
      <xdr:rowOff>1822450</xdr:rowOff>
    </xdr:to>
    <xdr:pic>
      <xdr:nvPicPr>
        <xdr:cNvPr id="36" name="图片 35" descr="66"/>
        <xdr:cNvPicPr>
          <a:picLocks noChangeAspect="1"/>
        </xdr:cNvPicPr>
      </xdr:nvPicPr>
      <xdr:blipFill>
        <a:blip r:embed="rId22"/>
        <a:srcRect l="11061"/>
        <a:stretch>
          <a:fillRect/>
        </a:stretch>
      </xdr:blipFill>
      <xdr:spPr>
        <a:xfrm>
          <a:off x="702945" y="4179570"/>
          <a:ext cx="2099310" cy="1773555"/>
        </a:xfrm>
        <a:prstGeom prst="rect">
          <a:avLst/>
        </a:prstGeom>
      </xdr:spPr>
    </xdr:pic>
    <xdr:clientData/>
  </xdr:twoCellAnchor>
  <xdr:twoCellAnchor editAs="oneCell">
    <xdr:from>
      <xdr:col>1</xdr:col>
      <xdr:colOff>480695</xdr:colOff>
      <xdr:row>11</xdr:row>
      <xdr:rowOff>67945</xdr:rowOff>
    </xdr:from>
    <xdr:to>
      <xdr:col>1</xdr:col>
      <xdr:colOff>1388110</xdr:colOff>
      <xdr:row>11</xdr:row>
      <xdr:rowOff>1397635</xdr:rowOff>
    </xdr:to>
    <xdr:pic>
      <xdr:nvPicPr>
        <xdr:cNvPr id="37" name="图片 36"/>
        <xdr:cNvPicPr>
          <a:picLocks noChangeAspect="1"/>
        </xdr:cNvPicPr>
      </xdr:nvPicPr>
      <xdr:blipFill>
        <a:blip r:embed="rId23"/>
        <a:stretch>
          <a:fillRect/>
        </a:stretch>
      </xdr:blipFill>
      <xdr:spPr>
        <a:xfrm>
          <a:off x="1134110" y="11920220"/>
          <a:ext cx="907415" cy="1329690"/>
        </a:xfrm>
        <a:prstGeom prst="rect">
          <a:avLst/>
        </a:prstGeom>
        <a:noFill/>
        <a:ln w="9525">
          <a:noFill/>
        </a:ln>
      </xdr:spPr>
    </xdr:pic>
    <xdr:clientData/>
  </xdr:twoCellAnchor>
  <xdr:twoCellAnchor editAs="oneCell">
    <xdr:from>
      <xdr:col>1</xdr:col>
      <xdr:colOff>41275</xdr:colOff>
      <xdr:row>5</xdr:row>
      <xdr:rowOff>12700</xdr:rowOff>
    </xdr:from>
    <xdr:to>
      <xdr:col>1</xdr:col>
      <xdr:colOff>2148840</xdr:colOff>
      <xdr:row>5</xdr:row>
      <xdr:rowOff>2827020</xdr:rowOff>
    </xdr:to>
    <xdr:pic>
      <xdr:nvPicPr>
        <xdr:cNvPr id="38" name="图片 37" descr="mmexport1509707259674"/>
        <xdr:cNvPicPr>
          <a:picLocks noChangeAspect="1"/>
        </xdr:cNvPicPr>
      </xdr:nvPicPr>
      <xdr:blipFill>
        <a:blip r:embed="rId24"/>
        <a:stretch>
          <a:fillRect/>
        </a:stretch>
      </xdr:blipFill>
      <xdr:spPr>
        <a:xfrm>
          <a:off x="694690" y="1273175"/>
          <a:ext cx="2107565" cy="2814320"/>
        </a:xfrm>
        <a:prstGeom prst="rect">
          <a:avLst/>
        </a:prstGeom>
      </xdr:spPr>
    </xdr:pic>
    <xdr:clientData/>
  </xdr:twoCellAnchor>
  <xdr:twoCellAnchor editAs="oneCell">
    <xdr:from>
      <xdr:col>1</xdr:col>
      <xdr:colOff>1051560</xdr:colOff>
      <xdr:row>13</xdr:row>
      <xdr:rowOff>157480</xdr:rowOff>
    </xdr:from>
    <xdr:to>
      <xdr:col>1</xdr:col>
      <xdr:colOff>1818005</xdr:colOff>
      <xdr:row>13</xdr:row>
      <xdr:rowOff>818515</xdr:rowOff>
    </xdr:to>
    <xdr:pic>
      <xdr:nvPicPr>
        <xdr:cNvPr id="39" name="图片 38"/>
        <xdr:cNvPicPr>
          <a:picLocks noChangeAspect="1"/>
        </xdr:cNvPicPr>
      </xdr:nvPicPr>
      <xdr:blipFill>
        <a:blip r:embed="rId25"/>
        <a:stretch>
          <a:fillRect/>
        </a:stretch>
      </xdr:blipFill>
      <xdr:spPr>
        <a:xfrm>
          <a:off x="1704975" y="14803755"/>
          <a:ext cx="766445" cy="661035"/>
        </a:xfrm>
        <a:prstGeom prst="rect">
          <a:avLst/>
        </a:prstGeom>
        <a:noFill/>
        <a:ln w="9525">
          <a:noFill/>
        </a:ln>
      </xdr:spPr>
    </xdr:pic>
    <xdr:clientData/>
  </xdr:twoCellAnchor>
  <xdr:twoCellAnchor editAs="oneCell">
    <xdr:from>
      <xdr:col>1</xdr:col>
      <xdr:colOff>180975</xdr:colOff>
      <xdr:row>13</xdr:row>
      <xdr:rowOff>274320</xdr:rowOff>
    </xdr:from>
    <xdr:to>
      <xdr:col>1</xdr:col>
      <xdr:colOff>790575</xdr:colOff>
      <xdr:row>13</xdr:row>
      <xdr:rowOff>791210</xdr:rowOff>
    </xdr:to>
    <xdr:pic>
      <xdr:nvPicPr>
        <xdr:cNvPr id="40" name="图片 39"/>
        <xdr:cNvPicPr>
          <a:picLocks noChangeAspect="1"/>
        </xdr:cNvPicPr>
      </xdr:nvPicPr>
      <xdr:blipFill>
        <a:blip r:embed="rId26"/>
        <a:stretch>
          <a:fillRect/>
        </a:stretch>
      </xdr:blipFill>
      <xdr:spPr>
        <a:xfrm>
          <a:off x="834390" y="14920595"/>
          <a:ext cx="609600" cy="516890"/>
        </a:xfrm>
        <a:prstGeom prst="rect">
          <a:avLst/>
        </a:prstGeom>
        <a:noFill/>
        <a:ln w="9525">
          <a:noFill/>
        </a:ln>
      </xdr:spPr>
    </xdr:pic>
    <xdr:clientData/>
  </xdr:twoCellAnchor>
  <xdr:twoCellAnchor editAs="oneCell">
    <xdr:from>
      <xdr:col>1</xdr:col>
      <xdr:colOff>308610</xdr:colOff>
      <xdr:row>13</xdr:row>
      <xdr:rowOff>866775</xdr:rowOff>
    </xdr:from>
    <xdr:to>
      <xdr:col>1</xdr:col>
      <xdr:colOff>2424430</xdr:colOff>
      <xdr:row>14</xdr:row>
      <xdr:rowOff>0</xdr:rowOff>
    </xdr:to>
    <xdr:pic>
      <xdr:nvPicPr>
        <xdr:cNvPr id="41" name="图片 40"/>
        <xdr:cNvPicPr>
          <a:picLocks noChangeAspect="1"/>
        </xdr:cNvPicPr>
      </xdr:nvPicPr>
      <xdr:blipFill>
        <a:blip r:embed="rId27"/>
        <a:srcRect t="14196"/>
        <a:stretch>
          <a:fillRect/>
        </a:stretch>
      </xdr:blipFill>
      <xdr:spPr>
        <a:xfrm>
          <a:off x="962025" y="15513050"/>
          <a:ext cx="2115820" cy="517525"/>
        </a:xfrm>
        <a:prstGeom prst="rect">
          <a:avLst/>
        </a:prstGeom>
        <a:noFill/>
        <a:ln w="9525">
          <a:noFill/>
        </a:ln>
      </xdr:spPr>
    </xdr:pic>
    <xdr:clientData/>
  </xdr:twoCellAnchor>
  <xdr:twoCellAnchor editAs="oneCell">
    <xdr:from>
      <xdr:col>1</xdr:col>
      <xdr:colOff>2423160</xdr:colOff>
      <xdr:row>13</xdr:row>
      <xdr:rowOff>313690</xdr:rowOff>
    </xdr:from>
    <xdr:to>
      <xdr:col>1</xdr:col>
      <xdr:colOff>3190240</xdr:colOff>
      <xdr:row>13</xdr:row>
      <xdr:rowOff>1108075</xdr:rowOff>
    </xdr:to>
    <xdr:pic>
      <xdr:nvPicPr>
        <xdr:cNvPr id="42" name="图片 41" descr="第17页-100"/>
        <xdr:cNvPicPr>
          <a:picLocks noChangeAspect="1"/>
        </xdr:cNvPicPr>
      </xdr:nvPicPr>
      <xdr:blipFill>
        <a:blip r:embed="rId28"/>
        <a:stretch>
          <a:fillRect/>
        </a:stretch>
      </xdr:blipFill>
      <xdr:spPr>
        <a:xfrm>
          <a:off x="3076575" y="14959965"/>
          <a:ext cx="767080" cy="794385"/>
        </a:xfrm>
        <a:prstGeom prst="rect">
          <a:avLst/>
        </a:prstGeom>
      </xdr:spPr>
    </xdr:pic>
    <xdr:clientData/>
  </xdr:twoCellAnchor>
  <xdr:twoCellAnchor editAs="oneCell">
    <xdr:from>
      <xdr:col>1</xdr:col>
      <xdr:colOff>1953260</xdr:colOff>
      <xdr:row>13</xdr:row>
      <xdr:rowOff>518160</xdr:rowOff>
    </xdr:from>
    <xdr:to>
      <xdr:col>1</xdr:col>
      <xdr:colOff>2353310</xdr:colOff>
      <xdr:row>13</xdr:row>
      <xdr:rowOff>883920</xdr:rowOff>
    </xdr:to>
    <xdr:pic>
      <xdr:nvPicPr>
        <xdr:cNvPr id="43" name="图片 42" descr="第17页-101"/>
        <xdr:cNvPicPr>
          <a:picLocks noChangeAspect="1"/>
        </xdr:cNvPicPr>
      </xdr:nvPicPr>
      <xdr:blipFill>
        <a:blip r:embed="rId29"/>
        <a:stretch>
          <a:fillRect/>
        </a:stretch>
      </xdr:blipFill>
      <xdr:spPr>
        <a:xfrm>
          <a:off x="2606675" y="15164435"/>
          <a:ext cx="400050" cy="365760"/>
        </a:xfrm>
        <a:prstGeom prst="rect">
          <a:avLst/>
        </a:prstGeom>
      </xdr:spPr>
    </xdr:pic>
    <xdr:clientData/>
  </xdr:twoCellAnchor>
  <xdr:twoCellAnchor editAs="oneCell">
    <xdr:from>
      <xdr:col>1</xdr:col>
      <xdr:colOff>316230</xdr:colOff>
      <xdr:row>10</xdr:row>
      <xdr:rowOff>222885</xdr:rowOff>
    </xdr:from>
    <xdr:to>
      <xdr:col>1</xdr:col>
      <xdr:colOff>1102360</xdr:colOff>
      <xdr:row>10</xdr:row>
      <xdr:rowOff>770890</xdr:rowOff>
    </xdr:to>
    <xdr:pic>
      <xdr:nvPicPr>
        <xdr:cNvPr id="44" name="图片 43" descr="第15页-68"/>
        <xdr:cNvPicPr>
          <a:picLocks noChangeAspect="1"/>
        </xdr:cNvPicPr>
      </xdr:nvPicPr>
      <xdr:blipFill>
        <a:blip r:embed="rId30"/>
        <a:stretch>
          <a:fillRect/>
        </a:stretch>
      </xdr:blipFill>
      <xdr:spPr>
        <a:xfrm>
          <a:off x="969645" y="10894060"/>
          <a:ext cx="786130" cy="548005"/>
        </a:xfrm>
        <a:prstGeom prst="rect">
          <a:avLst/>
        </a:prstGeom>
      </xdr:spPr>
    </xdr:pic>
    <xdr:clientData/>
  </xdr:twoCellAnchor>
  <xdr:twoCellAnchor editAs="oneCell">
    <xdr:from>
      <xdr:col>1</xdr:col>
      <xdr:colOff>1387475</xdr:colOff>
      <xdr:row>10</xdr:row>
      <xdr:rowOff>55880</xdr:rowOff>
    </xdr:from>
    <xdr:to>
      <xdr:col>1</xdr:col>
      <xdr:colOff>2442210</xdr:colOff>
      <xdr:row>10</xdr:row>
      <xdr:rowOff>1078865</xdr:rowOff>
    </xdr:to>
    <xdr:pic>
      <xdr:nvPicPr>
        <xdr:cNvPr id="45" name="图片 44" descr="第15页-70"/>
        <xdr:cNvPicPr>
          <a:picLocks noChangeAspect="1"/>
        </xdr:cNvPicPr>
      </xdr:nvPicPr>
      <xdr:blipFill>
        <a:blip r:embed="rId31"/>
        <a:srcRect l="11277" t="8134" r="10945" b="12332"/>
        <a:stretch>
          <a:fillRect/>
        </a:stretch>
      </xdr:blipFill>
      <xdr:spPr>
        <a:xfrm>
          <a:off x="2040890" y="10727055"/>
          <a:ext cx="1054735" cy="1022985"/>
        </a:xfrm>
        <a:prstGeom prst="rect">
          <a:avLst/>
        </a:prstGeom>
      </xdr:spPr>
    </xdr:pic>
    <xdr:clientData/>
  </xdr:twoCellAnchor>
  <xdr:twoCellAnchor editAs="oneCell">
    <xdr:from>
      <xdr:col>1</xdr:col>
      <xdr:colOff>571500</xdr:colOff>
      <xdr:row>15</xdr:row>
      <xdr:rowOff>71755</xdr:rowOff>
    </xdr:from>
    <xdr:to>
      <xdr:col>1</xdr:col>
      <xdr:colOff>1737995</xdr:colOff>
      <xdr:row>15</xdr:row>
      <xdr:rowOff>1341755</xdr:rowOff>
    </xdr:to>
    <xdr:pic>
      <xdr:nvPicPr>
        <xdr:cNvPr id="46" name="image16.jpeg"/>
        <xdr:cNvPicPr>
          <a:picLocks noChangeAspect="1"/>
        </xdr:cNvPicPr>
      </xdr:nvPicPr>
      <xdr:blipFill>
        <a:blip r:embed="rId32"/>
        <a:stretch>
          <a:fillRect/>
        </a:stretch>
      </xdr:blipFill>
      <xdr:spPr>
        <a:xfrm>
          <a:off x="1224915" y="17207230"/>
          <a:ext cx="1166495" cy="1270000"/>
        </a:xfrm>
        <a:prstGeom prst="rect">
          <a:avLst/>
        </a:prstGeom>
        <a:noFill/>
        <a:ln w="9525">
          <a:noFill/>
        </a:ln>
      </xdr:spPr>
    </xdr:pic>
    <xdr:clientData/>
  </xdr:twoCellAnchor>
  <xdr:twoCellAnchor editAs="oneCell">
    <xdr:from>
      <xdr:col>2</xdr:col>
      <xdr:colOff>1123315</xdr:colOff>
      <xdr:row>9</xdr:row>
      <xdr:rowOff>0</xdr:rowOff>
    </xdr:from>
    <xdr:to>
      <xdr:col>2</xdr:col>
      <xdr:colOff>1132840</xdr:colOff>
      <xdr:row>9</xdr:row>
      <xdr:rowOff>6985</xdr:rowOff>
    </xdr:to>
    <xdr:pic>
      <xdr:nvPicPr>
        <xdr:cNvPr id="47" name="Picture 7" descr="rId1"/>
        <xdr:cNvPicPr>
          <a:picLocks noChangeAspect="1"/>
        </xdr:cNvPicPr>
      </xdr:nvPicPr>
      <xdr:blipFill>
        <a:blip r:embed="rId1"/>
        <a:stretch>
          <a:fillRect/>
        </a:stretch>
      </xdr:blipFill>
      <xdr:spPr>
        <a:xfrm>
          <a:off x="5368290" y="9388475"/>
          <a:ext cx="9525" cy="6985"/>
        </a:xfrm>
        <a:prstGeom prst="rect">
          <a:avLst/>
        </a:prstGeom>
        <a:noFill/>
        <a:ln w="9525">
          <a:noFill/>
        </a:ln>
      </xdr:spPr>
    </xdr:pic>
    <xdr:clientData/>
  </xdr:twoCellAnchor>
  <xdr:twoCellAnchor editAs="oneCell">
    <xdr:from>
      <xdr:col>1</xdr:col>
      <xdr:colOff>807085</xdr:colOff>
      <xdr:row>9</xdr:row>
      <xdr:rowOff>135255</xdr:rowOff>
    </xdr:from>
    <xdr:to>
      <xdr:col>1</xdr:col>
      <xdr:colOff>1956435</xdr:colOff>
      <xdr:row>9</xdr:row>
      <xdr:rowOff>1226185</xdr:rowOff>
    </xdr:to>
    <xdr:pic>
      <xdr:nvPicPr>
        <xdr:cNvPr id="48" name="image11.jpeg"/>
        <xdr:cNvPicPr>
          <a:picLocks noChangeAspect="1"/>
        </xdr:cNvPicPr>
      </xdr:nvPicPr>
      <xdr:blipFill>
        <a:blip r:embed="rId33"/>
        <a:srcRect t="3383" b="4448"/>
        <a:stretch>
          <a:fillRect/>
        </a:stretch>
      </xdr:blipFill>
      <xdr:spPr>
        <a:xfrm>
          <a:off x="1460500" y="9523730"/>
          <a:ext cx="1149350" cy="1090930"/>
        </a:xfrm>
        <a:prstGeom prst="rect">
          <a:avLst/>
        </a:prstGeom>
        <a:noFill/>
        <a:ln w="9525">
          <a:noFill/>
        </a:ln>
      </xdr:spPr>
    </xdr:pic>
    <xdr:clientData/>
  </xdr:twoCellAnchor>
  <xdr:twoCellAnchor editAs="oneCell">
    <xdr:from>
      <xdr:col>1</xdr:col>
      <xdr:colOff>869950</xdr:colOff>
      <xdr:row>14</xdr:row>
      <xdr:rowOff>69850</xdr:rowOff>
    </xdr:from>
    <xdr:to>
      <xdr:col>1</xdr:col>
      <xdr:colOff>1859915</xdr:colOff>
      <xdr:row>14</xdr:row>
      <xdr:rowOff>993775</xdr:rowOff>
    </xdr:to>
    <xdr:pic>
      <xdr:nvPicPr>
        <xdr:cNvPr id="49" name="图片 48"/>
        <xdr:cNvPicPr>
          <a:picLocks noChangeAspect="1"/>
        </xdr:cNvPicPr>
      </xdr:nvPicPr>
      <xdr:blipFill>
        <a:blip r:embed="rId34"/>
        <a:stretch>
          <a:fillRect/>
        </a:stretch>
      </xdr:blipFill>
      <xdr:spPr>
        <a:xfrm>
          <a:off x="1523365" y="16100425"/>
          <a:ext cx="989965" cy="923925"/>
        </a:xfrm>
        <a:prstGeom prst="rect">
          <a:avLst/>
        </a:prstGeom>
        <a:noFill/>
        <a:ln w="9525">
          <a:noFill/>
        </a:ln>
      </xdr:spPr>
    </xdr:pic>
    <xdr:clientData/>
  </xdr:twoCellAnchor>
  <xdr:twoCellAnchor editAs="oneCell">
    <xdr:from>
      <xdr:col>1</xdr:col>
      <xdr:colOff>420370</xdr:colOff>
      <xdr:row>32</xdr:row>
      <xdr:rowOff>133350</xdr:rowOff>
    </xdr:from>
    <xdr:to>
      <xdr:col>1</xdr:col>
      <xdr:colOff>2584450</xdr:colOff>
      <xdr:row>32</xdr:row>
      <xdr:rowOff>1283335</xdr:rowOff>
    </xdr:to>
    <xdr:pic>
      <xdr:nvPicPr>
        <xdr:cNvPr id="50" name="image24.jpeg"/>
        <xdr:cNvPicPr>
          <a:picLocks noChangeAspect="1"/>
        </xdr:cNvPicPr>
      </xdr:nvPicPr>
      <xdr:blipFill>
        <a:blip r:embed="rId3"/>
        <a:stretch>
          <a:fillRect/>
        </a:stretch>
      </xdr:blipFill>
      <xdr:spPr>
        <a:xfrm>
          <a:off x="1073785" y="37753925"/>
          <a:ext cx="2164080" cy="1149985"/>
        </a:xfrm>
        <a:prstGeom prst="rect">
          <a:avLst/>
        </a:prstGeom>
        <a:noFill/>
        <a:ln w="9525">
          <a:noFill/>
        </a:ln>
      </xdr:spPr>
    </xdr:pic>
    <xdr:clientData/>
  </xdr:twoCellAnchor>
  <xdr:twoCellAnchor editAs="oneCell">
    <xdr:from>
      <xdr:col>1</xdr:col>
      <xdr:colOff>525145</xdr:colOff>
      <xdr:row>31</xdr:row>
      <xdr:rowOff>180975</xdr:rowOff>
    </xdr:from>
    <xdr:to>
      <xdr:col>1</xdr:col>
      <xdr:colOff>2689225</xdr:colOff>
      <xdr:row>31</xdr:row>
      <xdr:rowOff>1330960</xdr:rowOff>
    </xdr:to>
    <xdr:pic>
      <xdr:nvPicPr>
        <xdr:cNvPr id="51" name="image24.jpeg"/>
        <xdr:cNvPicPr>
          <a:picLocks noChangeAspect="1"/>
        </xdr:cNvPicPr>
      </xdr:nvPicPr>
      <xdr:blipFill>
        <a:blip r:embed="rId3"/>
        <a:stretch>
          <a:fillRect/>
        </a:stretch>
      </xdr:blipFill>
      <xdr:spPr>
        <a:xfrm>
          <a:off x="1178560" y="36302950"/>
          <a:ext cx="2164080" cy="1149985"/>
        </a:xfrm>
        <a:prstGeom prst="rect">
          <a:avLst/>
        </a:prstGeom>
        <a:noFill/>
        <a:ln w="9525">
          <a:noFill/>
        </a:ln>
      </xdr:spPr>
    </xdr:pic>
    <xdr:clientData/>
  </xdr:twoCellAnchor>
  <xdr:twoCellAnchor editAs="oneCell">
    <xdr:from>
      <xdr:col>1</xdr:col>
      <xdr:colOff>1508125</xdr:colOff>
      <xdr:row>29</xdr:row>
      <xdr:rowOff>136525</xdr:rowOff>
    </xdr:from>
    <xdr:to>
      <xdr:col>1</xdr:col>
      <xdr:colOff>2179320</xdr:colOff>
      <xdr:row>29</xdr:row>
      <xdr:rowOff>828675</xdr:rowOff>
    </xdr:to>
    <xdr:pic>
      <xdr:nvPicPr>
        <xdr:cNvPr id="52" name="图片 51"/>
        <xdr:cNvPicPr>
          <a:picLocks noChangeAspect="1"/>
        </xdr:cNvPicPr>
      </xdr:nvPicPr>
      <xdr:blipFill>
        <a:blip r:embed="rId35"/>
        <a:stretch>
          <a:fillRect/>
        </a:stretch>
      </xdr:blipFill>
      <xdr:spPr>
        <a:xfrm>
          <a:off x="2161540" y="34163000"/>
          <a:ext cx="671195" cy="692150"/>
        </a:xfrm>
        <a:prstGeom prst="rect">
          <a:avLst/>
        </a:prstGeom>
        <a:noFill/>
        <a:ln w="9525">
          <a:noFill/>
        </a:ln>
      </xdr:spPr>
    </xdr:pic>
    <xdr:clientData/>
  </xdr:twoCellAnchor>
  <xdr:twoCellAnchor editAs="oneCell">
    <xdr:from>
      <xdr:col>1</xdr:col>
      <xdr:colOff>669925</xdr:colOff>
      <xdr:row>7</xdr:row>
      <xdr:rowOff>60325</xdr:rowOff>
    </xdr:from>
    <xdr:to>
      <xdr:col>1</xdr:col>
      <xdr:colOff>1964690</xdr:colOff>
      <xdr:row>7</xdr:row>
      <xdr:rowOff>1598295</xdr:rowOff>
    </xdr:to>
    <xdr:pic>
      <xdr:nvPicPr>
        <xdr:cNvPr id="53" name="图片 52"/>
        <xdr:cNvPicPr>
          <a:picLocks noChangeAspect="1"/>
        </xdr:cNvPicPr>
      </xdr:nvPicPr>
      <xdr:blipFill>
        <a:blip r:embed="rId36"/>
        <a:stretch>
          <a:fillRect/>
        </a:stretch>
      </xdr:blipFill>
      <xdr:spPr>
        <a:xfrm>
          <a:off x="1323340" y="6527800"/>
          <a:ext cx="1294765" cy="1537970"/>
        </a:xfrm>
        <a:prstGeom prst="rect">
          <a:avLst/>
        </a:prstGeom>
        <a:noFill/>
        <a:ln w="9525">
          <a:noFill/>
        </a:ln>
      </xdr:spPr>
    </xdr:pic>
    <xdr:clientData/>
  </xdr:twoCellAnchor>
  <xdr:twoCellAnchor editAs="oneCell">
    <xdr:from>
      <xdr:col>1</xdr:col>
      <xdr:colOff>440055</xdr:colOff>
      <xdr:row>8</xdr:row>
      <xdr:rowOff>153035</xdr:rowOff>
    </xdr:from>
    <xdr:to>
      <xdr:col>1</xdr:col>
      <xdr:colOff>2449830</xdr:colOff>
      <xdr:row>8</xdr:row>
      <xdr:rowOff>1190625</xdr:rowOff>
    </xdr:to>
    <xdr:pic>
      <xdr:nvPicPr>
        <xdr:cNvPr id="54" name="image18.jpeg"/>
        <xdr:cNvPicPr>
          <a:picLocks noChangeAspect="1"/>
        </xdr:cNvPicPr>
      </xdr:nvPicPr>
      <xdr:blipFill>
        <a:blip r:embed="rId37"/>
        <a:stretch>
          <a:fillRect/>
        </a:stretch>
      </xdr:blipFill>
      <xdr:spPr>
        <a:xfrm>
          <a:off x="1093470" y="8271510"/>
          <a:ext cx="2009775" cy="1037590"/>
        </a:xfrm>
        <a:prstGeom prst="rect">
          <a:avLst/>
        </a:prstGeom>
        <a:noFill/>
        <a:ln w="9525">
          <a:noFill/>
        </a:ln>
      </xdr:spPr>
    </xdr:pic>
    <xdr:clientData/>
  </xdr:twoCellAnchor>
  <xdr:twoCellAnchor>
    <xdr:from>
      <xdr:col>1</xdr:col>
      <xdr:colOff>1085215</xdr:colOff>
      <xdr:row>30</xdr:row>
      <xdr:rowOff>251460</xdr:rowOff>
    </xdr:from>
    <xdr:to>
      <xdr:col>1</xdr:col>
      <xdr:colOff>2519680</xdr:colOff>
      <xdr:row>30</xdr:row>
      <xdr:rowOff>1076325</xdr:rowOff>
    </xdr:to>
    <xdr:pic>
      <xdr:nvPicPr>
        <xdr:cNvPr id="55" name="图片 18"/>
        <xdr:cNvPicPr>
          <a:picLocks noChangeAspect="1"/>
        </xdr:cNvPicPr>
      </xdr:nvPicPr>
      <xdr:blipFill>
        <a:blip r:embed="rId38"/>
        <a:srcRect t="30139" b="12547"/>
        <a:stretch>
          <a:fillRect/>
        </a:stretch>
      </xdr:blipFill>
      <xdr:spPr>
        <a:xfrm>
          <a:off x="1738630" y="35116135"/>
          <a:ext cx="1434465" cy="824865"/>
        </a:xfrm>
        <a:prstGeom prst="rect">
          <a:avLst/>
        </a:prstGeom>
        <a:noFill/>
        <a:ln w="9525">
          <a:noFill/>
        </a:ln>
      </xdr:spPr>
    </xdr:pic>
    <xdr:clientData/>
  </xdr:twoCellAnchor>
  <xdr:twoCellAnchor editAs="oneCell">
    <xdr:from>
      <xdr:col>1</xdr:col>
      <xdr:colOff>1122680</xdr:colOff>
      <xdr:row>36</xdr:row>
      <xdr:rowOff>0</xdr:rowOff>
    </xdr:from>
    <xdr:to>
      <xdr:col>1</xdr:col>
      <xdr:colOff>1132205</xdr:colOff>
      <xdr:row>36</xdr:row>
      <xdr:rowOff>9525</xdr:rowOff>
    </xdr:to>
    <xdr:pic>
      <xdr:nvPicPr>
        <xdr:cNvPr id="56" name="Picture 9" descr="rId1"/>
        <xdr:cNvPicPr>
          <a:picLocks noChangeAspect="1"/>
        </xdr:cNvPicPr>
      </xdr:nvPicPr>
      <xdr:blipFill>
        <a:blip r:embed="rId1"/>
        <a:stretch>
          <a:fillRect/>
        </a:stretch>
      </xdr:blipFill>
      <xdr:spPr>
        <a:xfrm>
          <a:off x="1776095" y="42357675"/>
          <a:ext cx="9525" cy="9525"/>
        </a:xfrm>
        <a:prstGeom prst="rect">
          <a:avLst/>
        </a:prstGeom>
        <a:noFill/>
        <a:ln w="9525">
          <a:noFill/>
        </a:ln>
      </xdr:spPr>
    </xdr:pic>
    <xdr:clientData/>
  </xdr:twoCellAnchor>
  <xdr:twoCellAnchor editAs="oneCell">
    <xdr:from>
      <xdr:col>2</xdr:col>
      <xdr:colOff>1123950</xdr:colOff>
      <xdr:row>36</xdr:row>
      <xdr:rowOff>0</xdr:rowOff>
    </xdr:from>
    <xdr:to>
      <xdr:col>2</xdr:col>
      <xdr:colOff>1134745</xdr:colOff>
      <xdr:row>36</xdr:row>
      <xdr:rowOff>8255</xdr:rowOff>
    </xdr:to>
    <xdr:pic>
      <xdr:nvPicPr>
        <xdr:cNvPr id="57" name="Picture 7" descr="rId1"/>
        <xdr:cNvPicPr>
          <a:picLocks noChangeAspect="1"/>
        </xdr:cNvPicPr>
      </xdr:nvPicPr>
      <xdr:blipFill>
        <a:blip r:embed="rId1"/>
        <a:stretch>
          <a:fillRect/>
        </a:stretch>
      </xdr:blipFill>
      <xdr:spPr>
        <a:xfrm>
          <a:off x="5368925" y="42357675"/>
          <a:ext cx="10795" cy="8255"/>
        </a:xfrm>
        <a:prstGeom prst="rect">
          <a:avLst/>
        </a:prstGeom>
        <a:noFill/>
        <a:ln w="9525">
          <a:noFill/>
        </a:ln>
      </xdr:spPr>
    </xdr:pic>
    <xdr:clientData/>
  </xdr:twoCellAnchor>
  <xdr:twoCellAnchor editAs="oneCell">
    <xdr:from>
      <xdr:col>2</xdr:col>
      <xdr:colOff>1123950</xdr:colOff>
      <xdr:row>36</xdr:row>
      <xdr:rowOff>0</xdr:rowOff>
    </xdr:from>
    <xdr:to>
      <xdr:col>2</xdr:col>
      <xdr:colOff>1134745</xdr:colOff>
      <xdr:row>36</xdr:row>
      <xdr:rowOff>8890</xdr:rowOff>
    </xdr:to>
    <xdr:pic>
      <xdr:nvPicPr>
        <xdr:cNvPr id="58" name="Picture 9" descr="rId1"/>
        <xdr:cNvPicPr>
          <a:picLocks noChangeAspect="1"/>
        </xdr:cNvPicPr>
      </xdr:nvPicPr>
      <xdr:blipFill>
        <a:blip r:embed="rId1"/>
        <a:stretch>
          <a:fillRect/>
        </a:stretch>
      </xdr:blipFill>
      <xdr:spPr>
        <a:xfrm>
          <a:off x="5368925" y="42357675"/>
          <a:ext cx="10795" cy="8890"/>
        </a:xfrm>
        <a:prstGeom prst="rect">
          <a:avLst/>
        </a:prstGeom>
        <a:noFill/>
        <a:ln w="9525">
          <a:noFill/>
        </a:ln>
      </xdr:spPr>
    </xdr:pic>
    <xdr:clientData/>
  </xdr:twoCellAnchor>
  <xdr:twoCellAnchor editAs="oneCell">
    <xdr:from>
      <xdr:col>2</xdr:col>
      <xdr:colOff>1123950</xdr:colOff>
      <xdr:row>36</xdr:row>
      <xdr:rowOff>0</xdr:rowOff>
    </xdr:from>
    <xdr:to>
      <xdr:col>2</xdr:col>
      <xdr:colOff>1134745</xdr:colOff>
      <xdr:row>36</xdr:row>
      <xdr:rowOff>6985</xdr:rowOff>
    </xdr:to>
    <xdr:pic>
      <xdr:nvPicPr>
        <xdr:cNvPr id="59" name="Picture 7" descr="rId1"/>
        <xdr:cNvPicPr>
          <a:picLocks noChangeAspect="1"/>
        </xdr:cNvPicPr>
      </xdr:nvPicPr>
      <xdr:blipFill>
        <a:blip r:embed="rId1"/>
        <a:stretch>
          <a:fillRect/>
        </a:stretch>
      </xdr:blipFill>
      <xdr:spPr>
        <a:xfrm>
          <a:off x="5368925" y="42357675"/>
          <a:ext cx="10795" cy="6985"/>
        </a:xfrm>
        <a:prstGeom prst="rect">
          <a:avLst/>
        </a:prstGeom>
        <a:noFill/>
        <a:ln w="9525">
          <a:noFill/>
        </a:ln>
      </xdr:spPr>
    </xdr:pic>
    <xdr:clientData/>
  </xdr:twoCellAnchor>
  <xdr:twoCellAnchor editAs="oneCell">
    <xdr:from>
      <xdr:col>1</xdr:col>
      <xdr:colOff>1122680</xdr:colOff>
      <xdr:row>36</xdr:row>
      <xdr:rowOff>0</xdr:rowOff>
    </xdr:from>
    <xdr:to>
      <xdr:col>1</xdr:col>
      <xdr:colOff>1132205</xdr:colOff>
      <xdr:row>36</xdr:row>
      <xdr:rowOff>9525</xdr:rowOff>
    </xdr:to>
    <xdr:pic>
      <xdr:nvPicPr>
        <xdr:cNvPr id="60" name="Picture 9" descr="rId1"/>
        <xdr:cNvPicPr>
          <a:picLocks noChangeAspect="1"/>
        </xdr:cNvPicPr>
      </xdr:nvPicPr>
      <xdr:blipFill>
        <a:blip r:embed="rId1"/>
        <a:stretch>
          <a:fillRect/>
        </a:stretch>
      </xdr:blipFill>
      <xdr:spPr>
        <a:xfrm>
          <a:off x="1776095" y="42357675"/>
          <a:ext cx="9525" cy="9525"/>
        </a:xfrm>
        <a:prstGeom prst="rect">
          <a:avLst/>
        </a:prstGeom>
        <a:noFill/>
        <a:ln w="9525">
          <a:noFill/>
        </a:ln>
      </xdr:spPr>
    </xdr:pic>
    <xdr:clientData/>
  </xdr:twoCellAnchor>
  <xdr:twoCellAnchor editAs="oneCell">
    <xdr:from>
      <xdr:col>2</xdr:col>
      <xdr:colOff>1123950</xdr:colOff>
      <xdr:row>36</xdr:row>
      <xdr:rowOff>0</xdr:rowOff>
    </xdr:from>
    <xdr:to>
      <xdr:col>2</xdr:col>
      <xdr:colOff>1134745</xdr:colOff>
      <xdr:row>36</xdr:row>
      <xdr:rowOff>18415</xdr:rowOff>
    </xdr:to>
    <xdr:pic>
      <xdr:nvPicPr>
        <xdr:cNvPr id="61" name="Picture 7" descr="rId1"/>
        <xdr:cNvPicPr>
          <a:picLocks noChangeAspect="1"/>
        </xdr:cNvPicPr>
      </xdr:nvPicPr>
      <xdr:blipFill>
        <a:blip r:embed="rId1"/>
        <a:stretch>
          <a:fillRect/>
        </a:stretch>
      </xdr:blipFill>
      <xdr:spPr>
        <a:xfrm>
          <a:off x="5368925" y="42357675"/>
          <a:ext cx="10795" cy="18415"/>
        </a:xfrm>
        <a:prstGeom prst="rect">
          <a:avLst/>
        </a:prstGeom>
        <a:noFill/>
        <a:ln w="9525">
          <a:noFill/>
        </a:ln>
      </xdr:spPr>
    </xdr:pic>
    <xdr:clientData/>
  </xdr:twoCellAnchor>
  <xdr:twoCellAnchor editAs="oneCell">
    <xdr:from>
      <xdr:col>2</xdr:col>
      <xdr:colOff>1123950</xdr:colOff>
      <xdr:row>36</xdr:row>
      <xdr:rowOff>0</xdr:rowOff>
    </xdr:from>
    <xdr:to>
      <xdr:col>2</xdr:col>
      <xdr:colOff>1134745</xdr:colOff>
      <xdr:row>36</xdr:row>
      <xdr:rowOff>9525</xdr:rowOff>
    </xdr:to>
    <xdr:pic>
      <xdr:nvPicPr>
        <xdr:cNvPr id="62" name="Picture 7" descr="rId1"/>
        <xdr:cNvPicPr>
          <a:picLocks noChangeAspect="1"/>
        </xdr:cNvPicPr>
      </xdr:nvPicPr>
      <xdr:blipFill>
        <a:blip r:embed="rId1"/>
        <a:stretch>
          <a:fillRect/>
        </a:stretch>
      </xdr:blipFill>
      <xdr:spPr>
        <a:xfrm>
          <a:off x="5368925" y="42357675"/>
          <a:ext cx="10795" cy="9525"/>
        </a:xfrm>
        <a:prstGeom prst="rect">
          <a:avLst/>
        </a:prstGeom>
        <a:noFill/>
        <a:ln w="9525">
          <a:noFill/>
        </a:ln>
      </xdr:spPr>
    </xdr:pic>
    <xdr:clientData/>
  </xdr:twoCellAnchor>
  <xdr:twoCellAnchor editAs="oneCell">
    <xdr:from>
      <xdr:col>0</xdr:col>
      <xdr:colOff>593725</xdr:colOff>
      <xdr:row>36</xdr:row>
      <xdr:rowOff>0</xdr:rowOff>
    </xdr:from>
    <xdr:to>
      <xdr:col>1</xdr:col>
      <xdr:colOff>9525</xdr:colOff>
      <xdr:row>36</xdr:row>
      <xdr:rowOff>11430</xdr:rowOff>
    </xdr:to>
    <xdr:pic>
      <xdr:nvPicPr>
        <xdr:cNvPr id="63" name="Picture 7" descr="rId1"/>
        <xdr:cNvPicPr>
          <a:picLocks noChangeAspect="1"/>
        </xdr:cNvPicPr>
      </xdr:nvPicPr>
      <xdr:blipFill>
        <a:blip r:embed="rId1"/>
        <a:stretch>
          <a:fillRect/>
        </a:stretch>
      </xdr:blipFill>
      <xdr:spPr>
        <a:xfrm>
          <a:off x="593725" y="42357675"/>
          <a:ext cx="69215" cy="11430"/>
        </a:xfrm>
        <a:prstGeom prst="rect">
          <a:avLst/>
        </a:prstGeom>
        <a:noFill/>
        <a:ln w="9525">
          <a:noFill/>
        </a:ln>
      </xdr:spPr>
    </xdr:pic>
    <xdr:clientData/>
  </xdr:twoCellAnchor>
  <xdr:twoCellAnchor editAs="oneCell">
    <xdr:from>
      <xdr:col>2</xdr:col>
      <xdr:colOff>0</xdr:colOff>
      <xdr:row>36</xdr:row>
      <xdr:rowOff>0</xdr:rowOff>
    </xdr:from>
    <xdr:to>
      <xdr:col>2</xdr:col>
      <xdr:colOff>10160</xdr:colOff>
      <xdr:row>36</xdr:row>
      <xdr:rowOff>12065</xdr:rowOff>
    </xdr:to>
    <xdr:pic>
      <xdr:nvPicPr>
        <xdr:cNvPr id="64" name="Picture 9" descr="rId1"/>
        <xdr:cNvPicPr>
          <a:picLocks noChangeAspect="1"/>
        </xdr:cNvPicPr>
      </xdr:nvPicPr>
      <xdr:blipFill>
        <a:blip r:embed="rId1"/>
        <a:stretch>
          <a:fillRect/>
        </a:stretch>
      </xdr:blipFill>
      <xdr:spPr>
        <a:xfrm>
          <a:off x="4244975" y="42357675"/>
          <a:ext cx="10160" cy="12065"/>
        </a:xfrm>
        <a:prstGeom prst="rect">
          <a:avLst/>
        </a:prstGeom>
        <a:noFill/>
        <a:ln w="9525">
          <a:noFill/>
        </a:ln>
      </xdr:spPr>
    </xdr:pic>
    <xdr:clientData/>
  </xdr:twoCellAnchor>
  <xdr:twoCellAnchor editAs="oneCell">
    <xdr:from>
      <xdr:col>2</xdr:col>
      <xdr:colOff>1123950</xdr:colOff>
      <xdr:row>36</xdr:row>
      <xdr:rowOff>0</xdr:rowOff>
    </xdr:from>
    <xdr:to>
      <xdr:col>2</xdr:col>
      <xdr:colOff>1134745</xdr:colOff>
      <xdr:row>36</xdr:row>
      <xdr:rowOff>6985</xdr:rowOff>
    </xdr:to>
    <xdr:pic>
      <xdr:nvPicPr>
        <xdr:cNvPr id="65" name="Picture 7" descr="rId1"/>
        <xdr:cNvPicPr>
          <a:picLocks noChangeAspect="1"/>
        </xdr:cNvPicPr>
      </xdr:nvPicPr>
      <xdr:blipFill>
        <a:blip r:embed="rId1"/>
        <a:stretch>
          <a:fillRect/>
        </a:stretch>
      </xdr:blipFill>
      <xdr:spPr>
        <a:xfrm>
          <a:off x="5368925" y="42357675"/>
          <a:ext cx="10795" cy="6985"/>
        </a:xfrm>
        <a:prstGeom prst="rect">
          <a:avLst/>
        </a:prstGeom>
        <a:noFill/>
        <a:ln w="9525">
          <a:noFill/>
        </a:ln>
      </xdr:spPr>
    </xdr:pic>
    <xdr:clientData/>
  </xdr:twoCellAnchor>
  <xdr:twoCellAnchor editAs="oneCell">
    <xdr:from>
      <xdr:col>2</xdr:col>
      <xdr:colOff>0</xdr:colOff>
      <xdr:row>36</xdr:row>
      <xdr:rowOff>0</xdr:rowOff>
    </xdr:from>
    <xdr:to>
      <xdr:col>2</xdr:col>
      <xdr:colOff>10160</xdr:colOff>
      <xdr:row>36</xdr:row>
      <xdr:rowOff>12065</xdr:rowOff>
    </xdr:to>
    <xdr:pic>
      <xdr:nvPicPr>
        <xdr:cNvPr id="66" name="Picture 9" descr="rId1"/>
        <xdr:cNvPicPr>
          <a:picLocks noChangeAspect="1"/>
        </xdr:cNvPicPr>
      </xdr:nvPicPr>
      <xdr:blipFill>
        <a:blip r:embed="rId1"/>
        <a:stretch>
          <a:fillRect/>
        </a:stretch>
      </xdr:blipFill>
      <xdr:spPr>
        <a:xfrm>
          <a:off x="4244975" y="42357675"/>
          <a:ext cx="10160" cy="12065"/>
        </a:xfrm>
        <a:prstGeom prst="rect">
          <a:avLst/>
        </a:prstGeom>
        <a:noFill/>
        <a:ln w="9525">
          <a:noFill/>
        </a:ln>
      </xdr:spPr>
    </xdr:pic>
    <xdr:clientData/>
  </xdr:twoCellAnchor>
  <xdr:twoCellAnchor editAs="oneCell">
    <xdr:from>
      <xdr:col>1</xdr:col>
      <xdr:colOff>1162050</xdr:colOff>
      <xdr:row>28</xdr:row>
      <xdr:rowOff>38100</xdr:rowOff>
    </xdr:from>
    <xdr:to>
      <xdr:col>1</xdr:col>
      <xdr:colOff>1783080</xdr:colOff>
      <xdr:row>28</xdr:row>
      <xdr:rowOff>1435100</xdr:rowOff>
    </xdr:to>
    <xdr:pic>
      <xdr:nvPicPr>
        <xdr:cNvPr id="67" name="图片 66"/>
        <xdr:cNvPicPr>
          <a:picLocks noChangeAspect="1"/>
        </xdr:cNvPicPr>
      </xdr:nvPicPr>
      <xdr:blipFill>
        <a:blip r:embed="rId39"/>
        <a:stretch>
          <a:fillRect/>
        </a:stretch>
      </xdr:blipFill>
      <xdr:spPr>
        <a:xfrm>
          <a:off x="1815465" y="32565975"/>
          <a:ext cx="621030" cy="139700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1123950</xdr:colOff>
      <xdr:row>4</xdr:row>
      <xdr:rowOff>0</xdr:rowOff>
    </xdr:from>
    <xdr:to>
      <xdr:col>2</xdr:col>
      <xdr:colOff>1134745</xdr:colOff>
      <xdr:row>4</xdr:row>
      <xdr:rowOff>8255</xdr:rowOff>
    </xdr:to>
    <xdr:pic>
      <xdr:nvPicPr>
        <xdr:cNvPr id="2" name="Picture 7" descr="rId1"/>
        <xdr:cNvPicPr>
          <a:picLocks noChangeAspect="1"/>
        </xdr:cNvPicPr>
      </xdr:nvPicPr>
      <xdr:blipFill>
        <a:blip r:embed="rId1"/>
        <a:stretch>
          <a:fillRect/>
        </a:stretch>
      </xdr:blipFill>
      <xdr:spPr>
        <a:xfrm>
          <a:off x="5368925" y="752475"/>
          <a:ext cx="10795" cy="825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8890</xdr:rowOff>
    </xdr:to>
    <xdr:pic>
      <xdr:nvPicPr>
        <xdr:cNvPr id="3" name="Picture 9" descr="rId1"/>
        <xdr:cNvPicPr>
          <a:picLocks noChangeAspect="1"/>
        </xdr:cNvPicPr>
      </xdr:nvPicPr>
      <xdr:blipFill>
        <a:blip r:embed="rId1"/>
        <a:stretch>
          <a:fillRect/>
        </a:stretch>
      </xdr:blipFill>
      <xdr:spPr>
        <a:xfrm>
          <a:off x="5368925" y="752475"/>
          <a:ext cx="10795" cy="8890"/>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6985</xdr:rowOff>
    </xdr:to>
    <xdr:pic>
      <xdr:nvPicPr>
        <xdr:cNvPr id="4" name="Picture 7" descr="rId1"/>
        <xdr:cNvPicPr>
          <a:picLocks noChangeAspect="1"/>
        </xdr:cNvPicPr>
      </xdr:nvPicPr>
      <xdr:blipFill>
        <a:blip r:embed="rId1"/>
        <a:stretch>
          <a:fillRect/>
        </a:stretch>
      </xdr:blipFill>
      <xdr:spPr>
        <a:xfrm>
          <a:off x="5368925" y="752475"/>
          <a:ext cx="10795" cy="6985"/>
        </a:xfrm>
        <a:prstGeom prst="rect">
          <a:avLst/>
        </a:prstGeom>
        <a:noFill/>
        <a:ln w="9525">
          <a:noFill/>
        </a:ln>
      </xdr:spPr>
    </xdr:pic>
    <xdr:clientData/>
  </xdr:twoCellAnchor>
  <xdr:twoCellAnchor editAs="oneCell">
    <xdr:from>
      <xdr:col>1</xdr:col>
      <xdr:colOff>1122680</xdr:colOff>
      <xdr:row>4</xdr:row>
      <xdr:rowOff>0</xdr:rowOff>
    </xdr:from>
    <xdr:to>
      <xdr:col>1</xdr:col>
      <xdr:colOff>1132205</xdr:colOff>
      <xdr:row>4</xdr:row>
      <xdr:rowOff>9525</xdr:rowOff>
    </xdr:to>
    <xdr:pic>
      <xdr:nvPicPr>
        <xdr:cNvPr id="5" name="Picture 9" descr="rId1"/>
        <xdr:cNvPicPr>
          <a:picLocks noChangeAspect="1"/>
        </xdr:cNvPicPr>
      </xdr:nvPicPr>
      <xdr:blipFill>
        <a:blip r:embed="rId1"/>
        <a:stretch>
          <a:fillRect/>
        </a:stretch>
      </xdr:blipFill>
      <xdr:spPr>
        <a:xfrm>
          <a:off x="1776095" y="752475"/>
          <a:ext cx="9525" cy="952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18415</xdr:rowOff>
    </xdr:to>
    <xdr:pic>
      <xdr:nvPicPr>
        <xdr:cNvPr id="6" name="Picture 7" descr="rId1"/>
        <xdr:cNvPicPr>
          <a:picLocks noChangeAspect="1"/>
        </xdr:cNvPicPr>
      </xdr:nvPicPr>
      <xdr:blipFill>
        <a:blip r:embed="rId1"/>
        <a:stretch>
          <a:fillRect/>
        </a:stretch>
      </xdr:blipFill>
      <xdr:spPr>
        <a:xfrm>
          <a:off x="5368925" y="752475"/>
          <a:ext cx="10795" cy="1841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9525</xdr:rowOff>
    </xdr:to>
    <xdr:pic>
      <xdr:nvPicPr>
        <xdr:cNvPr id="7" name="Picture 7" descr="rId1"/>
        <xdr:cNvPicPr>
          <a:picLocks noChangeAspect="1"/>
        </xdr:cNvPicPr>
      </xdr:nvPicPr>
      <xdr:blipFill>
        <a:blip r:embed="rId1"/>
        <a:stretch>
          <a:fillRect/>
        </a:stretch>
      </xdr:blipFill>
      <xdr:spPr>
        <a:xfrm>
          <a:off x="5368925" y="752475"/>
          <a:ext cx="10795" cy="9525"/>
        </a:xfrm>
        <a:prstGeom prst="rect">
          <a:avLst/>
        </a:prstGeom>
        <a:noFill/>
        <a:ln w="9525">
          <a:noFill/>
        </a:ln>
      </xdr:spPr>
    </xdr:pic>
    <xdr:clientData/>
  </xdr:twoCellAnchor>
  <xdr:twoCellAnchor editAs="oneCell">
    <xdr:from>
      <xdr:col>1</xdr:col>
      <xdr:colOff>608965</xdr:colOff>
      <xdr:row>4</xdr:row>
      <xdr:rowOff>0</xdr:rowOff>
    </xdr:from>
    <xdr:to>
      <xdr:col>1</xdr:col>
      <xdr:colOff>618490</xdr:colOff>
      <xdr:row>4</xdr:row>
      <xdr:rowOff>11430</xdr:rowOff>
    </xdr:to>
    <xdr:pic>
      <xdr:nvPicPr>
        <xdr:cNvPr id="8" name="Picture 7" descr="rId1"/>
        <xdr:cNvPicPr>
          <a:picLocks noChangeAspect="1"/>
        </xdr:cNvPicPr>
      </xdr:nvPicPr>
      <xdr:blipFill>
        <a:blip r:embed="rId1"/>
        <a:stretch>
          <a:fillRect/>
        </a:stretch>
      </xdr:blipFill>
      <xdr:spPr>
        <a:xfrm>
          <a:off x="1262380" y="752475"/>
          <a:ext cx="9525" cy="11430"/>
        </a:xfrm>
        <a:prstGeom prst="rect">
          <a:avLst/>
        </a:prstGeom>
        <a:noFill/>
        <a:ln w="9525">
          <a:noFill/>
        </a:ln>
      </xdr:spPr>
    </xdr:pic>
    <xdr:clientData/>
  </xdr:twoCellAnchor>
  <xdr:twoCellAnchor editAs="oneCell">
    <xdr:from>
      <xdr:col>2</xdr:col>
      <xdr:colOff>0</xdr:colOff>
      <xdr:row>4</xdr:row>
      <xdr:rowOff>0</xdr:rowOff>
    </xdr:from>
    <xdr:to>
      <xdr:col>2</xdr:col>
      <xdr:colOff>10160</xdr:colOff>
      <xdr:row>4</xdr:row>
      <xdr:rowOff>12065</xdr:rowOff>
    </xdr:to>
    <xdr:pic>
      <xdr:nvPicPr>
        <xdr:cNvPr id="9" name="Picture 9" descr="rId1"/>
        <xdr:cNvPicPr>
          <a:picLocks noChangeAspect="1"/>
        </xdr:cNvPicPr>
      </xdr:nvPicPr>
      <xdr:blipFill>
        <a:blip r:embed="rId1"/>
        <a:stretch>
          <a:fillRect/>
        </a:stretch>
      </xdr:blipFill>
      <xdr:spPr>
        <a:xfrm>
          <a:off x="4244975" y="752475"/>
          <a:ext cx="10160" cy="12065"/>
        </a:xfrm>
        <a:prstGeom prst="rect">
          <a:avLst/>
        </a:prstGeom>
        <a:noFill/>
        <a:ln w="9525">
          <a:noFill/>
        </a:ln>
      </xdr:spPr>
    </xdr:pic>
    <xdr:clientData/>
  </xdr:twoCellAnchor>
  <xdr:twoCellAnchor editAs="oneCell">
    <xdr:from>
      <xdr:col>1</xdr:col>
      <xdr:colOff>608965</xdr:colOff>
      <xdr:row>4</xdr:row>
      <xdr:rowOff>0</xdr:rowOff>
    </xdr:from>
    <xdr:to>
      <xdr:col>1</xdr:col>
      <xdr:colOff>618490</xdr:colOff>
      <xdr:row>4</xdr:row>
      <xdr:rowOff>11430</xdr:rowOff>
    </xdr:to>
    <xdr:pic>
      <xdr:nvPicPr>
        <xdr:cNvPr id="10" name="Picture 7" descr="rId1"/>
        <xdr:cNvPicPr>
          <a:picLocks noChangeAspect="1"/>
        </xdr:cNvPicPr>
      </xdr:nvPicPr>
      <xdr:blipFill>
        <a:blip r:embed="rId1"/>
        <a:stretch>
          <a:fillRect/>
        </a:stretch>
      </xdr:blipFill>
      <xdr:spPr>
        <a:xfrm>
          <a:off x="1262380" y="752475"/>
          <a:ext cx="9525" cy="11430"/>
        </a:xfrm>
        <a:prstGeom prst="rect">
          <a:avLst/>
        </a:prstGeom>
        <a:noFill/>
        <a:ln w="9525">
          <a:noFill/>
        </a:ln>
      </xdr:spPr>
    </xdr:pic>
    <xdr:clientData/>
  </xdr:twoCellAnchor>
  <xdr:twoCellAnchor editAs="oneCell">
    <xdr:from>
      <xdr:col>1</xdr:col>
      <xdr:colOff>608965</xdr:colOff>
      <xdr:row>4</xdr:row>
      <xdr:rowOff>0</xdr:rowOff>
    </xdr:from>
    <xdr:to>
      <xdr:col>1</xdr:col>
      <xdr:colOff>618490</xdr:colOff>
      <xdr:row>4</xdr:row>
      <xdr:rowOff>11430</xdr:rowOff>
    </xdr:to>
    <xdr:pic>
      <xdr:nvPicPr>
        <xdr:cNvPr id="11" name="Picture 7" descr="rId1"/>
        <xdr:cNvPicPr>
          <a:picLocks noChangeAspect="1"/>
        </xdr:cNvPicPr>
      </xdr:nvPicPr>
      <xdr:blipFill>
        <a:blip r:embed="rId1"/>
        <a:stretch>
          <a:fillRect/>
        </a:stretch>
      </xdr:blipFill>
      <xdr:spPr>
        <a:xfrm>
          <a:off x="1262380" y="752475"/>
          <a:ext cx="9525" cy="11430"/>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18415</xdr:rowOff>
    </xdr:to>
    <xdr:pic>
      <xdr:nvPicPr>
        <xdr:cNvPr id="12" name="Picture 7" descr="rId1"/>
        <xdr:cNvPicPr>
          <a:picLocks noChangeAspect="1"/>
        </xdr:cNvPicPr>
      </xdr:nvPicPr>
      <xdr:blipFill>
        <a:blip r:embed="rId1"/>
        <a:stretch>
          <a:fillRect/>
        </a:stretch>
      </xdr:blipFill>
      <xdr:spPr>
        <a:xfrm>
          <a:off x="5368925" y="752475"/>
          <a:ext cx="10795" cy="1841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18415</xdr:rowOff>
    </xdr:to>
    <xdr:pic>
      <xdr:nvPicPr>
        <xdr:cNvPr id="13" name="Picture 7" descr="rId1"/>
        <xdr:cNvPicPr>
          <a:picLocks noChangeAspect="1"/>
        </xdr:cNvPicPr>
      </xdr:nvPicPr>
      <xdr:blipFill>
        <a:blip r:embed="rId1"/>
        <a:stretch>
          <a:fillRect/>
        </a:stretch>
      </xdr:blipFill>
      <xdr:spPr>
        <a:xfrm>
          <a:off x="5368925" y="752475"/>
          <a:ext cx="10795" cy="1841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18415</xdr:rowOff>
    </xdr:to>
    <xdr:pic>
      <xdr:nvPicPr>
        <xdr:cNvPr id="14" name="Picture 7" descr="rId1"/>
        <xdr:cNvPicPr>
          <a:picLocks noChangeAspect="1"/>
        </xdr:cNvPicPr>
      </xdr:nvPicPr>
      <xdr:blipFill>
        <a:blip r:embed="rId1"/>
        <a:stretch>
          <a:fillRect/>
        </a:stretch>
      </xdr:blipFill>
      <xdr:spPr>
        <a:xfrm>
          <a:off x="5368925" y="752475"/>
          <a:ext cx="10795" cy="1841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18415</xdr:rowOff>
    </xdr:to>
    <xdr:pic>
      <xdr:nvPicPr>
        <xdr:cNvPr id="15" name="Picture 7" descr="rId1"/>
        <xdr:cNvPicPr>
          <a:picLocks noChangeAspect="1"/>
        </xdr:cNvPicPr>
      </xdr:nvPicPr>
      <xdr:blipFill>
        <a:blip r:embed="rId1"/>
        <a:stretch>
          <a:fillRect/>
        </a:stretch>
      </xdr:blipFill>
      <xdr:spPr>
        <a:xfrm>
          <a:off x="5368925" y="752475"/>
          <a:ext cx="10795" cy="18415"/>
        </a:xfrm>
        <a:prstGeom prst="rect">
          <a:avLst/>
        </a:prstGeom>
        <a:noFill/>
        <a:ln w="9525">
          <a:noFill/>
        </a:ln>
      </xdr:spPr>
    </xdr:pic>
    <xdr:clientData/>
  </xdr:twoCellAnchor>
  <xdr:twoCellAnchor editAs="oneCell">
    <xdr:from>
      <xdr:col>2</xdr:col>
      <xdr:colOff>1123315</xdr:colOff>
      <xdr:row>4</xdr:row>
      <xdr:rowOff>0</xdr:rowOff>
    </xdr:from>
    <xdr:to>
      <xdr:col>2</xdr:col>
      <xdr:colOff>1132840</xdr:colOff>
      <xdr:row>4</xdr:row>
      <xdr:rowOff>6985</xdr:rowOff>
    </xdr:to>
    <xdr:pic>
      <xdr:nvPicPr>
        <xdr:cNvPr id="16" name="Picture 7" descr="rId1"/>
        <xdr:cNvPicPr>
          <a:picLocks noChangeAspect="1"/>
        </xdr:cNvPicPr>
      </xdr:nvPicPr>
      <xdr:blipFill>
        <a:blip r:embed="rId1"/>
        <a:stretch>
          <a:fillRect/>
        </a:stretch>
      </xdr:blipFill>
      <xdr:spPr>
        <a:xfrm>
          <a:off x="5368290" y="752475"/>
          <a:ext cx="9525" cy="6985"/>
        </a:xfrm>
        <a:prstGeom prst="rect">
          <a:avLst/>
        </a:prstGeom>
        <a:noFill/>
        <a:ln w="9525">
          <a:noFill/>
        </a:ln>
      </xdr:spPr>
    </xdr:pic>
    <xdr:clientData/>
  </xdr:twoCellAnchor>
  <xdr:twoCellAnchor editAs="oneCell">
    <xdr:from>
      <xdr:col>1</xdr:col>
      <xdr:colOff>1122680</xdr:colOff>
      <xdr:row>4</xdr:row>
      <xdr:rowOff>0</xdr:rowOff>
    </xdr:from>
    <xdr:to>
      <xdr:col>1</xdr:col>
      <xdr:colOff>1132205</xdr:colOff>
      <xdr:row>4</xdr:row>
      <xdr:rowOff>9525</xdr:rowOff>
    </xdr:to>
    <xdr:pic>
      <xdr:nvPicPr>
        <xdr:cNvPr id="17" name="Picture 9" descr="rId1"/>
        <xdr:cNvPicPr>
          <a:picLocks noChangeAspect="1"/>
        </xdr:cNvPicPr>
      </xdr:nvPicPr>
      <xdr:blipFill>
        <a:blip r:embed="rId1"/>
        <a:stretch>
          <a:fillRect/>
        </a:stretch>
      </xdr:blipFill>
      <xdr:spPr>
        <a:xfrm>
          <a:off x="1776095" y="752475"/>
          <a:ext cx="9525" cy="952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8255</xdr:rowOff>
    </xdr:to>
    <xdr:pic>
      <xdr:nvPicPr>
        <xdr:cNvPr id="18" name="Picture 7" descr="rId1"/>
        <xdr:cNvPicPr>
          <a:picLocks noChangeAspect="1"/>
        </xdr:cNvPicPr>
      </xdr:nvPicPr>
      <xdr:blipFill>
        <a:blip r:embed="rId1"/>
        <a:stretch>
          <a:fillRect/>
        </a:stretch>
      </xdr:blipFill>
      <xdr:spPr>
        <a:xfrm>
          <a:off x="5368925" y="752475"/>
          <a:ext cx="10795" cy="825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8890</xdr:rowOff>
    </xdr:to>
    <xdr:pic>
      <xdr:nvPicPr>
        <xdr:cNvPr id="19" name="Picture 9" descr="rId1"/>
        <xdr:cNvPicPr>
          <a:picLocks noChangeAspect="1"/>
        </xdr:cNvPicPr>
      </xdr:nvPicPr>
      <xdr:blipFill>
        <a:blip r:embed="rId1"/>
        <a:stretch>
          <a:fillRect/>
        </a:stretch>
      </xdr:blipFill>
      <xdr:spPr>
        <a:xfrm>
          <a:off x="5368925" y="752475"/>
          <a:ext cx="10795" cy="8890"/>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6985</xdr:rowOff>
    </xdr:to>
    <xdr:pic>
      <xdr:nvPicPr>
        <xdr:cNvPr id="20" name="Picture 7" descr="rId1"/>
        <xdr:cNvPicPr>
          <a:picLocks noChangeAspect="1"/>
        </xdr:cNvPicPr>
      </xdr:nvPicPr>
      <xdr:blipFill>
        <a:blip r:embed="rId1"/>
        <a:stretch>
          <a:fillRect/>
        </a:stretch>
      </xdr:blipFill>
      <xdr:spPr>
        <a:xfrm>
          <a:off x="5368925" y="752475"/>
          <a:ext cx="10795" cy="6985"/>
        </a:xfrm>
        <a:prstGeom prst="rect">
          <a:avLst/>
        </a:prstGeom>
        <a:noFill/>
        <a:ln w="9525">
          <a:noFill/>
        </a:ln>
      </xdr:spPr>
    </xdr:pic>
    <xdr:clientData/>
  </xdr:twoCellAnchor>
  <xdr:twoCellAnchor editAs="oneCell">
    <xdr:from>
      <xdr:col>1</xdr:col>
      <xdr:colOff>1122680</xdr:colOff>
      <xdr:row>31</xdr:row>
      <xdr:rowOff>0</xdr:rowOff>
    </xdr:from>
    <xdr:to>
      <xdr:col>1</xdr:col>
      <xdr:colOff>1132205</xdr:colOff>
      <xdr:row>31</xdr:row>
      <xdr:rowOff>9525</xdr:rowOff>
    </xdr:to>
    <xdr:pic>
      <xdr:nvPicPr>
        <xdr:cNvPr id="21" name="Picture 9" descr="rId1"/>
        <xdr:cNvPicPr>
          <a:picLocks noChangeAspect="1"/>
        </xdr:cNvPicPr>
      </xdr:nvPicPr>
      <xdr:blipFill>
        <a:blip r:embed="rId1"/>
        <a:stretch>
          <a:fillRect/>
        </a:stretch>
      </xdr:blipFill>
      <xdr:spPr>
        <a:xfrm>
          <a:off x="1776095" y="36467415"/>
          <a:ext cx="9525" cy="952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18415</xdr:rowOff>
    </xdr:to>
    <xdr:pic>
      <xdr:nvPicPr>
        <xdr:cNvPr id="22" name="Picture 7" descr="rId1"/>
        <xdr:cNvPicPr>
          <a:picLocks noChangeAspect="1"/>
        </xdr:cNvPicPr>
      </xdr:nvPicPr>
      <xdr:blipFill>
        <a:blip r:embed="rId1"/>
        <a:stretch>
          <a:fillRect/>
        </a:stretch>
      </xdr:blipFill>
      <xdr:spPr>
        <a:xfrm>
          <a:off x="5368925" y="752475"/>
          <a:ext cx="10795" cy="18415"/>
        </a:xfrm>
        <a:prstGeom prst="rect">
          <a:avLst/>
        </a:prstGeom>
        <a:noFill/>
        <a:ln w="9525">
          <a:noFill/>
        </a:ln>
      </xdr:spPr>
    </xdr:pic>
    <xdr:clientData/>
  </xdr:twoCellAnchor>
  <xdr:twoCellAnchor editAs="oneCell">
    <xdr:from>
      <xdr:col>2</xdr:col>
      <xdr:colOff>1123950</xdr:colOff>
      <xdr:row>4</xdr:row>
      <xdr:rowOff>0</xdr:rowOff>
    </xdr:from>
    <xdr:to>
      <xdr:col>2</xdr:col>
      <xdr:colOff>1134745</xdr:colOff>
      <xdr:row>4</xdr:row>
      <xdr:rowOff>9525</xdr:rowOff>
    </xdr:to>
    <xdr:pic>
      <xdr:nvPicPr>
        <xdr:cNvPr id="23" name="Picture 7" descr="rId1"/>
        <xdr:cNvPicPr>
          <a:picLocks noChangeAspect="1"/>
        </xdr:cNvPicPr>
      </xdr:nvPicPr>
      <xdr:blipFill>
        <a:blip r:embed="rId1"/>
        <a:stretch>
          <a:fillRect/>
        </a:stretch>
      </xdr:blipFill>
      <xdr:spPr>
        <a:xfrm>
          <a:off x="5368925" y="752475"/>
          <a:ext cx="10795" cy="9525"/>
        </a:xfrm>
        <a:prstGeom prst="rect">
          <a:avLst/>
        </a:prstGeom>
        <a:noFill/>
        <a:ln w="9525">
          <a:noFill/>
        </a:ln>
      </xdr:spPr>
    </xdr:pic>
    <xdr:clientData/>
  </xdr:twoCellAnchor>
  <xdr:twoCellAnchor editAs="oneCell">
    <xdr:from>
      <xdr:col>0</xdr:col>
      <xdr:colOff>593725</xdr:colOff>
      <xdr:row>4</xdr:row>
      <xdr:rowOff>0</xdr:rowOff>
    </xdr:from>
    <xdr:to>
      <xdr:col>1</xdr:col>
      <xdr:colOff>9525</xdr:colOff>
      <xdr:row>4</xdr:row>
      <xdr:rowOff>11430</xdr:rowOff>
    </xdr:to>
    <xdr:pic>
      <xdr:nvPicPr>
        <xdr:cNvPr id="24" name="Picture 7" descr="rId1"/>
        <xdr:cNvPicPr>
          <a:picLocks noChangeAspect="1"/>
        </xdr:cNvPicPr>
      </xdr:nvPicPr>
      <xdr:blipFill>
        <a:blip r:embed="rId1"/>
        <a:stretch>
          <a:fillRect/>
        </a:stretch>
      </xdr:blipFill>
      <xdr:spPr>
        <a:xfrm>
          <a:off x="593725" y="752475"/>
          <a:ext cx="69215" cy="11430"/>
        </a:xfrm>
        <a:prstGeom prst="rect">
          <a:avLst/>
        </a:prstGeom>
        <a:noFill/>
        <a:ln w="9525">
          <a:noFill/>
        </a:ln>
      </xdr:spPr>
    </xdr:pic>
    <xdr:clientData/>
  </xdr:twoCellAnchor>
  <xdr:twoCellAnchor editAs="oneCell">
    <xdr:from>
      <xdr:col>2</xdr:col>
      <xdr:colOff>0</xdr:colOff>
      <xdr:row>4</xdr:row>
      <xdr:rowOff>0</xdr:rowOff>
    </xdr:from>
    <xdr:to>
      <xdr:col>2</xdr:col>
      <xdr:colOff>10160</xdr:colOff>
      <xdr:row>4</xdr:row>
      <xdr:rowOff>12065</xdr:rowOff>
    </xdr:to>
    <xdr:pic>
      <xdr:nvPicPr>
        <xdr:cNvPr id="25" name="Picture 9" descr="rId1"/>
        <xdr:cNvPicPr>
          <a:picLocks noChangeAspect="1"/>
        </xdr:cNvPicPr>
      </xdr:nvPicPr>
      <xdr:blipFill>
        <a:blip r:embed="rId1"/>
        <a:stretch>
          <a:fillRect/>
        </a:stretch>
      </xdr:blipFill>
      <xdr:spPr>
        <a:xfrm>
          <a:off x="4244975" y="752475"/>
          <a:ext cx="10160" cy="12065"/>
        </a:xfrm>
        <a:prstGeom prst="rect">
          <a:avLst/>
        </a:prstGeom>
        <a:noFill/>
        <a:ln w="9525">
          <a:noFill/>
        </a:ln>
      </xdr:spPr>
    </xdr:pic>
    <xdr:clientData/>
  </xdr:twoCellAnchor>
  <xdr:twoCellAnchor>
    <xdr:from>
      <xdr:col>1</xdr:col>
      <xdr:colOff>92075</xdr:colOff>
      <xdr:row>5</xdr:row>
      <xdr:rowOff>12700</xdr:rowOff>
    </xdr:from>
    <xdr:to>
      <xdr:col>1</xdr:col>
      <xdr:colOff>1768475</xdr:colOff>
      <xdr:row>5</xdr:row>
      <xdr:rowOff>1919605</xdr:rowOff>
    </xdr:to>
    <xdr:pic>
      <xdr:nvPicPr>
        <xdr:cNvPr id="26" name="图片 7"/>
        <xdr:cNvPicPr>
          <a:picLocks noChangeAspect="1"/>
        </xdr:cNvPicPr>
      </xdr:nvPicPr>
      <xdr:blipFill>
        <a:blip r:embed="rId2"/>
        <a:stretch>
          <a:fillRect/>
        </a:stretch>
      </xdr:blipFill>
      <xdr:spPr>
        <a:xfrm>
          <a:off x="745490" y="1260475"/>
          <a:ext cx="1676400" cy="1906905"/>
        </a:xfrm>
        <a:prstGeom prst="rect">
          <a:avLst/>
        </a:prstGeom>
        <a:noFill/>
        <a:ln w="9525">
          <a:noFill/>
        </a:ln>
      </xdr:spPr>
    </xdr:pic>
    <xdr:clientData/>
  </xdr:twoCellAnchor>
  <xdr:twoCellAnchor>
    <xdr:from>
      <xdr:col>1</xdr:col>
      <xdr:colOff>673100</xdr:colOff>
      <xdr:row>6</xdr:row>
      <xdr:rowOff>53975</xdr:rowOff>
    </xdr:from>
    <xdr:to>
      <xdr:col>1</xdr:col>
      <xdr:colOff>2107565</xdr:colOff>
      <xdr:row>6</xdr:row>
      <xdr:rowOff>1831975</xdr:rowOff>
    </xdr:to>
    <xdr:pic>
      <xdr:nvPicPr>
        <xdr:cNvPr id="27" name="图片 8"/>
        <xdr:cNvPicPr>
          <a:picLocks noChangeAspect="1"/>
        </xdr:cNvPicPr>
      </xdr:nvPicPr>
      <xdr:blipFill>
        <a:blip r:embed="rId3"/>
        <a:stretch>
          <a:fillRect/>
        </a:stretch>
      </xdr:blipFill>
      <xdr:spPr>
        <a:xfrm>
          <a:off x="1326515" y="3321050"/>
          <a:ext cx="1434465" cy="1778000"/>
        </a:xfrm>
        <a:prstGeom prst="rect">
          <a:avLst/>
        </a:prstGeom>
        <a:noFill/>
        <a:ln w="9525">
          <a:noFill/>
        </a:ln>
      </xdr:spPr>
    </xdr:pic>
    <xdr:clientData/>
  </xdr:twoCellAnchor>
  <xdr:twoCellAnchor>
    <xdr:from>
      <xdr:col>1</xdr:col>
      <xdr:colOff>71755</xdr:colOff>
      <xdr:row>16</xdr:row>
      <xdr:rowOff>18415</xdr:rowOff>
    </xdr:from>
    <xdr:to>
      <xdr:col>1</xdr:col>
      <xdr:colOff>1517015</xdr:colOff>
      <xdr:row>16</xdr:row>
      <xdr:rowOff>1442720</xdr:rowOff>
    </xdr:to>
    <xdr:pic>
      <xdr:nvPicPr>
        <xdr:cNvPr id="28" name="图片 1" descr="1642227836(1)"/>
        <xdr:cNvPicPr>
          <a:picLocks noChangeAspect="1"/>
        </xdr:cNvPicPr>
      </xdr:nvPicPr>
      <xdr:blipFill>
        <a:blip r:embed="rId4"/>
        <a:stretch>
          <a:fillRect/>
        </a:stretch>
      </xdr:blipFill>
      <xdr:spPr>
        <a:xfrm>
          <a:off x="725170" y="19606260"/>
          <a:ext cx="1445260" cy="1424305"/>
        </a:xfrm>
        <a:prstGeom prst="rect">
          <a:avLst/>
        </a:prstGeom>
        <a:noFill/>
        <a:ln w="9525">
          <a:noFill/>
        </a:ln>
      </xdr:spPr>
    </xdr:pic>
    <xdr:clientData/>
  </xdr:twoCellAnchor>
  <xdr:twoCellAnchor>
    <xdr:from>
      <xdr:col>1</xdr:col>
      <xdr:colOff>1507490</xdr:colOff>
      <xdr:row>19</xdr:row>
      <xdr:rowOff>90805</xdr:rowOff>
    </xdr:from>
    <xdr:to>
      <xdr:col>1</xdr:col>
      <xdr:colOff>2768600</xdr:colOff>
      <xdr:row>19</xdr:row>
      <xdr:rowOff>1029970</xdr:rowOff>
    </xdr:to>
    <xdr:pic>
      <xdr:nvPicPr>
        <xdr:cNvPr id="29" name="图片 15"/>
        <xdr:cNvPicPr>
          <a:picLocks noChangeAspect="1"/>
        </xdr:cNvPicPr>
      </xdr:nvPicPr>
      <xdr:blipFill>
        <a:blip r:embed="rId5"/>
        <a:stretch>
          <a:fillRect/>
        </a:stretch>
      </xdr:blipFill>
      <xdr:spPr>
        <a:xfrm>
          <a:off x="2160905" y="23629620"/>
          <a:ext cx="1261110" cy="939165"/>
        </a:xfrm>
        <a:prstGeom prst="rect">
          <a:avLst/>
        </a:prstGeom>
        <a:noFill/>
        <a:ln w="9525">
          <a:noFill/>
        </a:ln>
      </xdr:spPr>
    </xdr:pic>
    <xdr:clientData/>
  </xdr:twoCellAnchor>
  <xdr:twoCellAnchor>
    <xdr:from>
      <xdr:col>1</xdr:col>
      <xdr:colOff>1085215</xdr:colOff>
      <xdr:row>23</xdr:row>
      <xdr:rowOff>251460</xdr:rowOff>
    </xdr:from>
    <xdr:to>
      <xdr:col>1</xdr:col>
      <xdr:colOff>2519680</xdr:colOff>
      <xdr:row>23</xdr:row>
      <xdr:rowOff>1076325</xdr:rowOff>
    </xdr:to>
    <xdr:pic>
      <xdr:nvPicPr>
        <xdr:cNvPr id="30" name="图片 18"/>
        <xdr:cNvPicPr>
          <a:picLocks noChangeAspect="1"/>
        </xdr:cNvPicPr>
      </xdr:nvPicPr>
      <xdr:blipFill>
        <a:blip r:embed="rId6"/>
        <a:srcRect t="30139" b="12547"/>
        <a:stretch>
          <a:fillRect/>
        </a:stretch>
      </xdr:blipFill>
      <xdr:spPr>
        <a:xfrm>
          <a:off x="1738630" y="28362275"/>
          <a:ext cx="1434465" cy="824865"/>
        </a:xfrm>
        <a:prstGeom prst="rect">
          <a:avLst/>
        </a:prstGeom>
        <a:noFill/>
        <a:ln w="9525">
          <a:noFill/>
        </a:ln>
      </xdr:spPr>
    </xdr:pic>
    <xdr:clientData/>
  </xdr:twoCellAnchor>
  <xdr:twoCellAnchor>
    <xdr:from>
      <xdr:col>1</xdr:col>
      <xdr:colOff>554355</xdr:colOff>
      <xdr:row>14</xdr:row>
      <xdr:rowOff>112395</xdr:rowOff>
    </xdr:from>
    <xdr:to>
      <xdr:col>1</xdr:col>
      <xdr:colOff>1589405</xdr:colOff>
      <xdr:row>14</xdr:row>
      <xdr:rowOff>949960</xdr:rowOff>
    </xdr:to>
    <xdr:pic>
      <xdr:nvPicPr>
        <xdr:cNvPr id="31" name="图片 3"/>
        <xdr:cNvPicPr>
          <a:picLocks noChangeAspect="1"/>
        </xdr:cNvPicPr>
      </xdr:nvPicPr>
      <xdr:blipFill>
        <a:blip r:embed="rId7"/>
        <a:srcRect t="13844" b="12051"/>
        <a:stretch>
          <a:fillRect/>
        </a:stretch>
      </xdr:blipFill>
      <xdr:spPr>
        <a:xfrm>
          <a:off x="1207770" y="17172940"/>
          <a:ext cx="1035050" cy="837565"/>
        </a:xfrm>
        <a:prstGeom prst="rect">
          <a:avLst/>
        </a:prstGeom>
        <a:noFill/>
        <a:ln w="9525">
          <a:noFill/>
        </a:ln>
      </xdr:spPr>
    </xdr:pic>
    <xdr:clientData/>
  </xdr:twoCellAnchor>
  <xdr:twoCellAnchor>
    <xdr:from>
      <xdr:col>1</xdr:col>
      <xdr:colOff>1030605</xdr:colOff>
      <xdr:row>21</xdr:row>
      <xdr:rowOff>0</xdr:rowOff>
    </xdr:from>
    <xdr:to>
      <xdr:col>1</xdr:col>
      <xdr:colOff>1819910</xdr:colOff>
      <xdr:row>21</xdr:row>
      <xdr:rowOff>1047115</xdr:rowOff>
    </xdr:to>
    <xdr:pic>
      <xdr:nvPicPr>
        <xdr:cNvPr id="32" name="图片 1"/>
        <xdr:cNvPicPr>
          <a:picLocks noChangeAspect="1"/>
        </xdr:cNvPicPr>
      </xdr:nvPicPr>
      <xdr:blipFill>
        <a:blip r:embed="rId8"/>
        <a:stretch>
          <a:fillRect/>
        </a:stretch>
      </xdr:blipFill>
      <xdr:spPr>
        <a:xfrm>
          <a:off x="1684020" y="25710515"/>
          <a:ext cx="789305" cy="1047115"/>
        </a:xfrm>
        <a:prstGeom prst="rect">
          <a:avLst/>
        </a:prstGeom>
        <a:noFill/>
        <a:ln w="9525">
          <a:noFill/>
        </a:ln>
      </xdr:spPr>
    </xdr:pic>
    <xdr:clientData/>
  </xdr:twoCellAnchor>
  <xdr:twoCellAnchor>
    <xdr:from>
      <xdr:col>1</xdr:col>
      <xdr:colOff>593725</xdr:colOff>
      <xdr:row>22</xdr:row>
      <xdr:rowOff>189230</xdr:rowOff>
    </xdr:from>
    <xdr:to>
      <xdr:col>1</xdr:col>
      <xdr:colOff>1546225</xdr:colOff>
      <xdr:row>22</xdr:row>
      <xdr:rowOff>1075690</xdr:rowOff>
    </xdr:to>
    <xdr:pic>
      <xdr:nvPicPr>
        <xdr:cNvPr id="33" name="图片 2"/>
        <xdr:cNvPicPr>
          <a:picLocks noChangeAspect="1"/>
        </xdr:cNvPicPr>
      </xdr:nvPicPr>
      <xdr:blipFill>
        <a:blip r:embed="rId9"/>
        <a:srcRect t="15834" r="4045" b="16782"/>
        <a:stretch>
          <a:fillRect/>
        </a:stretch>
      </xdr:blipFill>
      <xdr:spPr>
        <a:xfrm>
          <a:off x="1247140" y="26966545"/>
          <a:ext cx="952500" cy="886460"/>
        </a:xfrm>
        <a:prstGeom prst="rect">
          <a:avLst/>
        </a:prstGeom>
        <a:noFill/>
        <a:ln w="9525">
          <a:noFill/>
        </a:ln>
      </xdr:spPr>
    </xdr:pic>
    <xdr:clientData/>
  </xdr:twoCellAnchor>
  <xdr:twoCellAnchor>
    <xdr:from>
      <xdr:col>1</xdr:col>
      <xdr:colOff>831215</xdr:colOff>
      <xdr:row>12</xdr:row>
      <xdr:rowOff>108585</xdr:rowOff>
    </xdr:from>
    <xdr:to>
      <xdr:col>1</xdr:col>
      <xdr:colOff>2085975</xdr:colOff>
      <xdr:row>12</xdr:row>
      <xdr:rowOff>1315085</xdr:rowOff>
    </xdr:to>
    <xdr:pic>
      <xdr:nvPicPr>
        <xdr:cNvPr id="34" name="图片 3"/>
        <xdr:cNvPicPr>
          <a:picLocks noChangeAspect="1"/>
        </xdr:cNvPicPr>
      </xdr:nvPicPr>
      <xdr:blipFill>
        <a:blip r:embed="rId10"/>
        <a:stretch>
          <a:fillRect/>
        </a:stretch>
      </xdr:blipFill>
      <xdr:spPr>
        <a:xfrm>
          <a:off x="1484630" y="14564995"/>
          <a:ext cx="1254760" cy="1206500"/>
        </a:xfrm>
        <a:prstGeom prst="rect">
          <a:avLst/>
        </a:prstGeom>
        <a:noFill/>
        <a:ln w="9525">
          <a:noFill/>
        </a:ln>
      </xdr:spPr>
    </xdr:pic>
    <xdr:clientData/>
  </xdr:twoCellAnchor>
  <xdr:twoCellAnchor>
    <xdr:from>
      <xdr:col>1</xdr:col>
      <xdr:colOff>1560195</xdr:colOff>
      <xdr:row>18</xdr:row>
      <xdr:rowOff>112395</xdr:rowOff>
    </xdr:from>
    <xdr:to>
      <xdr:col>1</xdr:col>
      <xdr:colOff>2032000</xdr:colOff>
      <xdr:row>18</xdr:row>
      <xdr:rowOff>1191895</xdr:rowOff>
    </xdr:to>
    <xdr:pic>
      <xdr:nvPicPr>
        <xdr:cNvPr id="35" name="图片 5"/>
        <xdr:cNvPicPr>
          <a:picLocks noChangeAspect="1"/>
        </xdr:cNvPicPr>
      </xdr:nvPicPr>
      <xdr:blipFill>
        <a:blip r:embed="rId11"/>
        <a:stretch>
          <a:fillRect/>
        </a:stretch>
      </xdr:blipFill>
      <xdr:spPr>
        <a:xfrm flipH="1">
          <a:off x="2213610" y="22418675"/>
          <a:ext cx="471805" cy="1079500"/>
        </a:xfrm>
        <a:prstGeom prst="rect">
          <a:avLst/>
        </a:prstGeom>
        <a:noFill/>
        <a:ln w="9525">
          <a:noFill/>
        </a:ln>
      </xdr:spPr>
    </xdr:pic>
    <xdr:clientData/>
  </xdr:twoCellAnchor>
  <xdr:twoCellAnchor>
    <xdr:from>
      <xdr:col>1</xdr:col>
      <xdr:colOff>1043305</xdr:colOff>
      <xdr:row>18</xdr:row>
      <xdr:rowOff>93345</xdr:rowOff>
    </xdr:from>
    <xdr:to>
      <xdr:col>1</xdr:col>
      <xdr:colOff>1528445</xdr:colOff>
      <xdr:row>18</xdr:row>
      <xdr:rowOff>1178560</xdr:rowOff>
    </xdr:to>
    <xdr:pic>
      <xdr:nvPicPr>
        <xdr:cNvPr id="36" name="图片 6"/>
        <xdr:cNvPicPr>
          <a:picLocks noChangeAspect="1"/>
        </xdr:cNvPicPr>
      </xdr:nvPicPr>
      <xdr:blipFill>
        <a:blip r:embed="rId12"/>
        <a:stretch>
          <a:fillRect/>
        </a:stretch>
      </xdr:blipFill>
      <xdr:spPr>
        <a:xfrm flipH="1">
          <a:off x="1696720" y="22399625"/>
          <a:ext cx="485140" cy="1085215"/>
        </a:xfrm>
        <a:prstGeom prst="rect">
          <a:avLst/>
        </a:prstGeom>
        <a:noFill/>
        <a:ln w="9525">
          <a:noFill/>
        </a:ln>
      </xdr:spPr>
    </xdr:pic>
    <xdr:clientData/>
  </xdr:twoCellAnchor>
  <xdr:twoCellAnchor>
    <xdr:from>
      <xdr:col>1</xdr:col>
      <xdr:colOff>482600</xdr:colOff>
      <xdr:row>18</xdr:row>
      <xdr:rowOff>43180</xdr:rowOff>
    </xdr:from>
    <xdr:to>
      <xdr:col>1</xdr:col>
      <xdr:colOff>954405</xdr:colOff>
      <xdr:row>18</xdr:row>
      <xdr:rowOff>1146175</xdr:rowOff>
    </xdr:to>
    <xdr:pic>
      <xdr:nvPicPr>
        <xdr:cNvPr id="37" name="图片 8"/>
        <xdr:cNvPicPr>
          <a:picLocks noChangeAspect="1"/>
        </xdr:cNvPicPr>
      </xdr:nvPicPr>
      <xdr:blipFill>
        <a:blip r:embed="rId13"/>
        <a:stretch>
          <a:fillRect/>
        </a:stretch>
      </xdr:blipFill>
      <xdr:spPr>
        <a:xfrm flipH="1">
          <a:off x="1136015" y="22349460"/>
          <a:ext cx="471805" cy="1102995"/>
        </a:xfrm>
        <a:prstGeom prst="rect">
          <a:avLst/>
        </a:prstGeom>
        <a:noFill/>
        <a:ln w="9525">
          <a:noFill/>
        </a:ln>
      </xdr:spPr>
    </xdr:pic>
    <xdr:clientData/>
  </xdr:twoCellAnchor>
  <xdr:twoCellAnchor>
    <xdr:from>
      <xdr:col>1</xdr:col>
      <xdr:colOff>530860</xdr:colOff>
      <xdr:row>8</xdr:row>
      <xdr:rowOff>76835</xdr:rowOff>
    </xdr:from>
    <xdr:to>
      <xdr:col>1</xdr:col>
      <xdr:colOff>2766060</xdr:colOff>
      <xdr:row>8</xdr:row>
      <xdr:rowOff>1518285</xdr:rowOff>
    </xdr:to>
    <xdr:pic>
      <xdr:nvPicPr>
        <xdr:cNvPr id="38" name="图片 2"/>
        <xdr:cNvPicPr>
          <a:picLocks noChangeAspect="1"/>
        </xdr:cNvPicPr>
      </xdr:nvPicPr>
      <xdr:blipFill>
        <a:blip r:embed="rId14"/>
        <a:stretch>
          <a:fillRect/>
        </a:stretch>
      </xdr:blipFill>
      <xdr:spPr>
        <a:xfrm>
          <a:off x="1184275" y="7827645"/>
          <a:ext cx="2235200" cy="1441450"/>
        </a:xfrm>
        <a:prstGeom prst="rect">
          <a:avLst/>
        </a:prstGeom>
        <a:noFill/>
        <a:ln w="9525">
          <a:noFill/>
        </a:ln>
      </xdr:spPr>
    </xdr:pic>
    <xdr:clientData/>
  </xdr:twoCellAnchor>
  <xdr:twoCellAnchor>
    <xdr:from>
      <xdr:col>1</xdr:col>
      <xdr:colOff>1053465</xdr:colOff>
      <xdr:row>17</xdr:row>
      <xdr:rowOff>69215</xdr:rowOff>
    </xdr:from>
    <xdr:to>
      <xdr:col>1</xdr:col>
      <xdr:colOff>2066290</xdr:colOff>
      <xdr:row>17</xdr:row>
      <xdr:rowOff>1204595</xdr:rowOff>
    </xdr:to>
    <xdr:pic>
      <xdr:nvPicPr>
        <xdr:cNvPr id="39" name="图片 1"/>
        <xdr:cNvPicPr>
          <a:picLocks noChangeAspect="1"/>
        </xdr:cNvPicPr>
      </xdr:nvPicPr>
      <xdr:blipFill>
        <a:blip r:embed="rId15"/>
        <a:stretch>
          <a:fillRect/>
        </a:stretch>
      </xdr:blipFill>
      <xdr:spPr>
        <a:xfrm>
          <a:off x="1706880" y="21142960"/>
          <a:ext cx="1012825" cy="1135380"/>
        </a:xfrm>
        <a:prstGeom prst="rect">
          <a:avLst/>
        </a:prstGeom>
        <a:noFill/>
        <a:ln w="9525">
          <a:noFill/>
        </a:ln>
      </xdr:spPr>
    </xdr:pic>
    <xdr:clientData/>
  </xdr:twoCellAnchor>
  <xdr:twoCellAnchor>
    <xdr:from>
      <xdr:col>2</xdr:col>
      <xdr:colOff>1123950</xdr:colOff>
      <xdr:row>14</xdr:row>
      <xdr:rowOff>12700</xdr:rowOff>
    </xdr:from>
    <xdr:to>
      <xdr:col>2</xdr:col>
      <xdr:colOff>1134745</xdr:colOff>
      <xdr:row>14</xdr:row>
      <xdr:rowOff>20955</xdr:rowOff>
    </xdr:to>
    <xdr:pic>
      <xdr:nvPicPr>
        <xdr:cNvPr id="40" name="Picture 7" descr="rId1"/>
        <xdr:cNvPicPr>
          <a:picLocks noChangeAspect="1"/>
        </xdr:cNvPicPr>
      </xdr:nvPicPr>
      <xdr:blipFill>
        <a:blip r:embed="rId1"/>
        <a:stretch>
          <a:fillRect/>
        </a:stretch>
      </xdr:blipFill>
      <xdr:spPr>
        <a:xfrm>
          <a:off x="5368925" y="17073245"/>
          <a:ext cx="10795" cy="8255"/>
        </a:xfrm>
        <a:prstGeom prst="rect">
          <a:avLst/>
        </a:prstGeom>
        <a:noFill/>
        <a:ln w="9525">
          <a:noFill/>
        </a:ln>
      </xdr:spPr>
    </xdr:pic>
    <xdr:clientData/>
  </xdr:twoCellAnchor>
  <xdr:twoCellAnchor>
    <xdr:from>
      <xdr:col>2</xdr:col>
      <xdr:colOff>1123950</xdr:colOff>
      <xdr:row>29</xdr:row>
      <xdr:rowOff>12065</xdr:rowOff>
    </xdr:from>
    <xdr:to>
      <xdr:col>2</xdr:col>
      <xdr:colOff>1134745</xdr:colOff>
      <xdr:row>29</xdr:row>
      <xdr:rowOff>20955</xdr:rowOff>
    </xdr:to>
    <xdr:pic>
      <xdr:nvPicPr>
        <xdr:cNvPr id="41" name="Picture 9" descr="rId1"/>
        <xdr:cNvPicPr>
          <a:picLocks noChangeAspect="1"/>
        </xdr:cNvPicPr>
      </xdr:nvPicPr>
      <xdr:blipFill>
        <a:blip r:embed="rId1"/>
        <a:stretch>
          <a:fillRect/>
        </a:stretch>
      </xdr:blipFill>
      <xdr:spPr>
        <a:xfrm>
          <a:off x="5368925" y="34726880"/>
          <a:ext cx="10795" cy="8890"/>
        </a:xfrm>
        <a:prstGeom prst="rect">
          <a:avLst/>
        </a:prstGeom>
        <a:noFill/>
        <a:ln w="9525">
          <a:noFill/>
        </a:ln>
      </xdr:spPr>
    </xdr:pic>
    <xdr:clientData/>
  </xdr:twoCellAnchor>
  <xdr:twoCellAnchor>
    <xdr:from>
      <xdr:col>2</xdr:col>
      <xdr:colOff>1123950</xdr:colOff>
      <xdr:row>6</xdr:row>
      <xdr:rowOff>14605</xdr:rowOff>
    </xdr:from>
    <xdr:to>
      <xdr:col>2</xdr:col>
      <xdr:colOff>1134745</xdr:colOff>
      <xdr:row>6</xdr:row>
      <xdr:rowOff>33020</xdr:rowOff>
    </xdr:to>
    <xdr:pic>
      <xdr:nvPicPr>
        <xdr:cNvPr id="42" name="Picture 7" descr="rId1"/>
        <xdr:cNvPicPr>
          <a:picLocks noChangeAspect="1"/>
        </xdr:cNvPicPr>
      </xdr:nvPicPr>
      <xdr:blipFill>
        <a:blip r:embed="rId1"/>
        <a:stretch>
          <a:fillRect/>
        </a:stretch>
      </xdr:blipFill>
      <xdr:spPr>
        <a:xfrm>
          <a:off x="5368925" y="3281680"/>
          <a:ext cx="10795" cy="18415"/>
        </a:xfrm>
        <a:prstGeom prst="rect">
          <a:avLst/>
        </a:prstGeom>
        <a:noFill/>
        <a:ln w="9525">
          <a:noFill/>
        </a:ln>
      </xdr:spPr>
    </xdr:pic>
    <xdr:clientData/>
  </xdr:twoCellAnchor>
  <xdr:twoCellAnchor>
    <xdr:from>
      <xdr:col>1</xdr:col>
      <xdr:colOff>727710</xdr:colOff>
      <xdr:row>29</xdr:row>
      <xdr:rowOff>160655</xdr:rowOff>
    </xdr:from>
    <xdr:to>
      <xdr:col>1</xdr:col>
      <xdr:colOff>2035175</xdr:colOff>
      <xdr:row>29</xdr:row>
      <xdr:rowOff>1121410</xdr:rowOff>
    </xdr:to>
    <xdr:pic>
      <xdr:nvPicPr>
        <xdr:cNvPr id="43" name="图片 35"/>
        <xdr:cNvPicPr>
          <a:picLocks noChangeAspect="1"/>
        </xdr:cNvPicPr>
      </xdr:nvPicPr>
      <xdr:blipFill>
        <a:blip r:embed="rId16"/>
        <a:stretch>
          <a:fillRect/>
        </a:stretch>
      </xdr:blipFill>
      <xdr:spPr>
        <a:xfrm>
          <a:off x="1381125" y="34875470"/>
          <a:ext cx="1307465" cy="960755"/>
        </a:xfrm>
        <a:prstGeom prst="rect">
          <a:avLst/>
        </a:prstGeom>
        <a:noFill/>
        <a:ln w="9525">
          <a:noFill/>
        </a:ln>
      </xdr:spPr>
    </xdr:pic>
    <xdr:clientData/>
  </xdr:twoCellAnchor>
  <xdr:twoCellAnchor>
    <xdr:from>
      <xdr:col>1</xdr:col>
      <xdr:colOff>1887220</xdr:colOff>
      <xdr:row>22</xdr:row>
      <xdr:rowOff>128905</xdr:rowOff>
    </xdr:from>
    <xdr:to>
      <xdr:col>1</xdr:col>
      <xdr:colOff>3028950</xdr:colOff>
      <xdr:row>22</xdr:row>
      <xdr:rowOff>1129665</xdr:rowOff>
    </xdr:to>
    <xdr:pic>
      <xdr:nvPicPr>
        <xdr:cNvPr id="44" name="图片 42" descr="C:/Users/HUAWEI/AppData/Local/Temp/picturecompress_20220803201132/output_1.pngoutput_1"/>
        <xdr:cNvPicPr>
          <a:picLocks noChangeAspect="1"/>
        </xdr:cNvPicPr>
      </xdr:nvPicPr>
      <xdr:blipFill>
        <a:blip r:embed="rId17"/>
        <a:srcRect l="21100" t="5388" r="8717" b="13467"/>
        <a:stretch>
          <a:fillRect/>
        </a:stretch>
      </xdr:blipFill>
      <xdr:spPr>
        <a:xfrm>
          <a:off x="2540635" y="26906220"/>
          <a:ext cx="1141730" cy="1000760"/>
        </a:xfrm>
        <a:prstGeom prst="rect">
          <a:avLst/>
        </a:prstGeom>
        <a:noFill/>
        <a:ln w="9525">
          <a:noFill/>
        </a:ln>
      </xdr:spPr>
    </xdr:pic>
    <xdr:clientData/>
  </xdr:twoCellAnchor>
  <xdr:twoCellAnchor>
    <xdr:from>
      <xdr:col>2</xdr:col>
      <xdr:colOff>1123950</xdr:colOff>
      <xdr:row>9</xdr:row>
      <xdr:rowOff>13970</xdr:rowOff>
    </xdr:from>
    <xdr:to>
      <xdr:col>2</xdr:col>
      <xdr:colOff>1134745</xdr:colOff>
      <xdr:row>9</xdr:row>
      <xdr:rowOff>23495</xdr:rowOff>
    </xdr:to>
    <xdr:pic>
      <xdr:nvPicPr>
        <xdr:cNvPr id="45" name="Picture 7" descr="rId1"/>
        <xdr:cNvPicPr>
          <a:picLocks noChangeAspect="1"/>
        </xdr:cNvPicPr>
      </xdr:nvPicPr>
      <xdr:blipFill>
        <a:blip r:embed="rId1"/>
        <a:stretch>
          <a:fillRect/>
        </a:stretch>
      </xdr:blipFill>
      <xdr:spPr>
        <a:xfrm>
          <a:off x="5368925" y="10279380"/>
          <a:ext cx="10795" cy="952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3</xdr:col>
          <xdr:colOff>591820</xdr:colOff>
          <xdr:row>12</xdr:row>
          <xdr:rowOff>12065</xdr:rowOff>
        </xdr:from>
        <xdr:to>
          <xdr:col>4</xdr:col>
          <xdr:colOff>1419860</xdr:colOff>
          <xdr:row>12</xdr:row>
          <xdr:rowOff>421640</xdr:rowOff>
        </xdr:to>
        <xdr:sp>
          <xdr:nvSpPr>
            <xdr:cNvPr id="3073" name="Object 5623" hidden="1">
              <a:extLst>
                <a:ext uri="{63B3BB69-23CF-44E3-9099-C40C66FF867C}">
                  <a14:compatExt spid="_x0000_s3073"/>
                </a:ext>
              </a:extLst>
            </xdr:cNvPr>
            <xdr:cNvSpPr/>
          </xdr:nvSpPr>
          <xdr:spPr>
            <a:xfrm>
              <a:off x="6314440" y="14468475"/>
              <a:ext cx="1666240" cy="409575"/>
            </a:xfrm>
            <a:prstGeom prst="rect">
              <a:avLst/>
            </a:prstGeom>
          </xdr:spPr>
        </xdr:sp>
        <xdr:clientData/>
      </xdr:twoCellAnchor>
    </mc:Choice>
    <mc:Fallback/>
  </mc:AlternateContent>
  <xdr:twoCellAnchor>
    <xdr:from>
      <xdr:col>1</xdr:col>
      <xdr:colOff>608965</xdr:colOff>
      <xdr:row>9</xdr:row>
      <xdr:rowOff>13970</xdr:rowOff>
    </xdr:from>
    <xdr:to>
      <xdr:col>1</xdr:col>
      <xdr:colOff>618490</xdr:colOff>
      <xdr:row>9</xdr:row>
      <xdr:rowOff>25400</xdr:rowOff>
    </xdr:to>
    <xdr:pic>
      <xdr:nvPicPr>
        <xdr:cNvPr id="47" name="Picture 7" descr="rId1"/>
        <xdr:cNvPicPr>
          <a:picLocks noChangeAspect="1"/>
        </xdr:cNvPicPr>
      </xdr:nvPicPr>
      <xdr:blipFill>
        <a:blip r:embed="rId1"/>
        <a:stretch>
          <a:fillRect/>
        </a:stretch>
      </xdr:blipFill>
      <xdr:spPr>
        <a:xfrm>
          <a:off x="1262380" y="10279380"/>
          <a:ext cx="9525" cy="11430"/>
        </a:xfrm>
        <a:prstGeom prst="rect">
          <a:avLst/>
        </a:prstGeom>
        <a:noFill/>
        <a:ln w="9525">
          <a:noFill/>
        </a:ln>
      </xdr:spPr>
    </xdr:pic>
    <xdr:clientData/>
  </xdr:twoCellAnchor>
  <xdr:twoCellAnchor>
    <xdr:from>
      <xdr:col>1</xdr:col>
      <xdr:colOff>862330</xdr:colOff>
      <xdr:row>7</xdr:row>
      <xdr:rowOff>189230</xdr:rowOff>
    </xdr:from>
    <xdr:to>
      <xdr:col>1</xdr:col>
      <xdr:colOff>2055495</xdr:colOff>
      <xdr:row>7</xdr:row>
      <xdr:rowOff>1622425</xdr:rowOff>
    </xdr:to>
    <xdr:pic>
      <xdr:nvPicPr>
        <xdr:cNvPr id="48" name="图片 47"/>
        <xdr:cNvPicPr>
          <a:picLocks noChangeAspect="1"/>
        </xdr:cNvPicPr>
      </xdr:nvPicPr>
      <xdr:blipFill>
        <a:blip r:embed="rId18" r:link="rId19"/>
        <a:stretch>
          <a:fillRect/>
        </a:stretch>
      </xdr:blipFill>
      <xdr:spPr>
        <a:xfrm>
          <a:off x="1515745" y="5336540"/>
          <a:ext cx="1193165" cy="1433195"/>
        </a:xfrm>
        <a:prstGeom prst="rect">
          <a:avLst/>
        </a:prstGeom>
        <a:noFill/>
        <a:ln>
          <a:noFill/>
        </a:ln>
      </xdr:spPr>
    </xdr:pic>
    <xdr:clientData/>
  </xdr:twoCellAnchor>
  <xdr:twoCellAnchor>
    <xdr:from>
      <xdr:col>1</xdr:col>
      <xdr:colOff>1895475</xdr:colOff>
      <xdr:row>13</xdr:row>
      <xdr:rowOff>49530</xdr:rowOff>
    </xdr:from>
    <xdr:to>
      <xdr:col>1</xdr:col>
      <xdr:colOff>2287270</xdr:colOff>
      <xdr:row>13</xdr:row>
      <xdr:rowOff>1189355</xdr:rowOff>
    </xdr:to>
    <xdr:pic>
      <xdr:nvPicPr>
        <xdr:cNvPr id="49" name="图片 9"/>
        <xdr:cNvPicPr>
          <a:picLocks noChangeAspect="1"/>
        </xdr:cNvPicPr>
      </xdr:nvPicPr>
      <xdr:blipFill>
        <a:blip r:embed="rId20"/>
        <a:stretch>
          <a:fillRect/>
        </a:stretch>
      </xdr:blipFill>
      <xdr:spPr>
        <a:xfrm>
          <a:off x="2548890" y="15877540"/>
          <a:ext cx="391795" cy="1139825"/>
        </a:xfrm>
        <a:prstGeom prst="rect">
          <a:avLst/>
        </a:prstGeom>
        <a:noFill/>
        <a:ln w="9525">
          <a:noFill/>
        </a:ln>
      </xdr:spPr>
    </xdr:pic>
    <xdr:clientData/>
  </xdr:twoCellAnchor>
  <xdr:twoCellAnchor editAs="oneCell">
    <xdr:from>
      <xdr:col>1</xdr:col>
      <xdr:colOff>364490</xdr:colOff>
      <xdr:row>11</xdr:row>
      <xdr:rowOff>33655</xdr:rowOff>
    </xdr:from>
    <xdr:to>
      <xdr:col>1</xdr:col>
      <xdr:colOff>2151380</xdr:colOff>
      <xdr:row>11</xdr:row>
      <xdr:rowOff>925830</xdr:rowOff>
    </xdr:to>
    <xdr:pic>
      <xdr:nvPicPr>
        <xdr:cNvPr id="50" name="图片 51"/>
        <xdr:cNvPicPr>
          <a:picLocks noChangeAspect="1"/>
        </xdr:cNvPicPr>
      </xdr:nvPicPr>
      <xdr:blipFill>
        <a:blip r:embed="rId21"/>
        <a:stretch>
          <a:fillRect/>
        </a:stretch>
      </xdr:blipFill>
      <xdr:spPr>
        <a:xfrm>
          <a:off x="1017905" y="13245465"/>
          <a:ext cx="1786890" cy="892175"/>
        </a:xfrm>
        <a:prstGeom prst="rect">
          <a:avLst/>
        </a:prstGeom>
        <a:noFill/>
        <a:ln w="9525">
          <a:noFill/>
        </a:ln>
      </xdr:spPr>
    </xdr:pic>
    <xdr:clientData/>
  </xdr:twoCellAnchor>
  <xdr:twoCellAnchor editAs="oneCell">
    <xdr:from>
      <xdr:col>1</xdr:col>
      <xdr:colOff>212090</xdr:colOff>
      <xdr:row>10</xdr:row>
      <xdr:rowOff>318770</xdr:rowOff>
    </xdr:from>
    <xdr:to>
      <xdr:col>1</xdr:col>
      <xdr:colOff>2656205</xdr:colOff>
      <xdr:row>10</xdr:row>
      <xdr:rowOff>1057275</xdr:rowOff>
    </xdr:to>
    <xdr:pic>
      <xdr:nvPicPr>
        <xdr:cNvPr id="51" name="图片 23" descr="clipboard/drawings/NULL"/>
        <xdr:cNvPicPr>
          <a:picLocks noChangeAspect="1"/>
        </xdr:cNvPicPr>
      </xdr:nvPicPr>
      <xdr:blipFill>
        <a:blip r:embed="rId22" r:link="rId19"/>
        <a:stretch>
          <a:fillRect/>
        </a:stretch>
      </xdr:blipFill>
      <xdr:spPr>
        <a:xfrm rot="5400000">
          <a:off x="1718310" y="11166475"/>
          <a:ext cx="738505" cy="2444115"/>
        </a:xfrm>
        <a:prstGeom prst="rect">
          <a:avLst/>
        </a:prstGeom>
        <a:noFill/>
        <a:ln w="9525">
          <a:noFill/>
        </a:ln>
      </xdr:spPr>
    </xdr:pic>
    <xdr:clientData/>
  </xdr:twoCellAnchor>
  <xdr:twoCellAnchor editAs="oneCell">
    <xdr:from>
      <xdr:col>1</xdr:col>
      <xdr:colOff>869950</xdr:colOff>
      <xdr:row>20</xdr:row>
      <xdr:rowOff>69850</xdr:rowOff>
    </xdr:from>
    <xdr:to>
      <xdr:col>1</xdr:col>
      <xdr:colOff>1859915</xdr:colOff>
      <xdr:row>20</xdr:row>
      <xdr:rowOff>993775</xdr:rowOff>
    </xdr:to>
    <xdr:pic>
      <xdr:nvPicPr>
        <xdr:cNvPr id="52" name="图片 51"/>
        <xdr:cNvPicPr>
          <a:picLocks noChangeAspect="1"/>
        </xdr:cNvPicPr>
      </xdr:nvPicPr>
      <xdr:blipFill>
        <a:blip r:embed="rId23"/>
        <a:stretch>
          <a:fillRect/>
        </a:stretch>
      </xdr:blipFill>
      <xdr:spPr>
        <a:xfrm>
          <a:off x="1523365" y="24675465"/>
          <a:ext cx="989965" cy="923925"/>
        </a:xfrm>
        <a:prstGeom prst="rect">
          <a:avLst/>
        </a:prstGeom>
        <a:noFill/>
        <a:ln w="9525">
          <a:noFill/>
        </a:ln>
      </xdr:spPr>
    </xdr:pic>
    <xdr:clientData/>
  </xdr:twoCellAnchor>
  <xdr:twoCellAnchor editAs="oneCell">
    <xdr:from>
      <xdr:col>2</xdr:col>
      <xdr:colOff>1123950</xdr:colOff>
      <xdr:row>28</xdr:row>
      <xdr:rowOff>0</xdr:rowOff>
    </xdr:from>
    <xdr:to>
      <xdr:col>2</xdr:col>
      <xdr:colOff>1134745</xdr:colOff>
      <xdr:row>28</xdr:row>
      <xdr:rowOff>6985</xdr:rowOff>
    </xdr:to>
    <xdr:pic>
      <xdr:nvPicPr>
        <xdr:cNvPr id="53" name="Picture 7" descr="rId1"/>
        <xdr:cNvPicPr>
          <a:picLocks noChangeAspect="1"/>
        </xdr:cNvPicPr>
      </xdr:nvPicPr>
      <xdr:blipFill>
        <a:blip r:embed="rId1"/>
        <a:stretch>
          <a:fillRect/>
        </a:stretch>
      </xdr:blipFill>
      <xdr:spPr>
        <a:xfrm>
          <a:off x="5368925" y="33330515"/>
          <a:ext cx="10795" cy="6985"/>
        </a:xfrm>
        <a:prstGeom prst="rect">
          <a:avLst/>
        </a:prstGeom>
        <a:noFill/>
        <a:ln w="9525">
          <a:noFill/>
        </a:ln>
      </xdr:spPr>
    </xdr:pic>
    <xdr:clientData/>
  </xdr:twoCellAnchor>
  <xdr:twoCellAnchor editAs="oneCell">
    <xdr:from>
      <xdr:col>1</xdr:col>
      <xdr:colOff>458470</xdr:colOff>
      <xdr:row>28</xdr:row>
      <xdr:rowOff>152400</xdr:rowOff>
    </xdr:from>
    <xdr:to>
      <xdr:col>1</xdr:col>
      <xdr:colOff>2622550</xdr:colOff>
      <xdr:row>28</xdr:row>
      <xdr:rowOff>1302385</xdr:rowOff>
    </xdr:to>
    <xdr:pic>
      <xdr:nvPicPr>
        <xdr:cNvPr id="54" name="image24.jpeg"/>
        <xdr:cNvPicPr>
          <a:picLocks noChangeAspect="1"/>
        </xdr:cNvPicPr>
      </xdr:nvPicPr>
      <xdr:blipFill>
        <a:blip r:embed="rId24"/>
        <a:stretch>
          <a:fillRect/>
        </a:stretch>
      </xdr:blipFill>
      <xdr:spPr>
        <a:xfrm>
          <a:off x="1111885" y="33482915"/>
          <a:ext cx="2164080" cy="1149985"/>
        </a:xfrm>
        <a:prstGeom prst="rect">
          <a:avLst/>
        </a:prstGeom>
        <a:noFill/>
        <a:ln w="9525">
          <a:noFill/>
        </a:ln>
      </xdr:spPr>
    </xdr:pic>
    <xdr:clientData/>
  </xdr:twoCellAnchor>
  <xdr:twoCellAnchor editAs="oneCell">
    <xdr:from>
      <xdr:col>2</xdr:col>
      <xdr:colOff>0</xdr:colOff>
      <xdr:row>28</xdr:row>
      <xdr:rowOff>0</xdr:rowOff>
    </xdr:from>
    <xdr:to>
      <xdr:col>2</xdr:col>
      <xdr:colOff>10160</xdr:colOff>
      <xdr:row>28</xdr:row>
      <xdr:rowOff>12065</xdr:rowOff>
    </xdr:to>
    <xdr:pic>
      <xdr:nvPicPr>
        <xdr:cNvPr id="55" name="Picture 9" descr="rId1"/>
        <xdr:cNvPicPr>
          <a:picLocks noChangeAspect="1"/>
        </xdr:cNvPicPr>
      </xdr:nvPicPr>
      <xdr:blipFill>
        <a:blip r:embed="rId1"/>
        <a:stretch>
          <a:fillRect/>
        </a:stretch>
      </xdr:blipFill>
      <xdr:spPr>
        <a:xfrm>
          <a:off x="4244975" y="33330515"/>
          <a:ext cx="10160" cy="12065"/>
        </a:xfrm>
        <a:prstGeom prst="rect">
          <a:avLst/>
        </a:prstGeom>
        <a:noFill/>
        <a:ln w="9525">
          <a:noFill/>
        </a:ln>
      </xdr:spPr>
    </xdr:pic>
    <xdr:clientData/>
  </xdr:twoCellAnchor>
  <xdr:twoCellAnchor editAs="oneCell">
    <xdr:from>
      <xdr:col>1</xdr:col>
      <xdr:colOff>420370</xdr:colOff>
      <xdr:row>27</xdr:row>
      <xdr:rowOff>133350</xdr:rowOff>
    </xdr:from>
    <xdr:to>
      <xdr:col>1</xdr:col>
      <xdr:colOff>2584450</xdr:colOff>
      <xdr:row>27</xdr:row>
      <xdr:rowOff>1283335</xdr:rowOff>
    </xdr:to>
    <xdr:pic>
      <xdr:nvPicPr>
        <xdr:cNvPr id="56" name="image24.jpeg"/>
        <xdr:cNvPicPr>
          <a:picLocks noChangeAspect="1"/>
        </xdr:cNvPicPr>
      </xdr:nvPicPr>
      <xdr:blipFill>
        <a:blip r:embed="rId24"/>
        <a:stretch>
          <a:fillRect/>
        </a:stretch>
      </xdr:blipFill>
      <xdr:spPr>
        <a:xfrm>
          <a:off x="1073785" y="31965265"/>
          <a:ext cx="2164080" cy="1149985"/>
        </a:xfrm>
        <a:prstGeom prst="rect">
          <a:avLst/>
        </a:prstGeom>
        <a:noFill/>
        <a:ln w="9525">
          <a:noFill/>
        </a:ln>
      </xdr:spPr>
    </xdr:pic>
    <xdr:clientData/>
  </xdr:twoCellAnchor>
  <xdr:twoCellAnchor editAs="oneCell">
    <xdr:from>
      <xdr:col>1</xdr:col>
      <xdr:colOff>525145</xdr:colOff>
      <xdr:row>26</xdr:row>
      <xdr:rowOff>180975</xdr:rowOff>
    </xdr:from>
    <xdr:to>
      <xdr:col>1</xdr:col>
      <xdr:colOff>2689225</xdr:colOff>
      <xdr:row>26</xdr:row>
      <xdr:rowOff>1330960</xdr:rowOff>
    </xdr:to>
    <xdr:pic>
      <xdr:nvPicPr>
        <xdr:cNvPr id="57" name="image24.jpeg"/>
        <xdr:cNvPicPr>
          <a:picLocks noChangeAspect="1"/>
        </xdr:cNvPicPr>
      </xdr:nvPicPr>
      <xdr:blipFill>
        <a:blip r:embed="rId24"/>
        <a:stretch>
          <a:fillRect/>
        </a:stretch>
      </xdr:blipFill>
      <xdr:spPr>
        <a:xfrm>
          <a:off x="1178560" y="30514290"/>
          <a:ext cx="2164080" cy="1149985"/>
        </a:xfrm>
        <a:prstGeom prst="rect">
          <a:avLst/>
        </a:prstGeom>
        <a:noFill/>
        <a:ln w="9525">
          <a:noFill/>
        </a:ln>
      </xdr:spPr>
    </xdr:pic>
    <xdr:clientData/>
  </xdr:twoCellAnchor>
  <xdr:twoCellAnchor editAs="oneCell">
    <xdr:from>
      <xdr:col>1</xdr:col>
      <xdr:colOff>741045</xdr:colOff>
      <xdr:row>15</xdr:row>
      <xdr:rowOff>323850</xdr:rowOff>
    </xdr:from>
    <xdr:to>
      <xdr:col>1</xdr:col>
      <xdr:colOff>1580515</xdr:colOff>
      <xdr:row>15</xdr:row>
      <xdr:rowOff>1212850</xdr:rowOff>
    </xdr:to>
    <xdr:pic>
      <xdr:nvPicPr>
        <xdr:cNvPr id="58" name="图片 57"/>
        <xdr:cNvPicPr>
          <a:picLocks noChangeAspect="1"/>
        </xdr:cNvPicPr>
      </xdr:nvPicPr>
      <xdr:blipFill>
        <a:blip r:embed="rId25"/>
        <a:stretch>
          <a:fillRect/>
        </a:stretch>
      </xdr:blipFill>
      <xdr:spPr>
        <a:xfrm>
          <a:off x="1394460" y="18425795"/>
          <a:ext cx="839470" cy="889000"/>
        </a:xfrm>
        <a:prstGeom prst="rect">
          <a:avLst/>
        </a:prstGeom>
        <a:noFill/>
        <a:ln w="9525">
          <a:noFill/>
        </a:ln>
      </xdr:spPr>
    </xdr:pic>
    <xdr:clientData/>
  </xdr:twoCellAnchor>
  <xdr:twoCellAnchor editAs="oneCell">
    <xdr:from>
      <xdr:col>1</xdr:col>
      <xdr:colOff>1765300</xdr:colOff>
      <xdr:row>15</xdr:row>
      <xdr:rowOff>203200</xdr:rowOff>
    </xdr:from>
    <xdr:to>
      <xdr:col>1</xdr:col>
      <xdr:colOff>2496820</xdr:colOff>
      <xdr:row>15</xdr:row>
      <xdr:rowOff>977900</xdr:rowOff>
    </xdr:to>
    <xdr:pic>
      <xdr:nvPicPr>
        <xdr:cNvPr id="59" name="图片 58"/>
        <xdr:cNvPicPr>
          <a:picLocks noChangeAspect="1"/>
        </xdr:cNvPicPr>
      </xdr:nvPicPr>
      <xdr:blipFill>
        <a:blip r:embed="rId25"/>
        <a:stretch>
          <a:fillRect/>
        </a:stretch>
      </xdr:blipFill>
      <xdr:spPr>
        <a:xfrm flipH="1">
          <a:off x="2418715" y="18305145"/>
          <a:ext cx="731520" cy="774700"/>
        </a:xfrm>
        <a:prstGeom prst="rect">
          <a:avLst/>
        </a:prstGeom>
        <a:noFill/>
        <a:ln w="9525">
          <a:noFill/>
        </a:ln>
      </xdr:spPr>
    </xdr:pic>
    <xdr:clientData/>
  </xdr:twoCellAnchor>
  <xdr:twoCellAnchor editAs="oneCell">
    <xdr:from>
      <xdr:col>1</xdr:col>
      <xdr:colOff>1943100</xdr:colOff>
      <xdr:row>5</xdr:row>
      <xdr:rowOff>57150</xdr:rowOff>
    </xdr:from>
    <xdr:to>
      <xdr:col>1</xdr:col>
      <xdr:colOff>2933700</xdr:colOff>
      <xdr:row>5</xdr:row>
      <xdr:rowOff>1974215</xdr:rowOff>
    </xdr:to>
    <xdr:pic>
      <xdr:nvPicPr>
        <xdr:cNvPr id="60" name="图片 59"/>
        <xdr:cNvPicPr>
          <a:picLocks noChangeAspect="1"/>
        </xdr:cNvPicPr>
      </xdr:nvPicPr>
      <xdr:blipFill>
        <a:blip r:embed="rId26"/>
        <a:srcRect l="19684" t="18077" r="30533" b="9805"/>
        <a:stretch>
          <a:fillRect/>
        </a:stretch>
      </xdr:blipFill>
      <xdr:spPr>
        <a:xfrm>
          <a:off x="2596515" y="1304925"/>
          <a:ext cx="990600" cy="1917065"/>
        </a:xfrm>
        <a:prstGeom prst="rect">
          <a:avLst/>
        </a:prstGeom>
        <a:noFill/>
        <a:ln w="9525">
          <a:noFill/>
        </a:ln>
      </xdr:spPr>
    </xdr:pic>
    <xdr:clientData/>
  </xdr:twoCellAnchor>
  <xdr:twoCellAnchor editAs="oneCell">
    <xdr:from>
      <xdr:col>1</xdr:col>
      <xdr:colOff>1533525</xdr:colOff>
      <xdr:row>16</xdr:row>
      <xdr:rowOff>38100</xdr:rowOff>
    </xdr:from>
    <xdr:to>
      <xdr:col>1</xdr:col>
      <xdr:colOff>3183255</xdr:colOff>
      <xdr:row>16</xdr:row>
      <xdr:rowOff>1450340</xdr:rowOff>
    </xdr:to>
    <xdr:pic>
      <xdr:nvPicPr>
        <xdr:cNvPr id="61" name="图片 60"/>
        <xdr:cNvPicPr>
          <a:picLocks noChangeAspect="1"/>
        </xdr:cNvPicPr>
      </xdr:nvPicPr>
      <xdr:blipFill>
        <a:blip r:embed="rId27"/>
        <a:srcRect l="6921" t="14051" r="7883" b="3997"/>
        <a:stretch>
          <a:fillRect/>
        </a:stretch>
      </xdr:blipFill>
      <xdr:spPr>
        <a:xfrm>
          <a:off x="2186940" y="19625945"/>
          <a:ext cx="1649730" cy="1412240"/>
        </a:xfrm>
        <a:prstGeom prst="rect">
          <a:avLst/>
        </a:prstGeom>
        <a:noFill/>
        <a:ln w="9525">
          <a:noFill/>
        </a:ln>
      </xdr:spPr>
    </xdr:pic>
    <xdr:clientData/>
  </xdr:twoCellAnchor>
  <xdr:twoCellAnchor editAs="oneCell">
    <xdr:from>
      <xdr:col>1</xdr:col>
      <xdr:colOff>1228725</xdr:colOff>
      <xdr:row>9</xdr:row>
      <xdr:rowOff>9525</xdr:rowOff>
    </xdr:from>
    <xdr:to>
      <xdr:col>1</xdr:col>
      <xdr:colOff>1849755</xdr:colOff>
      <xdr:row>9</xdr:row>
      <xdr:rowOff>1406525</xdr:rowOff>
    </xdr:to>
    <xdr:pic>
      <xdr:nvPicPr>
        <xdr:cNvPr id="62" name="图片 61"/>
        <xdr:cNvPicPr>
          <a:picLocks noChangeAspect="1"/>
        </xdr:cNvPicPr>
      </xdr:nvPicPr>
      <xdr:blipFill>
        <a:blip r:embed="rId28"/>
        <a:stretch>
          <a:fillRect/>
        </a:stretch>
      </xdr:blipFill>
      <xdr:spPr>
        <a:xfrm>
          <a:off x="1882140" y="10274935"/>
          <a:ext cx="621030" cy="1397000"/>
        </a:xfrm>
        <a:prstGeom prst="rect">
          <a:avLst/>
        </a:prstGeom>
        <a:noFill/>
        <a:ln w="9525">
          <a:noFill/>
        </a:ln>
      </xdr:spPr>
    </xdr:pic>
    <xdr:clientData/>
  </xdr:twoCellAnchor>
  <xdr:twoCellAnchor editAs="oneCell">
    <xdr:from>
      <xdr:col>1</xdr:col>
      <xdr:colOff>1122680</xdr:colOff>
      <xdr:row>31</xdr:row>
      <xdr:rowOff>0</xdr:rowOff>
    </xdr:from>
    <xdr:to>
      <xdr:col>1</xdr:col>
      <xdr:colOff>1132205</xdr:colOff>
      <xdr:row>31</xdr:row>
      <xdr:rowOff>9525</xdr:rowOff>
    </xdr:to>
    <xdr:pic>
      <xdr:nvPicPr>
        <xdr:cNvPr id="46" name="Picture 9" descr="rId1"/>
        <xdr:cNvPicPr>
          <a:picLocks noChangeAspect="1"/>
        </xdr:cNvPicPr>
      </xdr:nvPicPr>
      <xdr:blipFill>
        <a:blip r:embed="rId1"/>
        <a:stretch>
          <a:fillRect/>
        </a:stretch>
      </xdr:blipFill>
      <xdr:spPr>
        <a:xfrm>
          <a:off x="1776095" y="36467415"/>
          <a:ext cx="9525" cy="9525"/>
        </a:xfrm>
        <a:prstGeom prst="rect">
          <a:avLst/>
        </a:prstGeom>
        <a:noFill/>
        <a:ln w="9525">
          <a:noFill/>
        </a:ln>
      </xdr:spPr>
    </xdr:pic>
    <xdr:clientData/>
  </xdr:twoCellAnchor>
  <xdr:twoCellAnchor editAs="oneCell">
    <xdr:from>
      <xdr:col>1</xdr:col>
      <xdr:colOff>1122680</xdr:colOff>
      <xdr:row>31</xdr:row>
      <xdr:rowOff>0</xdr:rowOff>
    </xdr:from>
    <xdr:to>
      <xdr:col>1</xdr:col>
      <xdr:colOff>1132205</xdr:colOff>
      <xdr:row>31</xdr:row>
      <xdr:rowOff>9525</xdr:rowOff>
    </xdr:to>
    <xdr:pic>
      <xdr:nvPicPr>
        <xdr:cNvPr id="63" name="Picture 9" descr="rId1"/>
        <xdr:cNvPicPr>
          <a:picLocks noChangeAspect="1"/>
        </xdr:cNvPicPr>
      </xdr:nvPicPr>
      <xdr:blipFill>
        <a:blip r:embed="rId1"/>
        <a:stretch>
          <a:fillRect/>
        </a:stretch>
      </xdr:blipFill>
      <xdr:spPr>
        <a:xfrm>
          <a:off x="1776095" y="36467415"/>
          <a:ext cx="9525" cy="9525"/>
        </a:xfrm>
        <a:prstGeom prst="rect">
          <a:avLst/>
        </a:prstGeom>
        <a:noFill/>
        <a:ln w="9525">
          <a:noFill/>
        </a:ln>
      </xdr:spPr>
    </xdr:pic>
    <xdr:clientData/>
  </xdr:twoCellAnchor>
  <xdr:twoCellAnchor editAs="oneCell">
    <xdr:from>
      <xdr:col>2</xdr:col>
      <xdr:colOff>1123950</xdr:colOff>
      <xdr:row>31</xdr:row>
      <xdr:rowOff>0</xdr:rowOff>
    </xdr:from>
    <xdr:to>
      <xdr:col>2</xdr:col>
      <xdr:colOff>1134745</xdr:colOff>
      <xdr:row>31</xdr:row>
      <xdr:rowOff>8255</xdr:rowOff>
    </xdr:to>
    <xdr:pic>
      <xdr:nvPicPr>
        <xdr:cNvPr id="64" name="Picture 7" descr="rId1"/>
        <xdr:cNvPicPr>
          <a:picLocks noChangeAspect="1"/>
        </xdr:cNvPicPr>
      </xdr:nvPicPr>
      <xdr:blipFill>
        <a:blip r:embed="rId1"/>
        <a:stretch>
          <a:fillRect/>
        </a:stretch>
      </xdr:blipFill>
      <xdr:spPr>
        <a:xfrm>
          <a:off x="5368925" y="36467415"/>
          <a:ext cx="10795" cy="8255"/>
        </a:xfrm>
        <a:prstGeom prst="rect">
          <a:avLst/>
        </a:prstGeom>
        <a:noFill/>
        <a:ln w="9525">
          <a:noFill/>
        </a:ln>
      </xdr:spPr>
    </xdr:pic>
    <xdr:clientData/>
  </xdr:twoCellAnchor>
  <xdr:twoCellAnchor editAs="oneCell">
    <xdr:from>
      <xdr:col>2</xdr:col>
      <xdr:colOff>1123950</xdr:colOff>
      <xdr:row>31</xdr:row>
      <xdr:rowOff>0</xdr:rowOff>
    </xdr:from>
    <xdr:to>
      <xdr:col>2</xdr:col>
      <xdr:colOff>1134745</xdr:colOff>
      <xdr:row>31</xdr:row>
      <xdr:rowOff>8890</xdr:rowOff>
    </xdr:to>
    <xdr:pic>
      <xdr:nvPicPr>
        <xdr:cNvPr id="65" name="Picture 9" descr="rId1"/>
        <xdr:cNvPicPr>
          <a:picLocks noChangeAspect="1"/>
        </xdr:cNvPicPr>
      </xdr:nvPicPr>
      <xdr:blipFill>
        <a:blip r:embed="rId1"/>
        <a:stretch>
          <a:fillRect/>
        </a:stretch>
      </xdr:blipFill>
      <xdr:spPr>
        <a:xfrm>
          <a:off x="5368925" y="36467415"/>
          <a:ext cx="10795" cy="8890"/>
        </a:xfrm>
        <a:prstGeom prst="rect">
          <a:avLst/>
        </a:prstGeom>
        <a:noFill/>
        <a:ln w="9525">
          <a:noFill/>
        </a:ln>
      </xdr:spPr>
    </xdr:pic>
    <xdr:clientData/>
  </xdr:twoCellAnchor>
  <xdr:twoCellAnchor editAs="oneCell">
    <xdr:from>
      <xdr:col>2</xdr:col>
      <xdr:colOff>1123950</xdr:colOff>
      <xdr:row>31</xdr:row>
      <xdr:rowOff>0</xdr:rowOff>
    </xdr:from>
    <xdr:to>
      <xdr:col>2</xdr:col>
      <xdr:colOff>1134745</xdr:colOff>
      <xdr:row>31</xdr:row>
      <xdr:rowOff>6985</xdr:rowOff>
    </xdr:to>
    <xdr:pic>
      <xdr:nvPicPr>
        <xdr:cNvPr id="66" name="Picture 7" descr="rId1"/>
        <xdr:cNvPicPr>
          <a:picLocks noChangeAspect="1"/>
        </xdr:cNvPicPr>
      </xdr:nvPicPr>
      <xdr:blipFill>
        <a:blip r:embed="rId1"/>
        <a:stretch>
          <a:fillRect/>
        </a:stretch>
      </xdr:blipFill>
      <xdr:spPr>
        <a:xfrm>
          <a:off x="5368925" y="36467415"/>
          <a:ext cx="10795" cy="6985"/>
        </a:xfrm>
        <a:prstGeom prst="rect">
          <a:avLst/>
        </a:prstGeom>
        <a:noFill/>
        <a:ln w="9525">
          <a:noFill/>
        </a:ln>
      </xdr:spPr>
    </xdr:pic>
    <xdr:clientData/>
  </xdr:twoCellAnchor>
  <xdr:twoCellAnchor editAs="oneCell">
    <xdr:from>
      <xdr:col>1</xdr:col>
      <xdr:colOff>1122680</xdr:colOff>
      <xdr:row>31</xdr:row>
      <xdr:rowOff>0</xdr:rowOff>
    </xdr:from>
    <xdr:to>
      <xdr:col>1</xdr:col>
      <xdr:colOff>1132205</xdr:colOff>
      <xdr:row>31</xdr:row>
      <xdr:rowOff>9525</xdr:rowOff>
    </xdr:to>
    <xdr:pic>
      <xdr:nvPicPr>
        <xdr:cNvPr id="67" name="Picture 9" descr="rId1"/>
        <xdr:cNvPicPr>
          <a:picLocks noChangeAspect="1"/>
        </xdr:cNvPicPr>
      </xdr:nvPicPr>
      <xdr:blipFill>
        <a:blip r:embed="rId1"/>
        <a:stretch>
          <a:fillRect/>
        </a:stretch>
      </xdr:blipFill>
      <xdr:spPr>
        <a:xfrm>
          <a:off x="1776095" y="36467415"/>
          <a:ext cx="9525" cy="9525"/>
        </a:xfrm>
        <a:prstGeom prst="rect">
          <a:avLst/>
        </a:prstGeom>
        <a:noFill/>
        <a:ln w="9525">
          <a:noFill/>
        </a:ln>
      </xdr:spPr>
    </xdr:pic>
    <xdr:clientData/>
  </xdr:twoCellAnchor>
  <xdr:twoCellAnchor editAs="oneCell">
    <xdr:from>
      <xdr:col>2</xdr:col>
      <xdr:colOff>1123950</xdr:colOff>
      <xdr:row>31</xdr:row>
      <xdr:rowOff>0</xdr:rowOff>
    </xdr:from>
    <xdr:to>
      <xdr:col>2</xdr:col>
      <xdr:colOff>1134745</xdr:colOff>
      <xdr:row>31</xdr:row>
      <xdr:rowOff>18415</xdr:rowOff>
    </xdr:to>
    <xdr:pic>
      <xdr:nvPicPr>
        <xdr:cNvPr id="68" name="Picture 7" descr="rId1"/>
        <xdr:cNvPicPr>
          <a:picLocks noChangeAspect="1"/>
        </xdr:cNvPicPr>
      </xdr:nvPicPr>
      <xdr:blipFill>
        <a:blip r:embed="rId1"/>
        <a:stretch>
          <a:fillRect/>
        </a:stretch>
      </xdr:blipFill>
      <xdr:spPr>
        <a:xfrm>
          <a:off x="5368925" y="36467415"/>
          <a:ext cx="10795" cy="18415"/>
        </a:xfrm>
        <a:prstGeom prst="rect">
          <a:avLst/>
        </a:prstGeom>
        <a:noFill/>
        <a:ln w="9525">
          <a:noFill/>
        </a:ln>
      </xdr:spPr>
    </xdr:pic>
    <xdr:clientData/>
  </xdr:twoCellAnchor>
  <xdr:twoCellAnchor editAs="oneCell">
    <xdr:from>
      <xdr:col>2</xdr:col>
      <xdr:colOff>1123950</xdr:colOff>
      <xdr:row>31</xdr:row>
      <xdr:rowOff>0</xdr:rowOff>
    </xdr:from>
    <xdr:to>
      <xdr:col>2</xdr:col>
      <xdr:colOff>1134745</xdr:colOff>
      <xdr:row>31</xdr:row>
      <xdr:rowOff>9525</xdr:rowOff>
    </xdr:to>
    <xdr:pic>
      <xdr:nvPicPr>
        <xdr:cNvPr id="69" name="Picture 7" descr="rId1"/>
        <xdr:cNvPicPr>
          <a:picLocks noChangeAspect="1"/>
        </xdr:cNvPicPr>
      </xdr:nvPicPr>
      <xdr:blipFill>
        <a:blip r:embed="rId1"/>
        <a:stretch>
          <a:fillRect/>
        </a:stretch>
      </xdr:blipFill>
      <xdr:spPr>
        <a:xfrm>
          <a:off x="5368925" y="36467415"/>
          <a:ext cx="10795" cy="9525"/>
        </a:xfrm>
        <a:prstGeom prst="rect">
          <a:avLst/>
        </a:prstGeom>
        <a:noFill/>
        <a:ln w="9525">
          <a:noFill/>
        </a:ln>
      </xdr:spPr>
    </xdr:pic>
    <xdr:clientData/>
  </xdr:twoCellAnchor>
  <xdr:twoCellAnchor editAs="oneCell">
    <xdr:from>
      <xdr:col>0</xdr:col>
      <xdr:colOff>593725</xdr:colOff>
      <xdr:row>31</xdr:row>
      <xdr:rowOff>0</xdr:rowOff>
    </xdr:from>
    <xdr:to>
      <xdr:col>1</xdr:col>
      <xdr:colOff>9525</xdr:colOff>
      <xdr:row>31</xdr:row>
      <xdr:rowOff>11430</xdr:rowOff>
    </xdr:to>
    <xdr:pic>
      <xdr:nvPicPr>
        <xdr:cNvPr id="70" name="Picture 7" descr="rId1"/>
        <xdr:cNvPicPr>
          <a:picLocks noChangeAspect="1"/>
        </xdr:cNvPicPr>
      </xdr:nvPicPr>
      <xdr:blipFill>
        <a:blip r:embed="rId1"/>
        <a:stretch>
          <a:fillRect/>
        </a:stretch>
      </xdr:blipFill>
      <xdr:spPr>
        <a:xfrm>
          <a:off x="593725" y="36467415"/>
          <a:ext cx="69215" cy="11430"/>
        </a:xfrm>
        <a:prstGeom prst="rect">
          <a:avLst/>
        </a:prstGeom>
        <a:noFill/>
        <a:ln w="9525">
          <a:noFill/>
        </a:ln>
      </xdr:spPr>
    </xdr:pic>
    <xdr:clientData/>
  </xdr:twoCellAnchor>
  <xdr:twoCellAnchor editAs="oneCell">
    <xdr:from>
      <xdr:col>2</xdr:col>
      <xdr:colOff>0</xdr:colOff>
      <xdr:row>31</xdr:row>
      <xdr:rowOff>0</xdr:rowOff>
    </xdr:from>
    <xdr:to>
      <xdr:col>2</xdr:col>
      <xdr:colOff>10160</xdr:colOff>
      <xdr:row>31</xdr:row>
      <xdr:rowOff>12065</xdr:rowOff>
    </xdr:to>
    <xdr:pic>
      <xdr:nvPicPr>
        <xdr:cNvPr id="71" name="Picture 9" descr="rId1"/>
        <xdr:cNvPicPr>
          <a:picLocks noChangeAspect="1"/>
        </xdr:cNvPicPr>
      </xdr:nvPicPr>
      <xdr:blipFill>
        <a:blip r:embed="rId1"/>
        <a:stretch>
          <a:fillRect/>
        </a:stretch>
      </xdr:blipFill>
      <xdr:spPr>
        <a:xfrm>
          <a:off x="4244975" y="36467415"/>
          <a:ext cx="10160" cy="12065"/>
        </a:xfrm>
        <a:prstGeom prst="rect">
          <a:avLst/>
        </a:prstGeom>
        <a:noFill/>
        <a:ln w="9525">
          <a:noFill/>
        </a:ln>
      </xdr:spPr>
    </xdr:pic>
    <xdr:clientData/>
  </xdr:twoCellAnchor>
  <xdr:twoCellAnchor editAs="oneCell">
    <xdr:from>
      <xdr:col>2</xdr:col>
      <xdr:colOff>1123950</xdr:colOff>
      <xdr:row>31</xdr:row>
      <xdr:rowOff>0</xdr:rowOff>
    </xdr:from>
    <xdr:to>
      <xdr:col>2</xdr:col>
      <xdr:colOff>1134745</xdr:colOff>
      <xdr:row>31</xdr:row>
      <xdr:rowOff>6985</xdr:rowOff>
    </xdr:to>
    <xdr:pic>
      <xdr:nvPicPr>
        <xdr:cNvPr id="72" name="Picture 7" descr="rId1"/>
        <xdr:cNvPicPr>
          <a:picLocks noChangeAspect="1"/>
        </xdr:cNvPicPr>
      </xdr:nvPicPr>
      <xdr:blipFill>
        <a:blip r:embed="rId1"/>
        <a:stretch>
          <a:fillRect/>
        </a:stretch>
      </xdr:blipFill>
      <xdr:spPr>
        <a:xfrm>
          <a:off x="5368925" y="36467415"/>
          <a:ext cx="10795" cy="6985"/>
        </a:xfrm>
        <a:prstGeom prst="rect">
          <a:avLst/>
        </a:prstGeom>
        <a:noFill/>
        <a:ln w="9525">
          <a:noFill/>
        </a:ln>
      </xdr:spPr>
    </xdr:pic>
    <xdr:clientData/>
  </xdr:twoCellAnchor>
  <xdr:twoCellAnchor editAs="oneCell">
    <xdr:from>
      <xdr:col>2</xdr:col>
      <xdr:colOff>0</xdr:colOff>
      <xdr:row>31</xdr:row>
      <xdr:rowOff>0</xdr:rowOff>
    </xdr:from>
    <xdr:to>
      <xdr:col>2</xdr:col>
      <xdr:colOff>10160</xdr:colOff>
      <xdr:row>31</xdr:row>
      <xdr:rowOff>12065</xdr:rowOff>
    </xdr:to>
    <xdr:pic>
      <xdr:nvPicPr>
        <xdr:cNvPr id="73" name="Picture 9" descr="rId1"/>
        <xdr:cNvPicPr>
          <a:picLocks noChangeAspect="1"/>
        </xdr:cNvPicPr>
      </xdr:nvPicPr>
      <xdr:blipFill>
        <a:blip r:embed="rId1"/>
        <a:stretch>
          <a:fillRect/>
        </a:stretch>
      </xdr:blipFill>
      <xdr:spPr>
        <a:xfrm>
          <a:off x="4244975" y="36467415"/>
          <a:ext cx="10160" cy="1206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p-server\I\CHINA\616\BQ-MEA\MC\HOUSE\REIN_H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iara\Library\Containers\com.kingsoft.wpsoffice.mac\Data\Library\Application%20Support\Kingsoft\WPS%20Cloud%20Files\userdata\qing\filecache\Chiara&#30340;&#20113;&#25991;&#26723;\&#23681;&#23453;\&#25104;&#26412;\Hp-server\I\CHINA\616\BQ-MEA\MC\HOUSE\REIN_H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work\&#23681;&#23453;&#22269;&#23637;&#20013;&#24515;&#19968;&#26399;A&#26635;&#25209;&#37327;&#31934;&#35013;&#20462;\42~55&#23618;\[0]\07&#21495;&#28165;&#21333;%20&#38548;&#22681;&#22681;&#20307;&#24037;&#31243;&#12304;&#25152;&#26377;&#25143;&#22411;&#123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494;&#20449;&#32842;&#22825;&#35760;&#24405;\WeChat%20Files\wxid_804lhfjr718v21\FileStorage\File\2025-04\A1-01--A1-02--A2-02&#25143;&#22411;&#31934;&#35013;&#24037;&#31243;&#37327;&#28165;&#21333;-20250417(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HOME\HOTELS\MOHKG\Hotel\RoomsAndre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FORECAST2002\OUT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Budget2003\CO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0.26\&#25216;&#26415;&#37096;\&#21016;&#20426;6.1~6.30\&#38050;&#32467;&#26500;&#24037;&#31243;&#37327;&#35745;&#31639;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sheetName val="PILE CAP"/>
      <sheetName val="BEAM"/>
      <sheetName val="SLAB"/>
      <sheetName val="WALL"/>
      <sheetName val="COLUMN"/>
      <sheetName val="General"/>
      <sheetName val="Sheet5"/>
      <sheetName val="Sheet6"/>
      <sheetName val="Sheet7"/>
      <sheetName val="Sheet8"/>
      <sheetName val="Sheet9"/>
      <sheetName val="Sheet10"/>
      <sheetName val="Sheet11"/>
      <sheetName val="Sheet12"/>
      <sheetName val="Sheet13"/>
      <sheetName val="Sheet14"/>
      <sheetName val="Sheet15"/>
      <sheetName val="Sheet16"/>
      <sheetName val="1#非桩基础 "/>
      <sheetName val="投标总结"/>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Sheet1"/>
      <sheetName val="暗渠以西人防地库（暂定）"/>
      <sheetName val="常用项目"/>
      <sheetName val="1 开办费汇总"/>
      <sheetName val="编制说明"/>
      <sheetName val="预算200326"/>
      <sheetName val="#REF!"/>
      <sheetName val="資料庫"/>
      <sheetName val="Sheet4"/>
      <sheetName val="应供量清单"/>
      <sheetName val="合格证 (2)"/>
      <sheetName val="明細表"/>
      <sheetName val="BQ2.10"/>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21"/>
      <sheetName val="BQ2-住宅部分"/>
      <sheetName val="BQ2-商业街部分"/>
      <sheetName val="POWER ASSUMPTIONS"/>
      <sheetName val="3"/>
      <sheetName val="8"/>
      <sheetName val="中海城三期（01A及01E小学）"/>
      <sheetName val="中海城四期（02C）"/>
      <sheetName val="Toolbox"/>
      <sheetName val="主要项目单价分析表 "/>
      <sheetName val="电线"/>
      <sheetName val="电缆"/>
      <sheetName val="Wl. Fin."/>
      <sheetName val="GS"/>
      <sheetName val="型材表"/>
      <sheetName val="材料单价表"/>
      <sheetName val="汇总表"/>
      <sheetName val="配置表"/>
      <sheetName val="Main"/>
      <sheetName val="XLR_NoRangeSheet"/>
      <sheetName val="地连墙"/>
      <sheetName val="Financ. Overview"/>
      <sheetName val="Open"/>
      <sheetName val="eqpmad2"/>
      <sheetName val="磨具余料庫"/>
      <sheetName val="SW-TEO"/>
      <sheetName val="G1102地块一区（省一建） "/>
      <sheetName val="单位"/>
      <sheetName val="二号清单"/>
      <sheetName val="清单"/>
      <sheetName val="内围地梁钢筋说明"/>
      <sheetName val="4、综合单价分析表"/>
      <sheetName val="材料价格"/>
      <sheetName val="工程量A"/>
      <sheetName val="单价报价明细表"/>
      <sheetName val="报价明细表"/>
      <sheetName val="2"/>
      <sheetName val="6"/>
      <sheetName val="面积合计（藏）"/>
      <sheetName val="7"/>
      <sheetName val="4"/>
      <sheetName val="投标材料清单 "/>
      <sheetName val="5"/>
      <sheetName val="1"/>
      <sheetName val="单价分析表格式"/>
      <sheetName val="1#"/>
      <sheetName val="面积表"/>
      <sheetName val="计算表"/>
      <sheetName val="03定额库"/>
      <sheetName val="94定额库"/>
      <sheetName val="封面"/>
      <sheetName val="清单库"/>
      <sheetName val="材料"/>
      <sheetName val="工程量"/>
      <sheetName val="1."/>
      <sheetName val="BQ4.1.1至4.1.4"/>
      <sheetName val="雨棚"/>
      <sheetName val="S1单价表"/>
      <sheetName val="BQ3-1"/>
      <sheetName val="BQ5.3-1"/>
      <sheetName val="电视监控"/>
      <sheetName val="일반공사"/>
      <sheetName val="2012-9科目余额表 (6)"/>
      <sheetName val="科目余额表 (5)"/>
      <sheetName val="工料测量师报告"/>
      <sheetName val="7.1APP3"/>
      <sheetName val="G2TempSheet"/>
      <sheetName val="2.1设计部"/>
      <sheetName val="银行账户"/>
      <sheetName val="月报表"/>
      <sheetName val="Hic_150EOffice"/>
      <sheetName val="投标价目总计"/>
      <sheetName val="开办费"/>
      <sheetName val="BQ2.1~基础工程及土方工程清单"/>
      <sheetName val="BQ2.2~GDG9#网点土方清单"/>
      <sheetName val="BQ3.1.1~地下室1土建清单"/>
      <sheetName val="BQ3.1.2~地下室1机电清单"/>
      <sheetName val="BQ4.1.1~GDG9#土建清单"/>
      <sheetName val="BQ4.1.2~GDG9#机电清单"/>
      <sheetName val="BQ5.1.1~GD6#土建清单"/>
      <sheetName val="BQ5.1.2~GD6#机电清单"/>
      <sheetName val="BQ5.2.1~GD7+GDG8#土建清单"/>
      <sheetName val="BQ5.2.2~GD7+GDG8#机电清单"/>
      <sheetName val="BQ5.3.1~GD8+GDG10#土建清单"/>
      <sheetName val="BQ5.3.2~GD8+GDG10#机电清单"/>
      <sheetName val="BQ5.4.1~GD9#土建清单 "/>
      <sheetName val="BQ5.4.2~GD9#机电清单"/>
      <sheetName val="00000ppy"/>
      <sheetName val="Data"/>
      <sheetName val="一层·C区"/>
      <sheetName val="单位库"/>
      <sheetName val="CD"/>
      <sheetName val="柱"/>
      <sheetName val="费率表"/>
      <sheetName val="A"/>
      <sheetName val="单价表"/>
      <sheetName val="before"/>
      <sheetName val="土建地上商业部分"/>
      <sheetName val="貨品科目"/>
      <sheetName val="14.桥架"/>
      <sheetName val="计算稿-3#楼"/>
      <sheetName val="XL4Poppy"/>
      <sheetName val="Mp-team 1"/>
      <sheetName val="企业格式单价分析表"/>
      <sheetName val="B1-1清单外装修"/>
      <sheetName val="报价细目表"/>
      <sheetName val="三号清单之电气工程综合单价分析"/>
      <sheetName val="三号清单之给排水工程综合单价分析"/>
      <sheetName val="第二章 - 可视对讲系统"/>
      <sheetName val="Bill-2.1（1）"/>
      <sheetName val="sn"/>
      <sheetName val="RA-markate"/>
      <sheetName val="Setting"/>
      <sheetName val="总量统计"/>
      <sheetName val="10"/>
      <sheetName val="节点（12-2立面）"/>
      <sheetName val="附件二"/>
      <sheetName val="rebrand"/>
      <sheetName val="下拉菜单"/>
      <sheetName val="dw list"/>
      <sheetName val="KDB"/>
      <sheetName val="A翼写字楼"/>
      <sheetName val="S-Hotel"/>
      <sheetName val="SR6SUM"/>
      <sheetName val="基本资料"/>
      <sheetName val="清单汇总"/>
      <sheetName val="基 础"/>
      <sheetName val="改加胶玻璃、室外栏杆"/>
      <sheetName val="机房工程B"/>
      <sheetName val="数据"/>
      <sheetName val="单价分析过程"/>
      <sheetName val="主要材料价格表 (2)"/>
      <sheetName val="土建工程综合单价表"/>
      <sheetName val="土建工程综合单价组价明细表"/>
      <sheetName val="JOA首頁"/>
      <sheetName val="目录"/>
      <sheetName val="Sheet1 (11)"/>
      <sheetName val="T(B)Summary"/>
      <sheetName val="EXRATE"/>
      <sheetName val="BQ"/>
      <sheetName val="KKKKKKKK"/>
      <sheetName val="D0026B3"/>
      <sheetName val="G.1R-Shou COP Gf"/>
      <sheetName val="推拉"/>
      <sheetName val="MC"/>
      <sheetName val="7#强电"/>
      <sheetName val="S"/>
      <sheetName val="ID"/>
      <sheetName val="M&amp;E"/>
      <sheetName val="FS"/>
      <sheetName val="M-Par"/>
      <sheetName val="Col"/>
      <sheetName val="Wall(int)"/>
      <sheetName val="Wall(ext) "/>
      <sheetName val="Reinf"/>
      <sheetName val="Summary of Cost"/>
      <sheetName val="材料表"/>
      <sheetName val="G单价分析"/>
      <sheetName val="H单价分析"/>
      <sheetName val="N单价分析 "/>
      <sheetName val="C单价分析 "/>
      <sheetName val="一层电梯厅单价分析"/>
      <sheetName val="二层电梯厅单价分析"/>
      <sheetName val="参数"/>
      <sheetName val="Data Sheet"/>
      <sheetName val="A3地块围护结构"/>
      <sheetName val="第一部分定价"/>
      <sheetName val="Combo"/>
      <sheetName val="取费系数"/>
      <sheetName val="92#"/>
      <sheetName val="ben"/>
      <sheetName val="材料名称标准表"/>
      <sheetName val="工程量计算"/>
      <sheetName val="MOTOR"/>
      <sheetName val="一层板"/>
      <sheetName val="底板梁"/>
      <sheetName val="电气设置"/>
      <sheetName val="电气计算"/>
      <sheetName val="总价"/>
      <sheetName val="设计部"/>
      <sheetName val="建筑面积 "/>
      <sheetName val="Fly Sheets"/>
      <sheetName val="G2C2"/>
      <sheetName val="汇总"/>
      <sheetName val="开办费项目"/>
      <sheetName val="工程计算书"/>
      <sheetName val="P1012001"/>
      <sheetName val="Aging Datasheet"/>
      <sheetName val="ECCS_1 DataSheet"/>
      <sheetName val="KPI Datasheet"/>
      <sheetName val="_______"/>
      <sheetName val="核算项目余额表"/>
      <sheetName val="定额"/>
      <sheetName val="配合比"/>
      <sheetName val="封"/>
      <sheetName val="做法表"/>
      <sheetName val="模板参数"/>
      <sheetName val="送电装材统计"/>
      <sheetName val="@cover"/>
      <sheetName val="材料库"/>
      <sheetName val="工程量清单计价表-塔楼-03"/>
      <sheetName val="Fee Rate Summary"/>
      <sheetName val="点表"/>
      <sheetName val="index"/>
      <sheetName val="附表02.管材管件"/>
      <sheetName val="五金（华建+坚朗）"/>
      <sheetName val="材料表-王瑜"/>
      <sheetName val="架空层绿化回填土计算表"/>
      <sheetName val="架空层消防路回填土计算表"/>
      <sheetName val="工程材料"/>
      <sheetName val="Estimate Details"/>
      <sheetName val="301-6"/>
      <sheetName val="工程清单"/>
      <sheetName val="主材表"/>
      <sheetName val="材料损耗(不打印)"/>
      <sheetName val="门窗表"/>
      <sheetName val="T1T2T3T4门窗表"/>
      <sheetName val="总措施项目"/>
      <sheetName val="给排水工程综合单价分析"/>
      <sheetName val="塔楼主体"/>
      <sheetName val="墙面工程"/>
      <sheetName val="基础项目"/>
      <sheetName val="BQ9 地下室（城市广场）(2)"/>
      <sheetName val="按新系统"/>
      <sheetName val="1#量统计"/>
      <sheetName val="1-2A"/>
      <sheetName val="sheet2"/>
      <sheetName val="室内汇总"/>
      <sheetName val="名称"/>
      <sheetName val="单价分析表"/>
      <sheetName val="分部分项清单(模板)"/>
      <sheetName val="15-1-A户型"/>
      <sheetName val="材料汇总"/>
      <sheetName val="土建直接费"/>
      <sheetName val="PUR资料库"/>
      <sheetName val="表3"/>
      <sheetName val="8、主材品牌表 "/>
      <sheetName val="甲"/>
      <sheetName val="甲指乙供材料报价表"/>
      <sheetName val="安装综合单价分析表"/>
      <sheetName val="slipsumpR"/>
      <sheetName val="BQ2.2"/>
      <sheetName val="BQ2.1"/>
      <sheetName val="Bill 3"/>
      <sheetName val="招标补充说明2017.6.3"/>
      <sheetName val="乙供材料设备表"/>
      <sheetName val="125户型样板房"/>
      <sheetName val="ANL"/>
      <sheetName val="计算表2"/>
      <sheetName val="基础工程量估算"/>
      <sheetName val="成本预测"/>
      <sheetName val="成本结转表"/>
      <sheetName val="承台(砖模) "/>
      <sheetName val="地梁"/>
      <sheetName val="综合单价分析表-详细"/>
      <sheetName val="土方"/>
      <sheetName val="电气工程综合单价分析"/>
      <sheetName val="BQ2"/>
      <sheetName val=""/>
      <sheetName val="资料库"/>
      <sheetName val="铝合金门窗类型分析报价表"/>
      <sheetName val="Contents"/>
      <sheetName val="成本多栏明细账"/>
      <sheetName val="e"/>
      <sheetName val="基本参数表"/>
      <sheetName val="一号清单－措施费（高层+叠拼+地下室）"/>
      <sheetName val="二号清单—协调服务费"/>
      <sheetName val="单价分析"/>
      <sheetName val="措施费测算"/>
      <sheetName val="dm"/>
      <sheetName val="Sum"/>
      <sheetName val="辅助表"/>
      <sheetName val="Summary T(A)"/>
      <sheetName val="弱电"/>
      <sheetName val="铁塔材料明细"/>
      <sheetName val="混凝土杆材料"/>
      <sheetName val="单位工程2"/>
      <sheetName val="土石方计算(2)"/>
      <sheetName val="零星钢筋工程"/>
      <sheetName val="防水工程"/>
      <sheetName val="找平及抹灰"/>
      <sheetName val="砌体、抹灰工程"/>
      <sheetName val="单价"/>
      <sheetName val="快速代码 "/>
      <sheetName val="eva"/>
      <sheetName val="系数516"/>
      <sheetName val="2.1收益测算及指标(均摊)"/>
      <sheetName val="uint"/>
      <sheetName val="6号地给排水"/>
      <sheetName val="Criteria"/>
      <sheetName val="柱计算"/>
      <sheetName val="裙房"/>
      <sheetName val="明细表"/>
      <sheetName val="材料单价"/>
      <sheetName val="含量 "/>
      <sheetName val="Cost Plan -2"/>
      <sheetName val="5201.2004"/>
      <sheetName val="1.投标总价排名对比表"/>
      <sheetName val="工程量分析表"/>
      <sheetName val="電気設備表"/>
      <sheetName val="含量"/>
      <sheetName val="销售"/>
      <sheetName val="CFA"/>
      <sheetName val="3.1"/>
      <sheetName val="C"/>
      <sheetName val="Bill 5 - Carpark"/>
      <sheetName val="10.Linkway"/>
      <sheetName val="11.Bus Shelter-Bay"/>
      <sheetName val="KG-LS"/>
      <sheetName val="Pick List"/>
      <sheetName val="变量单"/>
      <sheetName val="主材价格"/>
      <sheetName val="设计指标"/>
      <sheetName val="工程量计算式"/>
      <sheetName val="辅材"/>
      <sheetName val="敏感参数"/>
      <sheetName val="园建人工测算"/>
      <sheetName val="试算平衡表"/>
      <sheetName val="XBase"/>
      <sheetName val="开发成本(PUD)"/>
      <sheetName val="开发产品变动表(Compelted units)"/>
      <sheetName val="JCT80"/>
      <sheetName val="2008实际(每月)"/>
      <sheetName val="2008实际(截至)"/>
      <sheetName val="2008予算(每月)"/>
      <sheetName val="2008予算(截至)"/>
      <sheetName val="目錄"/>
      <sheetName val="SkLabVariable"/>
      <sheetName val="11"/>
      <sheetName val="A1、A2栏杆和百叶清单 "/>
      <sheetName val="A1、A2单价分析表"/>
      <sheetName val="A1门窗清单"/>
      <sheetName val="A20单价分析表"/>
      <sheetName val="A20栋清单"/>
      <sheetName val="A21、A22单价分析表"/>
      <sheetName val="A21、22栋清单"/>
      <sheetName val="A3-4单价分析表"/>
      <sheetName val="A3门窗清单"/>
      <sheetName val="A4门窗清单"/>
      <sheetName val="B1、B2、B4-B7栋清单"/>
      <sheetName val="B1、B2、B4-B7单价分析表"/>
      <sheetName val="B1幕墙价分析表"/>
      <sheetName val="B1幕墙"/>
      <sheetName val="B2幕墙价分析表"/>
      <sheetName val="B2幕墙"/>
      <sheetName val="B3单价分析表"/>
      <sheetName val="B3幕墙价分析表"/>
      <sheetName val="B3幕墙"/>
      <sheetName val="B3栋清单"/>
      <sheetName val="B4幕墙价分析表"/>
      <sheetName val="B4幕墙"/>
      <sheetName val="B5幕墙价分析表"/>
      <sheetName val="B5幕墙"/>
      <sheetName val="B6幕墙价分析表"/>
      <sheetName val="B6幕墙"/>
      <sheetName val="B7幕墙价分析表"/>
      <sheetName val="B7幕墙"/>
      <sheetName val="售楼部单价分析表"/>
      <sheetName val="售楼部"/>
      <sheetName val="小学单价分析表"/>
      <sheetName val="小学"/>
      <sheetName val="幼儿园单价分析表"/>
      <sheetName val="幼儿园"/>
      <sheetName val="计算式"/>
      <sheetName val="索引"/>
      <sheetName val="土建"/>
      <sheetName val="装修材料费"/>
      <sheetName val="BQMP"/>
      <sheetName val="BQMPALOC"/>
      <sheetName val="A-summary"/>
      <sheetName val="8.2-EX Summary"/>
      <sheetName val="测算依据"/>
      <sheetName val="东一一层方柱砼"/>
      <sheetName val="砂浆单价表"/>
      <sheetName val="Content"/>
      <sheetName val="gsde06"/>
      <sheetName val="Ref"/>
      <sheetName val="CHECKLIST"/>
      <sheetName val="WP-Matrix"/>
      <sheetName val="REIN_HSE"/>
      <sheetName val="Arch"/>
      <sheetName val="1S"/>
      <sheetName val="2S"/>
      <sheetName val="3.1S"/>
      <sheetName val="3.2"/>
      <sheetName val="3.2S"/>
      <sheetName val="3.3"/>
      <sheetName val="3.3S"/>
      <sheetName val="3.4"/>
      <sheetName val="3.4S"/>
      <sheetName val="3.5"/>
      <sheetName val="3.5S"/>
      <sheetName val="3.6"/>
      <sheetName val="3.6S"/>
      <sheetName val="3S"/>
      <sheetName val="8S"/>
      <sheetName val="ancillary"/>
      <sheetName val="企业表一"/>
      <sheetName val="村级支出"/>
      <sheetName val="型材计算表(50平开窗)"/>
      <sheetName val="AA小双拼（6栋）"/>
      <sheetName val="AB、BA小双拼（7栋） "/>
      <sheetName val="BB小双拼（3栋） "/>
      <sheetName val="型材计算表（幕墙）"/>
      <sheetName val="2#"/>
      <sheetName val="型材计算表(90推拉门)"/>
      <sheetName val="26#"/>
      <sheetName val="27、28、29#"/>
      <sheetName val="3#"/>
      <sheetName val="35#"/>
      <sheetName val="4#（商业）"/>
      <sheetName val="5#（商业）"/>
      <sheetName val="主要材料清单"/>
      <sheetName val="汇总表及手算计算格式 (2)"/>
      <sheetName val="中庭园建"/>
      <sheetName val="报价单"/>
      <sheetName val="多媒体查询"/>
      <sheetName val="中心机房"/>
      <sheetName val="会议"/>
      <sheetName val="停车场"/>
      <sheetName val="BA"/>
      <sheetName val="物业"/>
      <sheetName val="移动通信"/>
      <sheetName val="防雷接地"/>
      <sheetName val="五号清单塔楼地上强电工程"/>
      <sheetName val="四季花城城南地块户型面积"/>
      <sheetName val="dongia (2)"/>
      <sheetName val="其他项目清单"/>
      <sheetName val="人工基价"/>
      <sheetName val="2006年10月"/>
      <sheetName val="5期B栋会所装饰精装修"/>
      <sheetName val="使用说明"/>
      <sheetName val="开关价"/>
      <sheetName val="附4-1其他项目清单（土建）"/>
      <sheetName val="建築面積"/>
      <sheetName val="Basis"/>
      <sheetName val="2号-土建"/>
      <sheetName val="材料价格（藏）"/>
      <sheetName val="9"/>
      <sheetName val="Hotel"/>
      <sheetName val="计算簿"/>
      <sheetName val="数据汇总"/>
      <sheetName val="计算稿 (3)"/>
      <sheetName val="B1.2SUM"/>
      <sheetName val="B1.3SUM"/>
      <sheetName val="B1SUM"/>
      <sheetName val="B1.1SUM"/>
      <sheetName val="施工参考单价报价表"/>
      <sheetName val="其它工作项目报价清单"/>
      <sheetName val="9#楼大堂（装饰）"/>
      <sheetName val="Validation source"/>
      <sheetName val="钢筋型号表"/>
      <sheetName val="桩钢筋"/>
      <sheetName val="计算公式"/>
      <sheetName val="장비당단가 (1)"/>
      <sheetName val="一次汇总"/>
      <sheetName val="成本汇总"/>
      <sheetName val="给排水工程清单项目库"/>
      <sheetName val="零料缴库"/>
      <sheetName val="预算"/>
      <sheetName val="投保项目"/>
      <sheetName val="财务费用"/>
      <sheetName val="收入与成本"/>
      <sheetName val="销售比率"/>
      <sheetName val="成本测算"/>
      <sheetName val="凤一"/>
      <sheetName val="指定名称"/>
      <sheetName val="SUMIF"/>
      <sheetName val="DATEDIF3"/>
      <sheetName val="多条件查找"/>
      <sheetName val="计算出现频率最高的数和文本"/>
      <sheetName val="COUNTIF3"/>
      <sheetName val="FREQUENCY"/>
      <sheetName val="WEEKDAY2"/>
      <sheetName val="VLOOKUP2"/>
      <sheetName val="用公式建立频率分布"/>
      <sheetName val="OFFSET2"/>
      <sheetName val="LARGE"/>
      <sheetName val="时间求和2"/>
      <sheetName val="SUMIF、COUNTIF"/>
      <sheetName val="区分大小写查找"/>
      <sheetName val="INDEX4"/>
      <sheetName val="VLOOKUP4"/>
      <sheetName val="销售数据统计"/>
      <sheetName val="创建交叉数据表"/>
      <sheetName val="CFG桩工程量计算"/>
      <sheetName val="隔墙"/>
      <sheetName val="第三章 - 非人防地库土建工程"/>
      <sheetName val="计算书"/>
      <sheetName val="下拉"/>
      <sheetName val="防水指标"/>
      <sheetName val="变更"/>
      <sheetName val="日报_无证（扣除变更数）"/>
      <sheetName val="日报_有证（扣除变更数）"/>
      <sheetName val="挞定退房"/>
      <sheetName val="问题"/>
      <sheetName val="梁"/>
      <sheetName val="110KV"/>
      <sheetName val="금융비용"/>
      <sheetName val="PILE_CAP"/>
      <sheetName val="1#非桩基础_"/>
      <sheetName val="塔楼给排水清单_"/>
      <sheetName val="18#裙楼土建_"/>
      <sheetName val="18#非桩基础_"/>
      <sheetName val="1_开办费汇总"/>
      <sheetName val="合格证_(2)"/>
      <sheetName val="POWER_ASSUMPTIONS"/>
      <sheetName val="Wl__Fin_"/>
      <sheetName val="BQ2_10"/>
      <sheetName val="D1#地库汇总BQ3_1-SUM"/>
      <sheetName val="A6#小高层地上汇总BQ5_1-SUM"/>
      <sheetName val="A7#小高层地上汇总BQ6_1-SUM"/>
      <sheetName val="A11#高层地上汇总BQ7_1-SUM"/>
      <sheetName val="A12#小高层地上汇总BQ8_1-SUM"/>
      <sheetName val="A15#高层汇总BQ9_1-SUM"/>
      <sheetName val="A16#高层汇总BQ10_1-SUM_"/>
      <sheetName val="S1#裙楼地上汇总BQ4_1-SUM"/>
      <sheetName val="主要项目单价分析表_"/>
      <sheetName val="Financ__Overview"/>
      <sheetName val="PILE_CAP1"/>
      <sheetName val="1#非桩基础_1"/>
      <sheetName val="塔楼给排水清单_1"/>
      <sheetName val="18#裙楼土建_1"/>
      <sheetName val="18#非桩基础_1"/>
      <sheetName val="1_开办费汇总1"/>
      <sheetName val="合格证_(2)1"/>
      <sheetName val="POWER_ASSUMPTIONS1"/>
      <sheetName val="Wl__Fin_1"/>
      <sheetName val="BQ2_101"/>
      <sheetName val="D1#地库汇总BQ3_1-SUM1"/>
      <sheetName val="A6#小高层地上汇总BQ5_1-SUM1"/>
      <sheetName val="A7#小高层地上汇总BQ6_1-SUM1"/>
      <sheetName val="A11#高层地上汇总BQ7_1-SUM1"/>
      <sheetName val="A12#小高层地上汇总BQ8_1-SUM1"/>
      <sheetName val="A15#高层汇总BQ9_1-SUM1"/>
      <sheetName val="A16#高层汇总BQ10_1-SUM_1"/>
      <sheetName val="S1#裙楼地上汇总BQ4_1-SUM1"/>
      <sheetName val="主要项目单价分析表_1"/>
      <sheetName val="Financ__Overview1"/>
      <sheetName val="角码等"/>
      <sheetName val="平开门窗代号"/>
      <sheetName val="禁删"/>
      <sheetName val="P1封面"/>
      <sheetName val="   合同台账  "/>
      <sheetName val="表3.1增城土建工程综合单价组价明细表"/>
      <sheetName val="Building Blocks"/>
      <sheetName val="INDIRECT2"/>
      <sheetName val="统计(新地勘优化)"/>
      <sheetName val="计算稿"/>
      <sheetName val="国产"/>
      <sheetName val="II-2 "/>
      <sheetName val="Z8"/>
      <sheetName val="Z2"/>
      <sheetName val="Z1"/>
      <sheetName val="设置"/>
      <sheetName val="费率及线密度"/>
      <sheetName val="1320CT"/>
      <sheetName val="钢筋费用细目"/>
      <sheetName val="开办费表"/>
      <sheetName val="施工开办费"/>
      <sheetName val="Configuration"/>
      <sheetName val="8.2施工电梯租赁"/>
      <sheetName val="展示中心通风系统"/>
      <sheetName val="公共应急广播"/>
      <sheetName val="消防"/>
      <sheetName val="ZB"/>
      <sheetName val="面积指标"/>
      <sheetName val="HW-SW Support"/>
      <sheetName val="Alcatel Final RFQ"/>
      <sheetName val="Input Item Qties"/>
      <sheetName val="HP"/>
      <sheetName val="NE"/>
      <sheetName val="SUN"/>
      <sheetName val="SW"/>
      <sheetName val="Quick Input1"/>
      <sheetName val="Assumption"/>
      <sheetName val="Takeoff"/>
      <sheetName val="0707版价格表"/>
      <sheetName val="E_Summary"/>
      <sheetName val="D_Cntnts"/>
      <sheetName val="土地"/>
      <sheetName val="一区"/>
      <sheetName val="下拉框值"/>
      <sheetName val="HISTFORE"/>
      <sheetName val="NPV"/>
      <sheetName val="2000전체분"/>
      <sheetName val="2000년1차"/>
      <sheetName val="密码123"/>
      <sheetName val="FOL - Bar"/>
      <sheetName val="공사수행방안"/>
      <sheetName val="B1-03"/>
      <sheetName val="工作台帐"/>
      <sheetName val="复地集团项目开发周期表"/>
      <sheetName val="项目基本情况"/>
      <sheetName val="骨浆计算式(备)"/>
      <sheetName val="乙供材料表"/>
      <sheetName val="综合单价分析表-高层"/>
      <sheetName val="华房01"/>
      <sheetName val="健翔01"/>
      <sheetName val="京通01"/>
      <sheetName val="装饰"/>
      <sheetName val="框架结构清单"/>
      <sheetName val="三、酒店玻璃幕墙、金属幕墙"/>
      <sheetName val="20#-1"/>
      <sheetName val="单位表"/>
      <sheetName val="比率"/>
      <sheetName val="BQ2.1铝窗（6-8#楼)"/>
      <sheetName val="用量分摊（藏）"/>
      <sheetName val="计算汇总（藏）"/>
      <sheetName val="代号（藏）"/>
      <sheetName val="推拉门窗代号"/>
      <sheetName val="地弹簧门固定窗"/>
      <sheetName val="高层地上"/>
      <sheetName val="BQ2.1围护"/>
      <sheetName val="BQ2.2土下"/>
      <sheetName val="BQ3.1土上"/>
      <sheetName val="BQ3.2安上"/>
      <sheetName val="BQ4总包配合费"/>
      <sheetName val="BQ6甲指乙供"/>
      <sheetName val="BQ7甲限材料设备清单"/>
      <sheetName val="GS1汇总表"/>
      <sheetName val="GS1.1编制说明"/>
      <sheetName val="BQ1.1"/>
      <sheetName val="BQ2.3安下"/>
      <sheetName val="安全文明施工措施项目清单"/>
      <sheetName val="BQ5其他项目"/>
      <sheetName val="BQ8主要材料表"/>
      <sheetName val="BQ1.11"/>
      <sheetName val="BQ1.2"/>
      <sheetName val="费用表"/>
      <sheetName val="成本项目"/>
      <sheetName val="付款进度表"/>
      <sheetName val="科目列表"/>
      <sheetName val="无合同工程及销费"/>
      <sheetName val="JW3"/>
      <sheetName val="JW4"/>
      <sheetName val="JW5"/>
      <sheetName val="表2 扣减系数表"/>
      <sheetName val="单位工程汇总表"/>
      <sheetName val="工程量清单计价表"/>
      <sheetName val="水电工程"/>
      <sheetName val="计算表1"/>
      <sheetName val="补充清单"/>
      <sheetName val="强电过路砼保护管 "/>
      <sheetName val="合约分判"/>
      <sheetName val="BQ7.1地下车库机电"/>
      <sheetName val="BQ7.4底商机电"/>
      <sheetName val="BQ7.3住宅地上机电"/>
      <sheetName val="BQ7.2住宅地下机电"/>
      <sheetName val="GS1.3二标段 "/>
      <sheetName val="BQ3.1【地下车库】  "/>
      <sheetName val="BQ6.1【裙房商业】"/>
      <sheetName val="BQ5.1【上部结构之高层】"/>
      <sheetName val="BQ4.1【住宅地下室】"/>
      <sheetName val="二号清单-联排别墅地下土建（14#）"/>
      <sheetName val="苗木工程量"/>
      <sheetName val="小院围墙劈开砖现场核量"/>
      <sheetName val="工程量计算书"/>
      <sheetName val="型材线密度表"/>
      <sheetName val="1#楼"/>
      <sheetName val="资源库"/>
      <sheetName val="通风设置"/>
      <sheetName val="表5 取费表"/>
      <sheetName val="表二报价"/>
      <sheetName val="表4 五金配置表"/>
      <sheetName val="价格表"/>
      <sheetName val="门窗"/>
      <sheetName val="소각장스케줄"/>
      <sheetName val="cashflow-commercial"/>
      <sheetName val="BQ7.2（A1-2G户型）"/>
      <sheetName val="BQ7.3（A2-2户型）"/>
      <sheetName val="BQ7.4（A4-1G户型）"/>
      <sheetName val="BQ7.5（A4-2户型）"/>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sheetName val="PILE CAP"/>
      <sheetName val="BEAM"/>
      <sheetName val="SLAB"/>
      <sheetName val="WALL"/>
      <sheetName val="COLUMN"/>
      <sheetName val="General"/>
      <sheetName val="Sheet5"/>
      <sheetName val="Sheet6"/>
      <sheetName val="Sheet7"/>
      <sheetName val="Sheet8"/>
      <sheetName val="Sheet9"/>
      <sheetName val="Sheet10"/>
      <sheetName val="Sheet11"/>
      <sheetName val="Sheet12"/>
      <sheetName val="Sheet13"/>
      <sheetName val="Sheet14"/>
      <sheetName val="Sheet15"/>
      <sheetName val="Sheet16"/>
      <sheetName val="1#非桩基础 "/>
      <sheetName val="投标总结"/>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Sheet1"/>
      <sheetName val="暗渠以西人防地库（暂定）"/>
      <sheetName val="常用项目"/>
      <sheetName val="1 开办费汇总"/>
      <sheetName val="编制说明"/>
      <sheetName val="预算200326"/>
      <sheetName val="#REF!"/>
      <sheetName val="資料庫"/>
      <sheetName val="Sheet4"/>
      <sheetName val="应供量清单"/>
      <sheetName val="合格证 (2)"/>
      <sheetName val="明細表"/>
      <sheetName val="BQ2.10"/>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21"/>
      <sheetName val="BQ2-住宅部分"/>
      <sheetName val="BQ2-商业街部分"/>
      <sheetName val="POWER ASSUMPTIONS"/>
      <sheetName val="3"/>
      <sheetName val="8"/>
      <sheetName val="中海城三期（01A及01E小学）"/>
      <sheetName val="中海城四期（02C）"/>
      <sheetName val="Toolbox"/>
      <sheetName val="主要项目单价分析表 "/>
      <sheetName val="电线"/>
      <sheetName val="电缆"/>
      <sheetName val="Wl. Fin."/>
      <sheetName val="GS"/>
      <sheetName val="型材表"/>
      <sheetName val="材料单价表"/>
      <sheetName val="汇总表"/>
      <sheetName val="配置表"/>
      <sheetName val="Main"/>
      <sheetName val="XLR_NoRangeSheet"/>
      <sheetName val="地连墙"/>
      <sheetName val="Financ. Overview"/>
      <sheetName val="Open"/>
      <sheetName val="eqpmad2"/>
      <sheetName val="磨具余料庫"/>
      <sheetName val="G1102地块一区（省一建） "/>
      <sheetName val="7"/>
      <sheetName val="投标材料清单 "/>
      <sheetName val="面积表"/>
      <sheetName val="S1单价表"/>
      <sheetName val="일반공사"/>
      <sheetName val="2012-9科目余额表 (6)"/>
      <sheetName val="科目余额表 (5)"/>
      <sheetName val="工料测量师报告"/>
      <sheetName val="7.1APP3"/>
      <sheetName val="1"/>
      <sheetName val="G2TempSheet"/>
      <sheetName val="2.1设计部"/>
      <sheetName val="银行账户"/>
      <sheetName val="单位"/>
      <sheetName val="SW-TEO"/>
      <sheetName val="二号清单"/>
      <sheetName val="内围地梁钢筋说明"/>
      <sheetName val="4、综合单价分析表"/>
      <sheetName val="材料价格"/>
      <sheetName val="工程量A"/>
      <sheetName val="单价报价明细表"/>
      <sheetName val="报价明细表"/>
      <sheetName val="清单"/>
      <sheetName val="2"/>
      <sheetName val="6"/>
      <sheetName val="面积合计（藏）"/>
      <sheetName val="4"/>
      <sheetName val="5"/>
      <sheetName val="计算表"/>
      <sheetName val="03定额库"/>
      <sheetName val="94定额库"/>
      <sheetName val="封面"/>
      <sheetName val="清单库"/>
      <sheetName val="单价分析表格式"/>
      <sheetName val="1#"/>
      <sheetName val="工程量"/>
      <sheetName val="1."/>
      <sheetName val="BQ4.1.1至4.1.4"/>
      <sheetName val="材料"/>
      <sheetName val="雨棚"/>
      <sheetName val="BQ3-1"/>
      <sheetName val="BQ5.3-1"/>
      <sheetName val="电视监控"/>
      <sheetName val="月报表"/>
      <sheetName val="Hic_150EOffice"/>
      <sheetName val="投标价目总计"/>
      <sheetName val="开办费"/>
      <sheetName val="BQ2.1~基础工程及土方工程清单"/>
      <sheetName val="BQ2.2~GDG9#网点土方清单"/>
      <sheetName val="BQ3.1.1~地下室1土建清单"/>
      <sheetName val="BQ3.1.2~地下室1机电清单"/>
      <sheetName val="BQ4.1.1~GDG9#土建清单"/>
      <sheetName val="BQ4.1.2~GDG9#机电清单"/>
      <sheetName val="BQ5.1.1~GD6#土建清单"/>
      <sheetName val="BQ5.1.2~GD6#机电清单"/>
      <sheetName val="BQ5.2.1~GD7+GDG8#土建清单"/>
      <sheetName val="BQ5.2.2~GD7+GDG8#机电清单"/>
      <sheetName val="BQ5.3.1~GD8+GDG10#土建清单"/>
      <sheetName val="BQ5.3.2~GD8+GDG10#机电清单"/>
      <sheetName val="BQ5.4.1~GD9#土建清单 "/>
      <sheetName val="BQ5.4.2~GD9#机电清单"/>
      <sheetName val="00000ppy"/>
      <sheetName val="Data"/>
      <sheetName val="before"/>
      <sheetName val="一层·C区"/>
      <sheetName val="单位库"/>
      <sheetName val="CD"/>
      <sheetName val="柱"/>
      <sheetName val="费率表"/>
      <sheetName val="A"/>
      <sheetName val="单价表"/>
      <sheetName val="土建地上商业部分"/>
      <sheetName val="貨品科目"/>
      <sheetName val="14.桥架"/>
      <sheetName val="计算稿-3#楼"/>
      <sheetName val="Bill-2.1（1）"/>
      <sheetName val="sn"/>
      <sheetName val="RA-markate"/>
      <sheetName val="Setting"/>
      <sheetName val="总量统计"/>
      <sheetName val="10"/>
      <sheetName val="节点（12-2立面）"/>
      <sheetName val="附件二"/>
      <sheetName val="rebrand"/>
      <sheetName val="下拉菜单"/>
      <sheetName val="dw list"/>
      <sheetName val="KDB"/>
      <sheetName val="A翼写字楼"/>
      <sheetName val="S-Hotel"/>
      <sheetName val="SR6SUM"/>
      <sheetName val="基本资料"/>
      <sheetName val="清单汇总"/>
      <sheetName val="基 础"/>
      <sheetName val="XL4Poppy"/>
      <sheetName val="Mp-team 1"/>
      <sheetName val="企业格式单价分析表"/>
      <sheetName val="改加胶玻璃、室外栏杆"/>
      <sheetName val="数据"/>
      <sheetName val="JOA首頁"/>
      <sheetName val="机房工程B"/>
      <sheetName val="第二章 - 可视对讲系统"/>
      <sheetName val="三号清单之电气工程综合单价分析"/>
      <sheetName val="三号清单之给排水工程综合单价分析"/>
      <sheetName val="B1-1清单外装修"/>
      <sheetName val="土建工程综合单价表"/>
      <sheetName val="土建工程综合单价组价明细表"/>
      <sheetName val="目录"/>
      <sheetName val="Sheet1 (11)"/>
      <sheetName val="T(B)Summary"/>
      <sheetName val="EXRATE"/>
      <sheetName val="BQ"/>
      <sheetName val="KKKKKKKK"/>
      <sheetName val="G.1R-Shou COP Gf"/>
      <sheetName val="工程量计算"/>
      <sheetName val="按新系统"/>
      <sheetName val="建筑面积 "/>
      <sheetName val="1#量统计"/>
      <sheetName val="1-2A"/>
      <sheetName val="报价细目表"/>
      <sheetName val="sheet2"/>
      <sheetName val="推拉"/>
      <sheetName val="D0026B3"/>
      <sheetName val="电气设置"/>
      <sheetName val="电气计算"/>
      <sheetName val="设计部"/>
      <sheetName val="塔楼主体"/>
      <sheetName val="BQ9 地下室（城市广场）(2)"/>
      <sheetName val="点表"/>
      <sheetName val="MOTOR"/>
      <sheetName val="S"/>
      <sheetName val="ID"/>
      <sheetName val="M&amp;E"/>
      <sheetName val="FS"/>
      <sheetName val="M-Par"/>
      <sheetName val="Col"/>
      <sheetName val="Wall(int)"/>
      <sheetName val="Wall(ext) "/>
      <sheetName val="Reinf"/>
      <sheetName val="Summary of Cost"/>
      <sheetName val="材料表"/>
      <sheetName val="G单价分析"/>
      <sheetName val="H单价分析"/>
      <sheetName val="N单价分析 "/>
      <sheetName val="C单价分析 "/>
      <sheetName val="一层电梯厅单价分析"/>
      <sheetName val="二层电梯厅单价分析"/>
      <sheetName val="参数"/>
      <sheetName val="Data Sheet"/>
      <sheetName val="A3地块围护结构"/>
      <sheetName val="第一部分定价"/>
      <sheetName val="Combo"/>
      <sheetName val="取费系数"/>
      <sheetName val="92#"/>
      <sheetName val="总价"/>
      <sheetName val="基础项目"/>
      <sheetName val="工程量清单计价表-塔楼-03"/>
      <sheetName val="室内汇总"/>
      <sheetName val="名称"/>
      <sheetName val="工程材料"/>
      <sheetName val="单价分析表"/>
      <sheetName val="分部分项清单(模板)"/>
      <sheetName val="15-1-A户型"/>
      <sheetName val="材料汇总"/>
      <sheetName val="土建直接费"/>
      <sheetName val="材料库"/>
      <sheetName val="附表02.管材管件"/>
      <sheetName val="index"/>
      <sheetName val="单价分析过程"/>
      <sheetName val="主要材料价格表 (2)"/>
      <sheetName val="MC"/>
      <sheetName val="7#强电"/>
      <sheetName val="ben"/>
      <sheetName val="材料名称标准表"/>
      <sheetName val="工程计算书"/>
      <sheetName val="Fly Sheets"/>
      <sheetName val="Fee Rate Summary"/>
      <sheetName val="一层板"/>
      <sheetName val="底板梁"/>
      <sheetName val="五金（华建+坚朗）"/>
      <sheetName val="材料表-王瑜"/>
      <sheetName val="架空层绿化回填土计算表"/>
      <sheetName val="架空层消防路回填土计算表"/>
      <sheetName val="开办费项目"/>
      <sheetName val="墙面工程"/>
      <sheetName val="汇总"/>
      <sheetName val="T1T2T3T4门窗表"/>
      <sheetName val="定额"/>
      <sheetName val="配合比"/>
      <sheetName val="封"/>
      <sheetName val="做法表"/>
      <sheetName val="模板参数"/>
      <sheetName val="送电装材统计"/>
      <sheetName val="零星钢筋工程"/>
      <sheetName val="防水工程"/>
      <sheetName val="找平及抹灰"/>
      <sheetName val="砌体、抹灰工程"/>
      <sheetName val="@cover"/>
      <sheetName val="Aging Datasheet"/>
      <sheetName val="ECCS_1 DataSheet"/>
      <sheetName val="KPI Datasheet"/>
      <sheetName val="措施费测算"/>
      <sheetName val="承台(砖模) "/>
      <sheetName val="综合单价分析表-详细"/>
      <sheetName val="P1012001"/>
      <sheetName val="PUR资料库"/>
      <sheetName val="表3"/>
      <sheetName val="BQ2"/>
      <sheetName val="门窗表"/>
      <sheetName val="301-6"/>
      <sheetName val="总措施项目"/>
      <sheetName val="G2C2"/>
      <sheetName val="工程清单"/>
      <sheetName val="主材表"/>
      <sheetName val="材料损耗(不打印)"/>
      <sheetName val="Estimate Details"/>
      <sheetName val="基础工程量估算"/>
      <sheetName val="ANL"/>
      <sheetName val="计算表2"/>
      <sheetName val="资料库"/>
      <sheetName val="e"/>
      <sheetName val="_______"/>
      <sheetName val="核算项目余额表"/>
      <sheetName val="土方"/>
      <sheetName val="铁塔材料明细"/>
      <sheetName val="混凝土杆材料"/>
      <sheetName val="单位工程2"/>
      <sheetName val="土石方计算(2)"/>
      <sheetName val="8、主材品牌表 "/>
      <sheetName val="甲"/>
      <sheetName val="甲指乙供材料报价表"/>
      <sheetName val="安装综合单价分析表"/>
      <sheetName val="slipsumpR"/>
      <sheetName val="BQ2.2"/>
      <sheetName val="BQ2.1"/>
      <sheetName val="Bill 3"/>
      <sheetName val="招标补充说明2017.6.3"/>
      <sheetName val="给排水工程综合单价分析"/>
      <sheetName val="乙供材料设备表"/>
      <sheetName val="125户型样板房"/>
      <sheetName val="成本预测"/>
      <sheetName val="成本结转表"/>
      <sheetName val="单价分析"/>
      <sheetName val="dm"/>
      <sheetName val="Sum"/>
      <sheetName val="辅助表"/>
      <sheetName val="Summary T(A)"/>
      <sheetName val=""/>
      <sheetName val="CFA"/>
      <sheetName val="Contents"/>
      <sheetName val="开发成本(PUD)"/>
      <sheetName val="开发产品变动表(Compelted units)"/>
      <sheetName val="JCT80"/>
      <sheetName val="2008实际(每月)"/>
      <sheetName val="2008实际(截至)"/>
      <sheetName val="2008予算(每月)"/>
      <sheetName val="2008予算(截至)"/>
      <sheetName val="目錄"/>
      <sheetName val="SkLabVariable"/>
      <sheetName val="11"/>
      <sheetName val="電気設備表"/>
      <sheetName val="含量"/>
      <sheetName val="销售"/>
      <sheetName val="3.1"/>
      <sheetName val="C"/>
      <sheetName val="BQMP"/>
      <sheetName val="BQMPALOC"/>
      <sheetName val="A-summary"/>
      <sheetName val="8.2-EX Summary"/>
      <sheetName val="测算依据"/>
      <sheetName val="东一一层方柱砼"/>
      <sheetName val="砂浆单价表"/>
      <sheetName val="9"/>
      <sheetName val="Hotel"/>
      <sheetName val="计算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cro1"/>
      <sheetName val="BQ7-SUM"/>
      <sheetName val="BQ7.1（A1-1G户型）"/>
      <sheetName val="BQ7.2（A1-2G户型）"/>
      <sheetName val="BQ7.3（A2-2户型）"/>
      <sheetName val="BQ7.4（A4-1G户型）"/>
      <sheetName val="BQ7.5（A4-2户型）"/>
      <sheetName val="main"/>
      <sheetName val="General"/>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汇总 "/>
      <sheetName val="编制说明 "/>
      <sheetName val="01 开办费明细"/>
      <sheetName val="02 A1-1户型清单"/>
      <sheetName val="03 A1-1户型机电"/>
      <sheetName val="04 A1-2户型清单"/>
      <sheetName val="05 A1-2户型机电"/>
      <sheetName val="06 A2-2户型清单"/>
      <sheetName val="07 A2-2户型机电"/>
      <sheetName val="A1-01石材岩板"/>
      <sheetName val="A1-02石材岩板"/>
      <sheetName val="A2-02石材岩板"/>
      <sheetName val="BQ7.2（A1-2G户型）"/>
      <sheetName val="BQ7.3（A2-2户型）"/>
      <sheetName val="BQ7.4（A4-1G户型）"/>
      <sheetName val="BQ7.5（A4-2户型）"/>
      <sheetName val="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Jan'01"/>
      <sheetName val="comparisons"/>
      <sheetName val="Oct'99"/>
      <sheetName val="Feasibility"/>
      <sheetName val="Tihany01"/>
      <sheetName val="Base"/>
      <sheetName val="MOHKG"/>
      <sheetName val="Low"/>
      <sheetName val="Extended"/>
      <sheetName val="Year"/>
      <sheetName val="Eric"/>
      <sheetName val="main"/>
      <sheetName val="coa"/>
      <sheetName val="Ⅱ-B3.6"/>
      <sheetName val="东1#公寓楼精装修"/>
      <sheetName val="东4#娱乐楼精装修"/>
      <sheetName val="东1#公寓楼机电"/>
      <sheetName val="单位库"/>
      <sheetName val="#REF!"/>
      <sheetName val="SR5.2-2"/>
      <sheetName val="SR3.2HAH-1"/>
      <sheetName val="SR13.2-H-1"/>
      <sheetName val="SR3.1H AH1"/>
      <sheetName val="SR4.1A H2"/>
      <sheetName val="SR5.1H AH"/>
      <sheetName val="SR6.1BH"/>
      <sheetName val="SR7.1H C (2-4)"/>
      <sheetName val="SR8.1HC（5-47）"/>
      <sheetName val="SR9.1H D"/>
      <sheetName val="SR10.1H E"/>
      <sheetName val="SR11.1AI"/>
      <sheetName val="SR13.1H-1"/>
      <sheetName val="SR14.1H-2"/>
      <sheetName val="SR15.1I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ain"/>
      <sheetName val="inputdata"/>
      <sheetName val="pl"/>
      <sheetName val="md"/>
      <sheetName val="Mon"/>
      <sheetName val="macro"/>
      <sheetName val="coa"/>
      <sheetName val="MOHKG"/>
      <sheetName val="西2#公寓楼精装修 "/>
      <sheetName val="单位库"/>
      <sheetName val="summary"/>
      <sheetName val="SR3.3"/>
      <sheetName val="FS3.4"/>
      <sheetName val="SUM"/>
      <sheetName val="SR15.1N"/>
      <sheetName val="BQ7.2（A1-2G户型）"/>
      <sheetName val="BQ7.3（A2-2户型）"/>
      <sheetName val="BQ7.4（A4-1G户型）"/>
      <sheetName val="BQ7.5（A4-2户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a"/>
      <sheetName val="CoaDlg"/>
      <sheetName val="Macro"/>
      <sheetName val="MOHKG"/>
      <sheetName val="main"/>
      <sheetName val="#REF!"/>
      <sheetName val="东4#娱乐楼机电"/>
      <sheetName val="单位库"/>
      <sheetName val="15.1SUM"/>
      <sheetName val="SR15.2"/>
      <sheetName val="SR15.2-SUM"/>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封面"/>
      <sheetName val="汇总"/>
      <sheetName val="钢结构计算"/>
      <sheetName val="钢材单重"/>
      <sheetName val="分类"/>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view="pageBreakPreview" zoomScaleNormal="100" workbookViewId="0">
      <selection activeCell="J26" sqref="J26"/>
    </sheetView>
  </sheetViews>
  <sheetFormatPr defaultColWidth="10" defaultRowHeight="15"/>
  <cols>
    <col min="1" max="1" width="6.88333333333333" style="243" customWidth="1"/>
    <col min="2" max="2" width="8.66666666666667" style="244" customWidth="1"/>
    <col min="3" max="3" width="33.5666666666667" style="245" customWidth="1"/>
    <col min="4" max="4" width="9.725" style="245" customWidth="1"/>
    <col min="5" max="5" width="15.8833333333333" style="246" customWidth="1"/>
    <col min="6" max="6" width="14.1" style="247"/>
    <col min="7" max="7" width="10" style="245"/>
    <col min="8" max="8" width="14.1" style="245"/>
    <col min="9" max="16384" width="10" style="245"/>
  </cols>
  <sheetData>
    <row r="1" s="237" customFormat="1" ht="19" customHeight="1" spans="1:6">
      <c r="A1" s="191" t="s">
        <v>0</v>
      </c>
      <c r="D1" s="248"/>
      <c r="E1" s="249"/>
      <c r="F1" s="250"/>
    </row>
    <row r="2" s="238" customFormat="1" ht="19" customHeight="1" spans="1:6">
      <c r="A2" s="191" t="s">
        <v>1</v>
      </c>
      <c r="B2" s="251"/>
      <c r="C2" s="252"/>
      <c r="E2" s="253"/>
      <c r="F2" s="254"/>
    </row>
    <row r="3" s="239" customFormat="1" customHeight="1" spans="1:6">
      <c r="A3" s="255" t="s">
        <v>2</v>
      </c>
      <c r="B3" s="256"/>
      <c r="C3" s="256"/>
      <c r="E3" s="257"/>
      <c r="F3" s="258"/>
    </row>
    <row r="4" s="239" customFormat="1" customHeight="1" spans="1:6">
      <c r="A4" s="259"/>
      <c r="B4" s="260"/>
      <c r="C4" s="261"/>
      <c r="E4" s="257"/>
      <c r="F4" s="258"/>
    </row>
    <row r="5" s="240" customFormat="1" ht="7.7" customHeight="1" spans="1:6">
      <c r="A5" s="262"/>
      <c r="B5" s="263"/>
      <c r="C5" s="264"/>
      <c r="D5" s="265"/>
      <c r="E5" s="266"/>
      <c r="F5" s="267"/>
    </row>
    <row r="6" s="240" customFormat="1" ht="14.25" spans="1:6">
      <c r="A6" s="268" t="s">
        <v>3</v>
      </c>
      <c r="B6" s="269"/>
      <c r="C6" s="270" t="s">
        <v>4</v>
      </c>
      <c r="D6" s="271"/>
      <c r="E6" s="272" t="s">
        <v>5</v>
      </c>
      <c r="F6" s="267"/>
    </row>
    <row r="7" s="240" customFormat="1" ht="8.1" customHeight="1" spans="1:6">
      <c r="A7" s="273"/>
      <c r="B7" s="274"/>
      <c r="C7" s="275"/>
      <c r="D7" s="276"/>
      <c r="E7" s="277"/>
      <c r="F7" s="267"/>
    </row>
    <row r="8" s="240" customFormat="1" ht="14.25" customHeight="1" spans="1:6">
      <c r="A8" s="278"/>
      <c r="B8" s="279"/>
      <c r="D8" s="271"/>
      <c r="E8" s="280"/>
      <c r="F8" s="267"/>
    </row>
    <row r="9" s="240" customFormat="1" ht="14.25" customHeight="1" spans="1:6">
      <c r="A9" s="278"/>
      <c r="B9" s="279"/>
      <c r="D9" s="271"/>
      <c r="E9" s="280"/>
      <c r="F9" s="267"/>
    </row>
    <row r="10" s="240" customFormat="1" ht="14.25" customHeight="1" spans="1:6">
      <c r="A10" s="278"/>
      <c r="B10" s="279"/>
      <c r="C10" s="281" t="s">
        <v>2</v>
      </c>
      <c r="D10" s="282"/>
      <c r="E10" s="283"/>
      <c r="F10" s="267"/>
    </row>
    <row r="11" s="240" customFormat="1" ht="14.25" customHeight="1" spans="1:6">
      <c r="A11" s="278"/>
      <c r="B11" s="279"/>
      <c r="D11" s="282"/>
      <c r="E11" s="283"/>
      <c r="F11" s="267"/>
    </row>
    <row r="12" s="241" customFormat="1" ht="23" customHeight="1" spans="1:6">
      <c r="A12" s="284"/>
      <c r="B12" s="285" t="s">
        <v>6</v>
      </c>
      <c r="C12" s="286" t="s">
        <v>7</v>
      </c>
      <c r="D12" s="287"/>
      <c r="E12" s="288">
        <f xml:space="preserve">+一、开办费明细!C63</f>
        <v>0</v>
      </c>
      <c r="F12" s="289"/>
    </row>
    <row r="13" s="240" customFormat="1" ht="14.25" customHeight="1" spans="1:6">
      <c r="A13" s="278"/>
      <c r="B13" s="290"/>
      <c r="C13" s="291"/>
      <c r="D13" s="282"/>
      <c r="E13" s="283"/>
      <c r="F13" s="267"/>
    </row>
    <row r="14" s="241" customFormat="1" ht="23" customHeight="1" spans="1:6">
      <c r="A14" s="284"/>
      <c r="B14" s="285" t="s">
        <v>8</v>
      </c>
      <c r="C14" s="286" t="s">
        <v>9</v>
      </c>
      <c r="D14" s="287"/>
      <c r="E14" s="288"/>
      <c r="F14" s="289"/>
    </row>
    <row r="15" s="241" customFormat="1" ht="23" customHeight="1" spans="1:6">
      <c r="A15" s="284"/>
      <c r="B15" s="292"/>
      <c r="C15" s="286" t="s">
        <v>10</v>
      </c>
      <c r="D15" s="287"/>
      <c r="E15" s="288">
        <f xml:space="preserve">+'二、01 精装清单'!P400</f>
        <v>0</v>
      </c>
      <c r="F15" s="289"/>
    </row>
    <row r="16" s="241" customFormat="1" ht="23" customHeight="1" spans="1:6">
      <c r="A16" s="284"/>
      <c r="B16" s="292"/>
      <c r="C16" s="286" t="s">
        <v>11</v>
      </c>
      <c r="D16" s="287"/>
      <c r="E16" s="288">
        <f xml:space="preserve">+二、02机电清单!N224</f>
        <v>0</v>
      </c>
      <c r="F16" s="289"/>
    </row>
    <row r="17" s="241" customFormat="1" ht="23" customHeight="1" spans="1:14">
      <c r="A17" s="284"/>
      <c r="B17" s="292"/>
      <c r="C17" s="286" t="s">
        <v>12</v>
      </c>
      <c r="D17" s="287"/>
      <c r="E17" s="288">
        <f xml:space="preserve">+二、03结构及其他零星工程清单!P45</f>
        <v>0</v>
      </c>
      <c r="F17" s="289"/>
    </row>
    <row r="18" s="241" customFormat="1" ht="23" customHeight="1" spans="1:14">
      <c r="A18" s="284"/>
      <c r="B18" s="292"/>
      <c r="C18" s="286" t="s">
        <v>13</v>
      </c>
      <c r="D18" s="287"/>
      <c r="E18" s="288">
        <f xml:space="preserve">+二、04厨房设备供货安装工程清单!O41</f>
        <v>0</v>
      </c>
      <c r="F18" s="289"/>
    </row>
    <row r="19" s="241" customFormat="1" ht="23" customHeight="1" spans="1:14">
      <c r="A19" s="284"/>
      <c r="B19" s="292"/>
      <c r="C19" s="286" t="s">
        <v>14</v>
      </c>
      <c r="D19" s="287"/>
      <c r="E19" s="288">
        <f xml:space="preserve">+二、05干蒸房工程量清单!I36</f>
        <v>0</v>
      </c>
      <c r="F19" s="289"/>
    </row>
    <row r="20" s="241" customFormat="1" ht="23" customHeight="1" spans="1:14">
      <c r="A20" s="284"/>
      <c r="B20" s="292"/>
      <c r="C20" s="286" t="s">
        <v>15</v>
      </c>
      <c r="D20" s="287"/>
      <c r="E20" s="288">
        <f xml:space="preserve">+二、06湿蒸房工程量清单!I31</f>
        <v>0</v>
      </c>
      <c r="F20" s="289"/>
    </row>
    <row r="21" s="240" customFormat="1" ht="23" customHeight="1" spans="1:14">
      <c r="A21" s="278"/>
      <c r="B21" s="279"/>
      <c r="D21" s="282"/>
      <c r="E21" s="288"/>
      <c r="F21" s="267"/>
    </row>
    <row r="22" s="240" customFormat="1" ht="14.25" customHeight="1" spans="1:14">
      <c r="A22" s="278"/>
      <c r="B22" s="279"/>
      <c r="C22" s="293" t="s">
        <v>16</v>
      </c>
      <c r="D22" s="294" t="s">
        <v>17</v>
      </c>
      <c r="E22" s="288"/>
      <c r="F22" s="267"/>
    </row>
    <row r="23" s="240" customFormat="1" ht="35" customHeight="1" spans="1:14">
      <c r="A23" s="278"/>
      <c r="B23" s="295" t="s">
        <v>18</v>
      </c>
      <c r="C23" s="296" t="str">
        <f xml:space="preserve">IF(E23&lt;0,"负","")&amp;SUBSTITUTE(SUBSTITUTE(TEXT(TRUNC(FIXED(ABS(E23))),"[&gt;0][dbnum2];;")&amp;TEXT(RIGHT(FIXED(E23),2),"元[dbnum2]0角0分;;"&amp;IF(ABS(E23)&gt;1%,"元整",)),"零角",IF(ABS(E23)&lt;1,,"零")),"零分","整")</f>
        <v/>
      </c>
      <c r="D23" s="297"/>
      <c r="E23" s="298">
        <f xml:space="preserve">SUM(E12:E22)</f>
        <v>0</v>
      </c>
      <c r="F23" s="267"/>
    </row>
    <row r="24" s="240" customFormat="1" ht="14.25" customHeight="1" spans="1:14">
      <c r="A24" s="278"/>
      <c r="B24" s="299"/>
      <c r="D24" s="282"/>
      <c r="E24" s="283"/>
      <c r="F24" s="267"/>
    </row>
    <row r="25" s="240" customFormat="1" ht="14.25" customHeight="1" spans="1:14">
      <c r="A25" s="278"/>
      <c r="B25" s="299"/>
      <c r="D25" s="282"/>
      <c r="E25" s="283"/>
      <c r="F25" s="267"/>
    </row>
    <row r="26" s="240" customFormat="1" ht="14.25" customHeight="1" spans="1:14">
      <c r="A26" s="278"/>
      <c r="B26" s="279"/>
      <c r="E26" s="283"/>
      <c r="F26" s="267"/>
    </row>
    <row r="27" s="240" customFormat="1" ht="14.25" customHeight="1" spans="1:14">
      <c r="A27" s="278"/>
      <c r="B27" s="279"/>
      <c r="E27" s="283"/>
      <c r="F27" s="267"/>
    </row>
    <row r="28" s="242" customFormat="1" ht="14.25" customHeight="1" spans="1:14">
      <c r="A28" s="278"/>
      <c r="B28" s="279"/>
      <c r="C28" s="300" t="s">
        <v>19</v>
      </c>
      <c r="D28" s="282"/>
      <c r="E28" s="283"/>
      <c r="F28" s="267"/>
      <c r="G28" s="240"/>
      <c r="H28" s="240"/>
      <c r="I28" s="240"/>
      <c r="J28" s="240"/>
      <c r="K28" s="240"/>
      <c r="L28" s="240"/>
      <c r="M28" s="240"/>
      <c r="N28" s="240"/>
    </row>
    <row r="29" s="242" customFormat="1" ht="14.25" customHeight="1" spans="1:14">
      <c r="A29" s="278"/>
      <c r="B29" s="279"/>
      <c r="C29" s="240"/>
      <c r="D29" s="282"/>
      <c r="E29" s="283"/>
      <c r="F29" s="267"/>
      <c r="G29" s="240"/>
      <c r="H29" s="240"/>
      <c r="I29" s="240"/>
      <c r="J29" s="240"/>
      <c r="K29" s="240"/>
      <c r="L29" s="240"/>
      <c r="M29" s="240"/>
      <c r="N29" s="240"/>
    </row>
    <row r="30" s="242" customFormat="1" ht="14.25" customHeight="1" spans="1:14">
      <c r="A30" s="278"/>
      <c r="B30" s="279"/>
      <c r="C30" s="240"/>
      <c r="D30" s="282"/>
      <c r="E30" s="283"/>
      <c r="F30" s="267"/>
      <c r="G30" s="240"/>
      <c r="H30" s="240"/>
      <c r="I30" s="240"/>
      <c r="J30" s="240"/>
      <c r="K30" s="240"/>
      <c r="L30" s="240"/>
      <c r="M30" s="240"/>
      <c r="N30" s="240"/>
    </row>
    <row r="31" s="240" customFormat="1" ht="14.25" customHeight="1" spans="1:14">
      <c r="A31" s="278"/>
      <c r="B31" s="279"/>
      <c r="C31" s="300" t="s">
        <v>20</v>
      </c>
      <c r="D31" s="282"/>
      <c r="E31" s="283"/>
      <c r="F31" s="267"/>
    </row>
    <row r="32" ht="14.25" customHeight="1" spans="1:14">
      <c r="A32" s="301"/>
      <c r="B32" s="302"/>
      <c r="C32" s="303"/>
      <c r="D32" s="304"/>
      <c r="E32" s="305"/>
    </row>
    <row r="33" ht="14.25" customHeight="1"/>
  </sheetData>
  <printOptions horizontalCentered="1"/>
  <pageMargins left="0.393055555555556" right="0.236111111111111" top="0.590277777777778" bottom="0.236111111111111" header="0.314583333333333" footer="0.275"/>
  <pageSetup paperSize="9" orientation="portrait" horizontalDpi="600" verticalDpi="600"/>
  <headerFooter alignWithMargins="0">
    <oddFooter>&amp;C第 &amp;P 页，共 &amp;N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8"/>
  <sheetViews>
    <sheetView view="pageBreakPreview" zoomScale="130" zoomScaleNormal="100" workbookViewId="0">
      <selection activeCell="G12" sqref="G12"/>
    </sheetView>
  </sheetViews>
  <sheetFormatPr defaultColWidth="9" defaultRowHeight="12" outlineLevelCol="1"/>
  <cols>
    <col min="1" max="1" width="9.55833333333333" style="228" customWidth="1"/>
    <col min="2" max="2" width="73.4416666666667" style="230" customWidth="1"/>
    <col min="3" max="16384" width="9" style="228"/>
  </cols>
  <sheetData>
    <row r="1" s="228" customFormat="1" spans="1:2">
      <c r="A1" s="191" t="s">
        <v>0</v>
      </c>
      <c r="B1" s="191"/>
    </row>
    <row r="2" s="228" customFormat="1" spans="1:2">
      <c r="A2" s="191" t="s">
        <v>1</v>
      </c>
      <c r="B2" s="191"/>
    </row>
    <row r="3" s="228" customFormat="1" spans="1:2">
      <c r="A3" s="193" t="s">
        <v>21</v>
      </c>
      <c r="B3" s="193"/>
    </row>
    <row r="4" s="228" customFormat="1" ht="28" customHeight="1" spans="1:2">
      <c r="A4" s="231" t="s">
        <v>3</v>
      </c>
      <c r="B4" s="232" t="s">
        <v>21</v>
      </c>
    </row>
    <row r="5" s="228" customFormat="1" ht="28" customHeight="1" spans="1:2">
      <c r="A5" s="231">
        <v>1</v>
      </c>
      <c r="B5" s="233" t="s">
        <v>22</v>
      </c>
    </row>
    <row r="6" s="228" customFormat="1" ht="40" customHeight="1" spans="1:2">
      <c r="A6" s="231">
        <v>2</v>
      </c>
      <c r="B6" s="233" t="s">
        <v>23</v>
      </c>
    </row>
    <row r="7" s="228" customFormat="1" ht="40" customHeight="1" spans="1:2">
      <c r="A7" s="231">
        <v>3</v>
      </c>
      <c r="B7" s="233" t="s">
        <v>24</v>
      </c>
    </row>
    <row r="8" s="228" customFormat="1" ht="60" customHeight="1" spans="1:2">
      <c r="A8" s="231">
        <v>4</v>
      </c>
      <c r="B8" s="233" t="s">
        <v>25</v>
      </c>
    </row>
    <row r="9" s="228" customFormat="1" ht="42" customHeight="1" spans="1:2">
      <c r="A9" s="231">
        <v>5</v>
      </c>
      <c r="B9" s="233" t="s">
        <v>26</v>
      </c>
    </row>
    <row r="10" s="228" customFormat="1" ht="71" customHeight="1" spans="1:2">
      <c r="A10" s="231">
        <v>6</v>
      </c>
      <c r="B10" s="233" t="s">
        <v>27</v>
      </c>
    </row>
    <row r="11" s="228" customFormat="1" ht="55" customHeight="1" spans="1:2">
      <c r="A11" s="231">
        <v>7</v>
      </c>
      <c r="B11" s="233" t="s">
        <v>28</v>
      </c>
    </row>
    <row r="12" s="228" customFormat="1" ht="40" customHeight="1" spans="1:2">
      <c r="A12" s="231">
        <v>8</v>
      </c>
      <c r="B12" s="234" t="s">
        <v>29</v>
      </c>
    </row>
    <row r="13" s="228" customFormat="1" ht="40" customHeight="1" spans="1:2">
      <c r="A13" s="231">
        <v>9</v>
      </c>
      <c r="B13" s="234" t="s">
        <v>30</v>
      </c>
    </row>
    <row r="14" s="228" customFormat="1" ht="40" customHeight="1" spans="1:2">
      <c r="A14" s="231">
        <v>10</v>
      </c>
      <c r="B14" s="234" t="s">
        <v>31</v>
      </c>
    </row>
    <row r="15" s="228" customFormat="1" ht="48" customHeight="1" spans="1:2">
      <c r="A15" s="231">
        <v>11</v>
      </c>
      <c r="B15" s="234" t="s">
        <v>32</v>
      </c>
    </row>
    <row r="16" s="228" customFormat="1" ht="34" customHeight="1" spans="1:2">
      <c r="A16" s="231">
        <v>12</v>
      </c>
      <c r="B16" s="234" t="s">
        <v>33</v>
      </c>
    </row>
    <row r="17" s="228" customFormat="1" ht="57" customHeight="1" spans="1:2">
      <c r="A17" s="231">
        <v>13</v>
      </c>
      <c r="B17" s="234" t="s">
        <v>34</v>
      </c>
    </row>
    <row r="18" s="228" customFormat="1" ht="40" customHeight="1" spans="1:2">
      <c r="A18" s="231">
        <v>14</v>
      </c>
      <c r="B18" s="234" t="s">
        <v>35</v>
      </c>
    </row>
    <row r="19" s="229" customFormat="1" ht="32" customHeight="1" spans="1:2">
      <c r="A19" s="235">
        <v>15</v>
      </c>
      <c r="B19" s="236" t="s">
        <v>36</v>
      </c>
    </row>
    <row r="20" s="229" customFormat="1" ht="32" customHeight="1" spans="1:2">
      <c r="A20" s="231">
        <v>16</v>
      </c>
      <c r="B20" s="236" t="s">
        <v>37</v>
      </c>
    </row>
    <row r="21" s="229" customFormat="1" ht="40" customHeight="1" spans="1:2">
      <c r="A21" s="235">
        <v>17</v>
      </c>
      <c r="B21" s="236" t="s">
        <v>38</v>
      </c>
    </row>
    <row r="22" ht="16" customHeight="1"/>
    <row r="23" ht="16" customHeight="1"/>
    <row r="24" ht="16" customHeight="1"/>
    <row r="25" s="228" customFormat="1" ht="16" customHeight="1" spans="1:2">
      <c r="B25" s="230"/>
    </row>
    <row r="26" s="228" customFormat="1" spans="1:2">
      <c r="B26" s="230"/>
    </row>
    <row r="27" s="228" customFormat="1" spans="1:2">
      <c r="B27" s="230"/>
    </row>
    <row r="28" s="228" customFormat="1" spans="1:2">
      <c r="B28" s="230"/>
    </row>
  </sheetData>
  <printOptions horizontalCentered="1"/>
  <pageMargins left="0.590277777777778" right="0.393055555555556" top="0.590277777777778" bottom="0.590277777777778" header="0.196527777777778" footer="0.196527777777778"/>
  <pageSetup paperSize="9" scale="94" orientation="portrait" horizontalDpi="600"/>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65"/>
  <sheetViews>
    <sheetView tabSelected="1" view="pageBreakPreview" zoomScaleNormal="100" workbookViewId="0">
      <selection activeCell="F60" sqref="F60"/>
    </sheetView>
  </sheetViews>
  <sheetFormatPr defaultColWidth="9" defaultRowHeight="12" outlineLevelCol="4"/>
  <cols>
    <col min="1" max="1" width="9.26666666666667" style="189" customWidth="1"/>
    <col min="2" max="2" width="51.725" style="186" customWidth="1"/>
    <col min="3" max="3" width="20.725" style="190" customWidth="1"/>
    <col min="4" max="4" width="9" style="186"/>
    <col min="5" max="5" width="14.1166666666667" style="186"/>
    <col min="6" max="247" width="9" style="186"/>
    <col min="248" max="248" width="7.625" style="186" customWidth="1"/>
    <col min="249" max="249" width="57.4416666666667" style="186" customWidth="1"/>
    <col min="250" max="250" width="14.0916666666667" style="186" customWidth="1"/>
    <col min="251" max="251" width="13.3666666666667" style="186" customWidth="1"/>
    <col min="252" max="503" width="9" style="186"/>
    <col min="504" max="504" width="7.625" style="186" customWidth="1"/>
    <col min="505" max="505" width="57.4416666666667" style="186" customWidth="1"/>
    <col min="506" max="506" width="14.0916666666667" style="186" customWidth="1"/>
    <col min="507" max="507" width="13.3666666666667" style="186" customWidth="1"/>
    <col min="508" max="759" width="9" style="186"/>
    <col min="760" max="760" width="7.625" style="186" customWidth="1"/>
    <col min="761" max="761" width="57.4416666666667" style="186" customWidth="1"/>
    <col min="762" max="762" width="14.0916666666667" style="186" customWidth="1"/>
    <col min="763" max="763" width="13.3666666666667" style="186" customWidth="1"/>
    <col min="764" max="1015" width="9" style="186"/>
    <col min="1016" max="1016" width="7.625" style="186" customWidth="1"/>
    <col min="1017" max="1017" width="57.4416666666667" style="186" customWidth="1"/>
    <col min="1018" max="1018" width="14.0916666666667" style="186" customWidth="1"/>
    <col min="1019" max="1019" width="13.3666666666667" style="186" customWidth="1"/>
    <col min="1020" max="1271" width="9" style="186"/>
    <col min="1272" max="1272" width="7.625" style="186" customWidth="1"/>
    <col min="1273" max="1273" width="57.4416666666667" style="186" customWidth="1"/>
    <col min="1274" max="1274" width="14.0916666666667" style="186" customWidth="1"/>
    <col min="1275" max="1275" width="13.3666666666667" style="186" customWidth="1"/>
    <col min="1276" max="1527" width="9" style="186"/>
    <col min="1528" max="1528" width="7.625" style="186" customWidth="1"/>
    <col min="1529" max="1529" width="57.4416666666667" style="186" customWidth="1"/>
    <col min="1530" max="1530" width="14.0916666666667" style="186" customWidth="1"/>
    <col min="1531" max="1531" width="13.3666666666667" style="186" customWidth="1"/>
    <col min="1532" max="1783" width="9" style="186"/>
    <col min="1784" max="1784" width="7.625" style="186" customWidth="1"/>
    <col min="1785" max="1785" width="57.4416666666667" style="186" customWidth="1"/>
    <col min="1786" max="1786" width="14.0916666666667" style="186" customWidth="1"/>
    <col min="1787" max="1787" width="13.3666666666667" style="186" customWidth="1"/>
    <col min="1788" max="2039" width="9" style="186"/>
    <col min="2040" max="2040" width="7.625" style="186" customWidth="1"/>
    <col min="2041" max="2041" width="57.4416666666667" style="186" customWidth="1"/>
    <col min="2042" max="2042" width="14.0916666666667" style="186" customWidth="1"/>
    <col min="2043" max="2043" width="13.3666666666667" style="186" customWidth="1"/>
    <col min="2044" max="2295" width="9" style="186"/>
    <col min="2296" max="2296" width="7.625" style="186" customWidth="1"/>
    <col min="2297" max="2297" width="57.4416666666667" style="186" customWidth="1"/>
    <col min="2298" max="2298" width="14.0916666666667" style="186" customWidth="1"/>
    <col min="2299" max="2299" width="13.3666666666667" style="186" customWidth="1"/>
    <col min="2300" max="2551" width="9" style="186"/>
    <col min="2552" max="2552" width="7.625" style="186" customWidth="1"/>
    <col min="2553" max="2553" width="57.4416666666667" style="186" customWidth="1"/>
    <col min="2554" max="2554" width="14.0916666666667" style="186" customWidth="1"/>
    <col min="2555" max="2555" width="13.3666666666667" style="186" customWidth="1"/>
    <col min="2556" max="2807" width="9" style="186"/>
    <col min="2808" max="2808" width="7.625" style="186" customWidth="1"/>
    <col min="2809" max="2809" width="57.4416666666667" style="186" customWidth="1"/>
    <col min="2810" max="2810" width="14.0916666666667" style="186" customWidth="1"/>
    <col min="2811" max="2811" width="13.3666666666667" style="186" customWidth="1"/>
    <col min="2812" max="3063" width="9" style="186"/>
    <col min="3064" max="3064" width="7.625" style="186" customWidth="1"/>
    <col min="3065" max="3065" width="57.4416666666667" style="186" customWidth="1"/>
    <col min="3066" max="3066" width="14.0916666666667" style="186" customWidth="1"/>
    <col min="3067" max="3067" width="13.3666666666667" style="186" customWidth="1"/>
    <col min="3068" max="3319" width="9" style="186"/>
    <col min="3320" max="3320" width="7.625" style="186" customWidth="1"/>
    <col min="3321" max="3321" width="57.4416666666667" style="186" customWidth="1"/>
    <col min="3322" max="3322" width="14.0916666666667" style="186" customWidth="1"/>
    <col min="3323" max="3323" width="13.3666666666667" style="186" customWidth="1"/>
    <col min="3324" max="3575" width="9" style="186"/>
    <col min="3576" max="3576" width="7.625" style="186" customWidth="1"/>
    <col min="3577" max="3577" width="57.4416666666667" style="186" customWidth="1"/>
    <col min="3578" max="3578" width="14.0916666666667" style="186" customWidth="1"/>
    <col min="3579" max="3579" width="13.3666666666667" style="186" customWidth="1"/>
    <col min="3580" max="3831" width="9" style="186"/>
    <col min="3832" max="3832" width="7.625" style="186" customWidth="1"/>
    <col min="3833" max="3833" width="57.4416666666667" style="186" customWidth="1"/>
    <col min="3834" max="3834" width="14.0916666666667" style="186" customWidth="1"/>
    <col min="3835" max="3835" width="13.3666666666667" style="186" customWidth="1"/>
    <col min="3836" max="4087" width="9" style="186"/>
    <col min="4088" max="4088" width="7.625" style="186" customWidth="1"/>
    <col min="4089" max="4089" width="57.4416666666667" style="186" customWidth="1"/>
    <col min="4090" max="4090" width="14.0916666666667" style="186" customWidth="1"/>
    <col min="4091" max="4091" width="13.3666666666667" style="186" customWidth="1"/>
    <col min="4092" max="4343" width="9" style="186"/>
    <col min="4344" max="4344" width="7.625" style="186" customWidth="1"/>
    <col min="4345" max="4345" width="57.4416666666667" style="186" customWidth="1"/>
    <col min="4346" max="4346" width="14.0916666666667" style="186" customWidth="1"/>
    <col min="4347" max="4347" width="13.3666666666667" style="186" customWidth="1"/>
    <col min="4348" max="4599" width="9" style="186"/>
    <col min="4600" max="4600" width="7.625" style="186" customWidth="1"/>
    <col min="4601" max="4601" width="57.4416666666667" style="186" customWidth="1"/>
    <col min="4602" max="4602" width="14.0916666666667" style="186" customWidth="1"/>
    <col min="4603" max="4603" width="13.3666666666667" style="186" customWidth="1"/>
    <col min="4604" max="4855" width="9" style="186"/>
    <col min="4856" max="4856" width="7.625" style="186" customWidth="1"/>
    <col min="4857" max="4857" width="57.4416666666667" style="186" customWidth="1"/>
    <col min="4858" max="4858" width="14.0916666666667" style="186" customWidth="1"/>
    <col min="4859" max="4859" width="13.3666666666667" style="186" customWidth="1"/>
    <col min="4860" max="5111" width="9" style="186"/>
    <col min="5112" max="5112" width="7.625" style="186" customWidth="1"/>
    <col min="5113" max="5113" width="57.4416666666667" style="186" customWidth="1"/>
    <col min="5114" max="5114" width="14.0916666666667" style="186" customWidth="1"/>
    <col min="5115" max="5115" width="13.3666666666667" style="186" customWidth="1"/>
    <col min="5116" max="5367" width="9" style="186"/>
    <col min="5368" max="5368" width="7.625" style="186" customWidth="1"/>
    <col min="5369" max="5369" width="57.4416666666667" style="186" customWidth="1"/>
    <col min="5370" max="5370" width="14.0916666666667" style="186" customWidth="1"/>
    <col min="5371" max="5371" width="13.3666666666667" style="186" customWidth="1"/>
    <col min="5372" max="5623" width="9" style="186"/>
    <col min="5624" max="5624" width="7.625" style="186" customWidth="1"/>
    <col min="5625" max="5625" width="57.4416666666667" style="186" customWidth="1"/>
    <col min="5626" max="5626" width="14.0916666666667" style="186" customWidth="1"/>
    <col min="5627" max="5627" width="13.3666666666667" style="186" customWidth="1"/>
    <col min="5628" max="5879" width="9" style="186"/>
    <col min="5880" max="5880" width="7.625" style="186" customWidth="1"/>
    <col min="5881" max="5881" width="57.4416666666667" style="186" customWidth="1"/>
    <col min="5882" max="5882" width="14.0916666666667" style="186" customWidth="1"/>
    <col min="5883" max="5883" width="13.3666666666667" style="186" customWidth="1"/>
    <col min="5884" max="6135" width="9" style="186"/>
    <col min="6136" max="6136" width="7.625" style="186" customWidth="1"/>
    <col min="6137" max="6137" width="57.4416666666667" style="186" customWidth="1"/>
    <col min="6138" max="6138" width="14.0916666666667" style="186" customWidth="1"/>
    <col min="6139" max="6139" width="13.3666666666667" style="186" customWidth="1"/>
    <col min="6140" max="6391" width="9" style="186"/>
    <col min="6392" max="6392" width="7.625" style="186" customWidth="1"/>
    <col min="6393" max="6393" width="57.4416666666667" style="186" customWidth="1"/>
    <col min="6394" max="6394" width="14.0916666666667" style="186" customWidth="1"/>
    <col min="6395" max="6395" width="13.3666666666667" style="186" customWidth="1"/>
    <col min="6396" max="6647" width="9" style="186"/>
    <col min="6648" max="6648" width="7.625" style="186" customWidth="1"/>
    <col min="6649" max="6649" width="57.4416666666667" style="186" customWidth="1"/>
    <col min="6650" max="6650" width="14.0916666666667" style="186" customWidth="1"/>
    <col min="6651" max="6651" width="13.3666666666667" style="186" customWidth="1"/>
    <col min="6652" max="6903" width="9" style="186"/>
    <col min="6904" max="6904" width="7.625" style="186" customWidth="1"/>
    <col min="6905" max="6905" width="57.4416666666667" style="186" customWidth="1"/>
    <col min="6906" max="6906" width="14.0916666666667" style="186" customWidth="1"/>
    <col min="6907" max="6907" width="13.3666666666667" style="186" customWidth="1"/>
    <col min="6908" max="7159" width="9" style="186"/>
    <col min="7160" max="7160" width="7.625" style="186" customWidth="1"/>
    <col min="7161" max="7161" width="57.4416666666667" style="186" customWidth="1"/>
    <col min="7162" max="7162" width="14.0916666666667" style="186" customWidth="1"/>
    <col min="7163" max="7163" width="13.3666666666667" style="186" customWidth="1"/>
    <col min="7164" max="7415" width="9" style="186"/>
    <col min="7416" max="7416" width="7.625" style="186" customWidth="1"/>
    <col min="7417" max="7417" width="57.4416666666667" style="186" customWidth="1"/>
    <col min="7418" max="7418" width="14.0916666666667" style="186" customWidth="1"/>
    <col min="7419" max="7419" width="13.3666666666667" style="186" customWidth="1"/>
    <col min="7420" max="7671" width="9" style="186"/>
    <col min="7672" max="7672" width="7.625" style="186" customWidth="1"/>
    <col min="7673" max="7673" width="57.4416666666667" style="186" customWidth="1"/>
    <col min="7674" max="7674" width="14.0916666666667" style="186" customWidth="1"/>
    <col min="7675" max="7675" width="13.3666666666667" style="186" customWidth="1"/>
    <col min="7676" max="7927" width="9" style="186"/>
    <col min="7928" max="7928" width="7.625" style="186" customWidth="1"/>
    <col min="7929" max="7929" width="57.4416666666667" style="186" customWidth="1"/>
    <col min="7930" max="7930" width="14.0916666666667" style="186" customWidth="1"/>
    <col min="7931" max="7931" width="13.3666666666667" style="186" customWidth="1"/>
    <col min="7932" max="8183" width="9" style="186"/>
    <col min="8184" max="8184" width="7.625" style="186" customWidth="1"/>
    <col min="8185" max="8185" width="57.4416666666667" style="186" customWidth="1"/>
    <col min="8186" max="8186" width="14.0916666666667" style="186" customWidth="1"/>
    <col min="8187" max="8187" width="13.3666666666667" style="186" customWidth="1"/>
    <col min="8188" max="8439" width="9" style="186"/>
    <col min="8440" max="8440" width="7.625" style="186" customWidth="1"/>
    <col min="8441" max="8441" width="57.4416666666667" style="186" customWidth="1"/>
    <col min="8442" max="8442" width="14.0916666666667" style="186" customWidth="1"/>
    <col min="8443" max="8443" width="13.3666666666667" style="186" customWidth="1"/>
    <col min="8444" max="8695" width="9" style="186"/>
    <col min="8696" max="8696" width="7.625" style="186" customWidth="1"/>
    <col min="8697" max="8697" width="57.4416666666667" style="186" customWidth="1"/>
    <col min="8698" max="8698" width="14.0916666666667" style="186" customWidth="1"/>
    <col min="8699" max="8699" width="13.3666666666667" style="186" customWidth="1"/>
    <col min="8700" max="8951" width="9" style="186"/>
    <col min="8952" max="8952" width="7.625" style="186" customWidth="1"/>
    <col min="8953" max="8953" width="57.4416666666667" style="186" customWidth="1"/>
    <col min="8954" max="8954" width="14.0916666666667" style="186" customWidth="1"/>
    <col min="8955" max="8955" width="13.3666666666667" style="186" customWidth="1"/>
    <col min="8956" max="9207" width="9" style="186"/>
    <col min="9208" max="9208" width="7.625" style="186" customWidth="1"/>
    <col min="9209" max="9209" width="57.4416666666667" style="186" customWidth="1"/>
    <col min="9210" max="9210" width="14.0916666666667" style="186" customWidth="1"/>
    <col min="9211" max="9211" width="13.3666666666667" style="186" customWidth="1"/>
    <col min="9212" max="9463" width="9" style="186"/>
    <col min="9464" max="9464" width="7.625" style="186" customWidth="1"/>
    <col min="9465" max="9465" width="57.4416666666667" style="186" customWidth="1"/>
    <col min="9466" max="9466" width="14.0916666666667" style="186" customWidth="1"/>
    <col min="9467" max="9467" width="13.3666666666667" style="186" customWidth="1"/>
    <col min="9468" max="9719" width="9" style="186"/>
    <col min="9720" max="9720" width="7.625" style="186" customWidth="1"/>
    <col min="9721" max="9721" width="57.4416666666667" style="186" customWidth="1"/>
    <col min="9722" max="9722" width="14.0916666666667" style="186" customWidth="1"/>
    <col min="9723" max="9723" width="13.3666666666667" style="186" customWidth="1"/>
    <col min="9724" max="9975" width="9" style="186"/>
    <col min="9976" max="9976" width="7.625" style="186" customWidth="1"/>
    <col min="9977" max="9977" width="57.4416666666667" style="186" customWidth="1"/>
    <col min="9978" max="9978" width="14.0916666666667" style="186" customWidth="1"/>
    <col min="9979" max="9979" width="13.3666666666667" style="186" customWidth="1"/>
    <col min="9980" max="10231" width="9" style="186"/>
    <col min="10232" max="10232" width="7.625" style="186" customWidth="1"/>
    <col min="10233" max="10233" width="57.4416666666667" style="186" customWidth="1"/>
    <col min="10234" max="10234" width="14.0916666666667" style="186" customWidth="1"/>
    <col min="10235" max="10235" width="13.3666666666667" style="186" customWidth="1"/>
    <col min="10236" max="10487" width="9" style="186"/>
    <col min="10488" max="10488" width="7.625" style="186" customWidth="1"/>
    <col min="10489" max="10489" width="57.4416666666667" style="186" customWidth="1"/>
    <col min="10490" max="10490" width="14.0916666666667" style="186" customWidth="1"/>
    <col min="10491" max="10491" width="13.3666666666667" style="186" customWidth="1"/>
    <col min="10492" max="10743" width="9" style="186"/>
    <col min="10744" max="10744" width="7.625" style="186" customWidth="1"/>
    <col min="10745" max="10745" width="57.4416666666667" style="186" customWidth="1"/>
    <col min="10746" max="10746" width="14.0916666666667" style="186" customWidth="1"/>
    <col min="10747" max="10747" width="13.3666666666667" style="186" customWidth="1"/>
    <col min="10748" max="10999" width="9" style="186"/>
    <col min="11000" max="11000" width="7.625" style="186" customWidth="1"/>
    <col min="11001" max="11001" width="57.4416666666667" style="186" customWidth="1"/>
    <col min="11002" max="11002" width="14.0916666666667" style="186" customWidth="1"/>
    <col min="11003" max="11003" width="13.3666666666667" style="186" customWidth="1"/>
    <col min="11004" max="11255" width="9" style="186"/>
    <col min="11256" max="11256" width="7.625" style="186" customWidth="1"/>
    <col min="11257" max="11257" width="57.4416666666667" style="186" customWidth="1"/>
    <col min="11258" max="11258" width="14.0916666666667" style="186" customWidth="1"/>
    <col min="11259" max="11259" width="13.3666666666667" style="186" customWidth="1"/>
    <col min="11260" max="11511" width="9" style="186"/>
    <col min="11512" max="11512" width="7.625" style="186" customWidth="1"/>
    <col min="11513" max="11513" width="57.4416666666667" style="186" customWidth="1"/>
    <col min="11514" max="11514" width="14.0916666666667" style="186" customWidth="1"/>
    <col min="11515" max="11515" width="13.3666666666667" style="186" customWidth="1"/>
    <col min="11516" max="11767" width="9" style="186"/>
    <col min="11768" max="11768" width="7.625" style="186" customWidth="1"/>
    <col min="11769" max="11769" width="57.4416666666667" style="186" customWidth="1"/>
    <col min="11770" max="11770" width="14.0916666666667" style="186" customWidth="1"/>
    <col min="11771" max="11771" width="13.3666666666667" style="186" customWidth="1"/>
    <col min="11772" max="12023" width="9" style="186"/>
    <col min="12024" max="12024" width="7.625" style="186" customWidth="1"/>
    <col min="12025" max="12025" width="57.4416666666667" style="186" customWidth="1"/>
    <col min="12026" max="12026" width="14.0916666666667" style="186" customWidth="1"/>
    <col min="12027" max="12027" width="13.3666666666667" style="186" customWidth="1"/>
    <col min="12028" max="12279" width="9" style="186"/>
    <col min="12280" max="12280" width="7.625" style="186" customWidth="1"/>
    <col min="12281" max="12281" width="57.4416666666667" style="186" customWidth="1"/>
    <col min="12282" max="12282" width="14.0916666666667" style="186" customWidth="1"/>
    <col min="12283" max="12283" width="13.3666666666667" style="186" customWidth="1"/>
    <col min="12284" max="12535" width="9" style="186"/>
    <col min="12536" max="12536" width="7.625" style="186" customWidth="1"/>
    <col min="12537" max="12537" width="57.4416666666667" style="186" customWidth="1"/>
    <col min="12538" max="12538" width="14.0916666666667" style="186" customWidth="1"/>
    <col min="12539" max="12539" width="13.3666666666667" style="186" customWidth="1"/>
    <col min="12540" max="12791" width="9" style="186"/>
    <col min="12792" max="12792" width="7.625" style="186" customWidth="1"/>
    <col min="12793" max="12793" width="57.4416666666667" style="186" customWidth="1"/>
    <col min="12794" max="12794" width="14.0916666666667" style="186" customWidth="1"/>
    <col min="12795" max="12795" width="13.3666666666667" style="186" customWidth="1"/>
    <col min="12796" max="13047" width="9" style="186"/>
    <col min="13048" max="13048" width="7.625" style="186" customWidth="1"/>
    <col min="13049" max="13049" width="57.4416666666667" style="186" customWidth="1"/>
    <col min="13050" max="13050" width="14.0916666666667" style="186" customWidth="1"/>
    <col min="13051" max="13051" width="13.3666666666667" style="186" customWidth="1"/>
    <col min="13052" max="13303" width="9" style="186"/>
    <col min="13304" max="13304" width="7.625" style="186" customWidth="1"/>
    <col min="13305" max="13305" width="57.4416666666667" style="186" customWidth="1"/>
    <col min="13306" max="13306" width="14.0916666666667" style="186" customWidth="1"/>
    <col min="13307" max="13307" width="13.3666666666667" style="186" customWidth="1"/>
    <col min="13308" max="13559" width="9" style="186"/>
    <col min="13560" max="13560" width="7.625" style="186" customWidth="1"/>
    <col min="13561" max="13561" width="57.4416666666667" style="186" customWidth="1"/>
    <col min="13562" max="13562" width="14.0916666666667" style="186" customWidth="1"/>
    <col min="13563" max="13563" width="13.3666666666667" style="186" customWidth="1"/>
    <col min="13564" max="13815" width="9" style="186"/>
    <col min="13816" max="13816" width="7.625" style="186" customWidth="1"/>
    <col min="13817" max="13817" width="57.4416666666667" style="186" customWidth="1"/>
    <col min="13818" max="13818" width="14.0916666666667" style="186" customWidth="1"/>
    <col min="13819" max="13819" width="13.3666666666667" style="186" customWidth="1"/>
    <col min="13820" max="14071" width="9" style="186"/>
    <col min="14072" max="14072" width="7.625" style="186" customWidth="1"/>
    <col min="14073" max="14073" width="57.4416666666667" style="186" customWidth="1"/>
    <col min="14074" max="14074" width="14.0916666666667" style="186" customWidth="1"/>
    <col min="14075" max="14075" width="13.3666666666667" style="186" customWidth="1"/>
    <col min="14076" max="14327" width="9" style="186"/>
    <col min="14328" max="14328" width="7.625" style="186" customWidth="1"/>
    <col min="14329" max="14329" width="57.4416666666667" style="186" customWidth="1"/>
    <col min="14330" max="14330" width="14.0916666666667" style="186" customWidth="1"/>
    <col min="14331" max="14331" width="13.3666666666667" style="186" customWidth="1"/>
    <col min="14332" max="14583" width="9" style="186"/>
    <col min="14584" max="14584" width="7.625" style="186" customWidth="1"/>
    <col min="14585" max="14585" width="57.4416666666667" style="186" customWidth="1"/>
    <col min="14586" max="14586" width="14.0916666666667" style="186" customWidth="1"/>
    <col min="14587" max="14587" width="13.3666666666667" style="186" customWidth="1"/>
    <col min="14588" max="14839" width="9" style="186"/>
    <col min="14840" max="14840" width="7.625" style="186" customWidth="1"/>
    <col min="14841" max="14841" width="57.4416666666667" style="186" customWidth="1"/>
    <col min="14842" max="14842" width="14.0916666666667" style="186" customWidth="1"/>
    <col min="14843" max="14843" width="13.3666666666667" style="186" customWidth="1"/>
    <col min="14844" max="15095" width="9" style="186"/>
    <col min="15096" max="15096" width="7.625" style="186" customWidth="1"/>
    <col min="15097" max="15097" width="57.4416666666667" style="186" customWidth="1"/>
    <col min="15098" max="15098" width="14.0916666666667" style="186" customWidth="1"/>
    <col min="15099" max="15099" width="13.3666666666667" style="186" customWidth="1"/>
    <col min="15100" max="15351" width="9" style="186"/>
    <col min="15352" max="15352" width="7.625" style="186" customWidth="1"/>
    <col min="15353" max="15353" width="57.4416666666667" style="186" customWidth="1"/>
    <col min="15354" max="15354" width="14.0916666666667" style="186" customWidth="1"/>
    <col min="15355" max="15355" width="13.3666666666667" style="186" customWidth="1"/>
    <col min="15356" max="15607" width="9" style="186"/>
    <col min="15608" max="15608" width="7.625" style="186" customWidth="1"/>
    <col min="15609" max="15609" width="57.4416666666667" style="186" customWidth="1"/>
    <col min="15610" max="15610" width="14.0916666666667" style="186" customWidth="1"/>
    <col min="15611" max="15611" width="13.3666666666667" style="186" customWidth="1"/>
    <col min="15612" max="15863" width="9" style="186"/>
    <col min="15864" max="15864" width="7.625" style="186" customWidth="1"/>
    <col min="15865" max="15865" width="57.4416666666667" style="186" customWidth="1"/>
    <col min="15866" max="15866" width="14.0916666666667" style="186" customWidth="1"/>
    <col min="15867" max="15867" width="13.3666666666667" style="186" customWidth="1"/>
    <col min="15868" max="16119" width="9" style="186"/>
    <col min="16120" max="16120" width="7.625" style="186" customWidth="1"/>
    <col min="16121" max="16121" width="57.4416666666667" style="186" customWidth="1"/>
    <col min="16122" max="16122" width="14.0916666666667" style="186" customWidth="1"/>
    <col min="16123" max="16123" width="13.3666666666667" style="186" customWidth="1"/>
    <col min="16124" max="16384" width="9" style="186"/>
  </cols>
  <sheetData>
    <row r="1" s="185" customFormat="1" spans="1:3">
      <c r="A1" s="191" t="s">
        <v>0</v>
      </c>
      <c r="B1" s="191"/>
      <c r="C1" s="192"/>
    </row>
    <row r="2" s="186" customFormat="1" spans="1:3">
      <c r="A2" s="191" t="s">
        <v>1</v>
      </c>
      <c r="C2" s="190"/>
    </row>
    <row r="3" s="186" customFormat="1" spans="1:3">
      <c r="A3" s="193" t="s">
        <v>39</v>
      </c>
      <c r="B3" s="194"/>
      <c r="C3" s="190"/>
    </row>
    <row r="4" s="186" customFormat="1" ht="6" customHeight="1" spans="1:3">
      <c r="A4" s="195"/>
      <c r="B4" s="196"/>
      <c r="C4" s="197"/>
    </row>
    <row r="5" s="187" customFormat="1" ht="22" customHeight="1" spans="1:3">
      <c r="A5" s="198" t="s">
        <v>3</v>
      </c>
      <c r="B5" s="198" t="s">
        <v>40</v>
      </c>
      <c r="C5" s="113" t="s">
        <v>41</v>
      </c>
    </row>
    <row r="6" s="186" customFormat="1" spans="1:3">
      <c r="A6" s="199"/>
      <c r="B6" s="200"/>
      <c r="C6" s="201"/>
    </row>
    <row r="7" s="188" customFormat="1" ht="14.5" customHeight="1" spans="1:3">
      <c r="A7" s="202">
        <v>1</v>
      </c>
      <c r="B7" s="203" t="s">
        <v>42</v>
      </c>
      <c r="C7" s="204"/>
    </row>
    <row r="8" s="186" customFormat="1" ht="14.25" spans="1:3">
      <c r="A8" s="205"/>
      <c r="B8" s="206"/>
      <c r="C8" s="207"/>
    </row>
    <row r="9" s="188" customFormat="1" ht="15" spans="1:3">
      <c r="A9" s="202">
        <v>2</v>
      </c>
      <c r="B9" s="203" t="s">
        <v>43</v>
      </c>
      <c r="C9" s="208">
        <f xml:space="preserve">SUM(C10:C16)</f>
        <v>0</v>
      </c>
    </row>
    <row r="10" s="186" customFormat="1" ht="12.75" spans="1:3">
      <c r="A10" s="209">
        <v>2.01</v>
      </c>
      <c r="B10" s="210" t="s">
        <v>44</v>
      </c>
      <c r="C10" s="211"/>
    </row>
    <row r="11" s="186" customFormat="1" ht="12.75" spans="1:3">
      <c r="A11" s="209">
        <v>2.02</v>
      </c>
      <c r="B11" s="210" t="s">
        <v>45</v>
      </c>
      <c r="C11" s="211"/>
    </row>
    <row r="12" s="186" customFormat="1" ht="12.75" spans="1:3">
      <c r="A12" s="209">
        <v>2.03</v>
      </c>
      <c r="B12" s="210" t="s">
        <v>46</v>
      </c>
      <c r="C12" s="211"/>
    </row>
    <row r="13" s="186" customFormat="1" ht="12.75" spans="1:3">
      <c r="A13" s="209">
        <v>2.04</v>
      </c>
      <c r="B13" s="210" t="s">
        <v>47</v>
      </c>
      <c r="C13" s="211"/>
    </row>
    <row r="14" s="186" customFormat="1" ht="12.75" spans="1:3">
      <c r="A14" s="209">
        <v>2.05</v>
      </c>
      <c r="B14" s="210" t="s">
        <v>48</v>
      </c>
      <c r="C14" s="211"/>
    </row>
    <row r="15" s="186" customFormat="1" ht="12.75" spans="1:3">
      <c r="A15" s="209">
        <v>2.06</v>
      </c>
      <c r="B15" s="210" t="s">
        <v>49</v>
      </c>
      <c r="C15" s="211"/>
    </row>
    <row r="16" s="186" customFormat="1" ht="24" spans="1:3">
      <c r="A16" s="209">
        <v>2.07</v>
      </c>
      <c r="B16" s="212" t="s">
        <v>50</v>
      </c>
      <c r="C16" s="211"/>
    </row>
    <row r="17" s="186" customFormat="1" ht="15" spans="1:3">
      <c r="A17" s="213"/>
      <c r="B17" s="210"/>
      <c r="C17" s="207"/>
    </row>
    <row r="18" s="188" customFormat="1" ht="15" spans="1:3">
      <c r="A18" s="202">
        <v>3</v>
      </c>
      <c r="B18" s="203" t="s">
        <v>51</v>
      </c>
      <c r="C18" s="204"/>
    </row>
    <row r="19" s="186" customFormat="1" ht="12.75" spans="1:3">
      <c r="A19" s="209"/>
      <c r="B19" s="210"/>
      <c r="C19" s="207"/>
    </row>
    <row r="20" s="188" customFormat="1" ht="15" spans="1:3">
      <c r="A20" s="202">
        <v>4</v>
      </c>
      <c r="B20" s="203" t="s">
        <v>52</v>
      </c>
      <c r="C20" s="208">
        <f xml:space="preserve">SUM(C21:C23)</f>
        <v>0</v>
      </c>
    </row>
    <row r="21" s="186" customFormat="1" ht="12.75" spans="1:3">
      <c r="A21" s="209">
        <v>4.01</v>
      </c>
      <c r="B21" s="210" t="s">
        <v>53</v>
      </c>
      <c r="C21" s="211"/>
    </row>
    <row r="22" s="186" customFormat="1" ht="12.75" spans="1:3">
      <c r="A22" s="209">
        <v>4.02</v>
      </c>
      <c r="B22" s="210" t="s">
        <v>54</v>
      </c>
      <c r="C22" s="211"/>
    </row>
    <row r="23" s="186" customFormat="1" ht="12.75" spans="1:3">
      <c r="A23" s="209">
        <v>4.03</v>
      </c>
      <c r="B23" s="210" t="s">
        <v>55</v>
      </c>
      <c r="C23" s="211"/>
    </row>
    <row r="24" s="186" customFormat="1" ht="15" spans="1:3">
      <c r="A24" s="202"/>
      <c r="B24" s="210"/>
      <c r="C24" s="207"/>
    </row>
    <row r="25" s="188" customFormat="1" ht="15" spans="1:3">
      <c r="A25" s="202">
        <v>5</v>
      </c>
      <c r="B25" s="203" t="s">
        <v>56</v>
      </c>
      <c r="C25" s="204"/>
    </row>
    <row r="26" s="186" customFormat="1" ht="15" spans="1:3">
      <c r="A26" s="202"/>
      <c r="B26" s="210"/>
      <c r="C26" s="207"/>
    </row>
    <row r="27" s="188" customFormat="1" ht="15" spans="1:3">
      <c r="A27" s="202">
        <v>6</v>
      </c>
      <c r="B27" s="203" t="s">
        <v>57</v>
      </c>
      <c r="C27" s="208">
        <f xml:space="preserve">C28+C29</f>
        <v>0</v>
      </c>
    </row>
    <row r="28" s="188" customFormat="1" ht="12.75" spans="1:3">
      <c r="A28" s="209">
        <v>6.01</v>
      </c>
      <c r="B28" s="210" t="s">
        <v>58</v>
      </c>
      <c r="C28" s="211"/>
    </row>
    <row r="29" s="186" customFormat="1" ht="24" spans="1:3">
      <c r="A29" s="209">
        <v>6.02</v>
      </c>
      <c r="B29" s="210" t="s">
        <v>59</v>
      </c>
      <c r="C29" s="211"/>
    </row>
    <row r="30" s="188" customFormat="1" ht="12.75" spans="1:3">
      <c r="A30" s="209"/>
      <c r="B30" s="210"/>
      <c r="C30" s="207"/>
    </row>
    <row r="31" s="188" customFormat="1" ht="15" spans="1:3">
      <c r="A31" s="202">
        <v>7</v>
      </c>
      <c r="B31" s="203" t="s">
        <v>60</v>
      </c>
      <c r="C31" s="208">
        <f xml:space="preserve">SUM(C32:C33)</f>
        <v>0</v>
      </c>
    </row>
    <row r="32" s="186" customFormat="1" ht="12.75" spans="1:3">
      <c r="A32" s="209">
        <v>7.01</v>
      </c>
      <c r="B32" s="210" t="s">
        <v>61</v>
      </c>
      <c r="C32" s="211"/>
    </row>
    <row r="33" s="186" customFormat="1" ht="12.75" spans="1:5">
      <c r="A33" s="209">
        <v>7.02</v>
      </c>
      <c r="B33" s="210" t="s">
        <v>62</v>
      </c>
      <c r="C33" s="211"/>
    </row>
    <row r="34" s="188" customFormat="1" ht="12.75" spans="1:5">
      <c r="A34" s="209"/>
      <c r="B34" s="210"/>
      <c r="C34" s="207"/>
    </row>
    <row r="35" s="186" customFormat="1" ht="15" spans="1:5">
      <c r="A35" s="202">
        <v>8</v>
      </c>
      <c r="B35" s="203" t="s">
        <v>63</v>
      </c>
      <c r="C35" s="208">
        <f xml:space="preserve">SUM(C36:C37)</f>
        <v>0</v>
      </c>
    </row>
    <row r="36" s="188" customFormat="1" ht="12.75" spans="1:5">
      <c r="A36" s="209">
        <v>8.01</v>
      </c>
      <c r="B36" s="210" t="s">
        <v>64</v>
      </c>
      <c r="C36" s="211"/>
    </row>
    <row r="37" s="186" customFormat="1" ht="12.75" spans="1:5">
      <c r="A37" s="209">
        <v>8.02</v>
      </c>
      <c r="B37" s="210" t="s">
        <v>65</v>
      </c>
      <c r="C37" s="211"/>
    </row>
    <row r="38" s="186" customFormat="1" ht="15" spans="1:5">
      <c r="A38" s="202"/>
      <c r="B38" s="210"/>
      <c r="C38" s="207"/>
    </row>
    <row r="39" s="188" customFormat="1" ht="15" spans="1:5">
      <c r="A39" s="202">
        <v>9</v>
      </c>
      <c r="B39" s="203" t="s">
        <v>66</v>
      </c>
      <c r="C39" s="208">
        <f xml:space="preserve">SUM(C40:C50)</f>
        <v>0</v>
      </c>
    </row>
    <row r="40" s="186" customFormat="1" ht="12.75" spans="1:5">
      <c r="A40" s="209">
        <v>9.01</v>
      </c>
      <c r="B40" s="210" t="s">
        <v>67</v>
      </c>
      <c r="C40" s="211"/>
    </row>
    <row r="41" s="186" customFormat="1" ht="12.75" spans="1:5">
      <c r="A41" s="209">
        <v>9.02</v>
      </c>
      <c r="B41" s="210" t="s">
        <v>68</v>
      </c>
      <c r="C41" s="211"/>
    </row>
    <row r="42" s="188" customFormat="1" ht="12.75" spans="1:5">
      <c r="A42" s="209">
        <v>9.03</v>
      </c>
      <c r="B42" s="210" t="s">
        <v>69</v>
      </c>
      <c r="C42" s="211"/>
      <c r="E42" s="186"/>
    </row>
    <row r="43" s="188" customFormat="1" ht="12.75" spans="1:5">
      <c r="A43" s="209">
        <v>9.04</v>
      </c>
      <c r="B43" s="210" t="s">
        <v>70</v>
      </c>
      <c r="C43" s="211"/>
      <c r="E43" s="186"/>
    </row>
    <row r="44" s="186" customFormat="1" ht="12.75" spans="1:5">
      <c r="A44" s="209">
        <v>9.05</v>
      </c>
      <c r="B44" s="210" t="s">
        <v>71</v>
      </c>
      <c r="C44" s="211"/>
    </row>
    <row r="45" s="188" customFormat="1" ht="12.75" spans="1:5">
      <c r="A45" s="209">
        <v>9.06</v>
      </c>
      <c r="B45" s="210" t="s">
        <v>72</v>
      </c>
      <c r="C45" s="211"/>
      <c r="E45" s="186"/>
    </row>
    <row r="46" s="186" customFormat="1" ht="11" customHeight="1" spans="1:5">
      <c r="A46" s="209">
        <v>9.07</v>
      </c>
      <c r="B46" s="210" t="s">
        <v>73</v>
      </c>
      <c r="C46" s="211"/>
    </row>
    <row r="47" s="188" customFormat="1" ht="12.75" spans="1:5">
      <c r="A47" s="209">
        <v>9.08</v>
      </c>
      <c r="B47" s="210" t="s">
        <v>74</v>
      </c>
      <c r="C47" s="211"/>
      <c r="E47" s="186"/>
    </row>
    <row r="48" s="188" customFormat="1" ht="36" spans="1:5">
      <c r="A48" s="209">
        <v>9.09</v>
      </c>
      <c r="B48" s="210" t="s">
        <v>75</v>
      </c>
      <c r="C48" s="211"/>
      <c r="E48" s="186"/>
    </row>
    <row r="49" s="188" customFormat="1" ht="24" spans="1:5">
      <c r="A49" s="214">
        <v>9.1</v>
      </c>
      <c r="B49" s="210" t="s">
        <v>76</v>
      </c>
      <c r="C49" s="211"/>
      <c r="E49" s="186"/>
    </row>
    <row r="50" s="188" customFormat="1" ht="12.75" spans="1:5">
      <c r="A50" s="214">
        <v>9.11</v>
      </c>
      <c r="B50" s="210" t="s">
        <v>77</v>
      </c>
      <c r="C50" s="211"/>
      <c r="E50" s="186"/>
    </row>
    <row r="51" s="188" customFormat="1" ht="16.5" customHeight="1" spans="1:5">
      <c r="A51" s="202"/>
      <c r="B51" s="203"/>
      <c r="C51" s="207"/>
    </row>
    <row r="52" s="188" customFormat="1" ht="15" spans="1:5">
      <c r="A52" s="215">
        <v>10</v>
      </c>
      <c r="B52" s="216" t="s">
        <v>78</v>
      </c>
      <c r="C52" s="208">
        <f xml:space="preserve">+SUM(C53:C55)</f>
        <v>0</v>
      </c>
    </row>
    <row r="53" s="186" customFormat="1" ht="12.75" spans="1:5">
      <c r="A53" s="217">
        <v>10.01</v>
      </c>
      <c r="B53" s="218" t="s">
        <v>79</v>
      </c>
      <c r="C53" s="211"/>
      <c r="D53" s="219"/>
    </row>
    <row r="54" s="186" customFormat="1" ht="12.75" spans="1:5">
      <c r="A54" s="217">
        <v>10.02</v>
      </c>
      <c r="B54" s="218" t="s">
        <v>80</v>
      </c>
      <c r="C54" s="211"/>
      <c r="D54" s="219"/>
    </row>
    <row r="55" s="186" customFormat="1" ht="12.75" spans="1:5">
      <c r="A55" s="217">
        <v>10.03</v>
      </c>
      <c r="B55" s="218" t="s">
        <v>81</v>
      </c>
      <c r="C55" s="211"/>
      <c r="D55" s="219"/>
    </row>
    <row r="56" s="186" customFormat="1" ht="11" customHeight="1" spans="1:5">
      <c r="A56" s="215"/>
      <c r="B56" s="218"/>
      <c r="C56" s="207"/>
    </row>
    <row r="57" s="188" customFormat="1" ht="15" spans="1:5">
      <c r="A57" s="215">
        <v>11</v>
      </c>
      <c r="B57" s="216" t="s">
        <v>82</v>
      </c>
      <c r="C57" s="204"/>
    </row>
    <row r="58" s="188" customFormat="1" ht="13" customHeight="1" spans="1:5">
      <c r="A58" s="217"/>
      <c r="B58" s="218"/>
      <c r="C58" s="208"/>
    </row>
    <row r="59" s="188" customFormat="1" ht="15" spans="1:5">
      <c r="A59" s="215">
        <v>12</v>
      </c>
      <c r="B59" s="216" t="s">
        <v>83</v>
      </c>
      <c r="C59" s="204"/>
    </row>
    <row r="60" s="186" customFormat="1" ht="10" customHeight="1" spans="1:5">
      <c r="A60" s="215"/>
      <c r="B60" s="218"/>
      <c r="C60" s="207"/>
    </row>
    <row r="61" s="188" customFormat="1" ht="41" customHeight="1" spans="1:5">
      <c r="A61" s="215">
        <v>13</v>
      </c>
      <c r="B61" s="220" t="s">
        <v>84</v>
      </c>
      <c r="C61" s="204"/>
    </row>
    <row r="62" s="186" customFormat="1" spans="1:5">
      <c r="A62" s="221"/>
      <c r="B62" s="222"/>
      <c r="C62" s="223"/>
    </row>
    <row r="63" spans="1:5">
      <c r="A63" s="224"/>
      <c r="B63" s="225" t="s">
        <v>85</v>
      </c>
      <c r="C63" s="226">
        <f xml:space="preserve">C7+C9+C18+C20+C25+C27+C31+C35+C39+C52+C57+C59+C61</f>
        <v>0</v>
      </c>
    </row>
    <row r="65" s="186" customFormat="1" spans="1:3">
      <c r="A65" s="189"/>
      <c r="C65" s="227"/>
    </row>
  </sheetData>
  <printOptions horizontalCentered="1"/>
  <pageMargins left="0.590277777777778" right="0.393055555555556" top="0.432638888888889" bottom="0.904861111111111" header="0.432638888888889" footer="0.236111111111111"/>
  <pageSetup paperSize="9" fitToHeight="0" orientation="portrait" horizontalDpi="600"/>
  <headerFooter>
    <oddFooter>&amp;C第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400"/>
  <sheetViews>
    <sheetView view="pageBreakPreview" zoomScaleNormal="100" workbookViewId="0">
      <pane xSplit="7" ySplit="7" topLeftCell="H16" activePane="bottomRight" state="frozen"/>
      <selection/>
      <selection pane="topRight"/>
      <selection pane="bottomLeft"/>
      <selection pane="bottomRight" activeCell="H13" sqref="H13"/>
    </sheetView>
  </sheetViews>
  <sheetFormatPr defaultColWidth="8.88333333333333" defaultRowHeight="13.5"/>
  <cols>
    <col min="1" max="1" width="7.225" style="19" customWidth="1"/>
    <col min="2" max="2" width="19.775" style="94" customWidth="1"/>
    <col min="3" max="3" width="31.5666666666667" style="19" customWidth="1"/>
    <col min="4" max="4" width="17.4333333333333" style="19" customWidth="1"/>
    <col min="5" max="5" width="16.225" style="19" customWidth="1"/>
    <col min="6" max="6" width="8.88333333333333" style="19"/>
    <col min="7" max="7" width="15.8833333333333" style="19" customWidth="1"/>
    <col min="8" max="8" width="11.4333333333333" style="19" customWidth="1"/>
    <col min="9" max="14" width="8.88333333333333" style="19" customWidth="1"/>
    <col min="15" max="15" width="12.5666666666667" style="19" customWidth="1"/>
    <col min="16" max="16" width="14.775" style="172" customWidth="1"/>
    <col min="17" max="17" width="11.775" style="19" customWidth="1"/>
    <col min="18" max="21" width="11.775" style="1" customWidth="1"/>
    <col min="22" max="23" width="12.825" style="1"/>
    <col min="24" max="24" width="11.4" style="1"/>
    <col min="25" max="27" width="8.88333333333333" style="1"/>
    <col min="28" max="28" width="9.58333333333333" style="1"/>
    <col min="29" max="16384" width="8.88333333333333" style="1"/>
  </cols>
  <sheetData>
    <row r="1" spans="1:28">
      <c r="A1" s="10" t="s">
        <v>0</v>
      </c>
      <c r="B1" s="11"/>
      <c r="C1" s="12"/>
      <c r="D1" s="13"/>
      <c r="E1" s="13"/>
      <c r="F1" s="13"/>
      <c r="G1" s="15"/>
      <c r="H1" s="16"/>
      <c r="I1" s="17"/>
      <c r="J1" s="13"/>
      <c r="K1" s="17"/>
      <c r="L1" s="17"/>
      <c r="M1" s="18"/>
      <c r="N1" s="18"/>
      <c r="O1" s="18"/>
      <c r="P1" s="173"/>
      <c r="W1" s="20"/>
    </row>
    <row r="2" spans="1:28">
      <c r="A2" s="10" t="s">
        <v>1</v>
      </c>
      <c r="B2" s="11"/>
      <c r="C2" s="21"/>
      <c r="D2" s="13"/>
      <c r="E2" s="13"/>
      <c r="F2" s="13"/>
      <c r="G2" s="13"/>
      <c r="H2" s="16"/>
      <c r="I2" s="17"/>
      <c r="J2" s="17"/>
      <c r="K2" s="17"/>
      <c r="L2" s="17"/>
      <c r="M2" s="18"/>
      <c r="N2" s="18"/>
      <c r="O2" s="18"/>
      <c r="P2" s="173"/>
      <c r="T2" s="20"/>
      <c r="U2" s="20"/>
      <c r="W2" s="20"/>
    </row>
    <row r="3" spans="1:28">
      <c r="A3" s="22" t="s">
        <v>86</v>
      </c>
      <c r="B3" s="23"/>
      <c r="C3" s="22"/>
      <c r="D3" s="13"/>
      <c r="E3" s="13"/>
      <c r="F3" s="13"/>
      <c r="G3" s="24"/>
      <c r="H3" s="13"/>
      <c r="I3" s="13"/>
      <c r="J3" s="13"/>
      <c r="K3" s="13"/>
      <c r="L3" s="13"/>
      <c r="M3" s="13"/>
      <c r="N3" s="13"/>
      <c r="O3" s="13"/>
      <c r="P3" s="174"/>
      <c r="V3" s="20"/>
      <c r="W3" s="25"/>
      <c r="AB3" s="26"/>
    </row>
    <row r="4" ht="18.75" spans="1:28">
      <c r="A4" s="27" t="s">
        <v>87</v>
      </c>
      <c r="B4" s="27"/>
      <c r="C4" s="27"/>
      <c r="D4" s="27"/>
      <c r="E4" s="27"/>
      <c r="F4" s="27"/>
      <c r="G4" s="27"/>
      <c r="H4" s="27"/>
      <c r="I4" s="27"/>
      <c r="J4" s="27"/>
      <c r="K4" s="27"/>
      <c r="L4" s="27"/>
      <c r="M4" s="27"/>
      <c r="N4" s="27"/>
      <c r="O4" s="27"/>
      <c r="P4" s="175"/>
      <c r="V4" s="20"/>
      <c r="W4" s="25"/>
    </row>
    <row r="5" spans="1:28">
      <c r="A5" s="95" t="s">
        <v>3</v>
      </c>
      <c r="B5" s="96" t="s">
        <v>88</v>
      </c>
      <c r="C5" s="96" t="s">
        <v>89</v>
      </c>
      <c r="D5" s="96" t="s">
        <v>90</v>
      </c>
      <c r="E5" s="96" t="s">
        <v>91</v>
      </c>
      <c r="F5" s="96" t="s">
        <v>92</v>
      </c>
      <c r="G5" s="96" t="s">
        <v>93</v>
      </c>
      <c r="H5" s="72" t="s">
        <v>94</v>
      </c>
      <c r="I5" s="72"/>
      <c r="J5" s="72"/>
      <c r="K5" s="72"/>
      <c r="L5" s="72"/>
      <c r="M5" s="72"/>
      <c r="N5" s="72"/>
      <c r="O5" s="72" t="s">
        <v>95</v>
      </c>
      <c r="P5" s="176" t="s">
        <v>96</v>
      </c>
    </row>
    <row r="6" spans="1:28">
      <c r="A6" s="95"/>
      <c r="B6" s="96"/>
      <c r="C6" s="96"/>
      <c r="D6" s="96"/>
      <c r="E6" s="96"/>
      <c r="F6" s="96"/>
      <c r="G6" s="95"/>
      <c r="H6" s="72" t="s">
        <v>97</v>
      </c>
      <c r="I6" s="75" t="s">
        <v>98</v>
      </c>
      <c r="J6" s="75" t="s">
        <v>99</v>
      </c>
      <c r="K6" s="75" t="s">
        <v>100</v>
      </c>
      <c r="L6" s="72" t="s">
        <v>101</v>
      </c>
      <c r="M6" s="72" t="s">
        <v>102</v>
      </c>
      <c r="N6" s="72" t="s">
        <v>103</v>
      </c>
      <c r="O6" s="72"/>
      <c r="P6" s="176"/>
    </row>
    <row r="7" spans="1:28">
      <c r="A7" s="95"/>
      <c r="B7" s="96"/>
      <c r="C7" s="96"/>
      <c r="D7" s="96"/>
      <c r="E7" s="96"/>
      <c r="F7" s="96"/>
      <c r="G7" s="95"/>
      <c r="H7" s="72"/>
      <c r="I7" s="75"/>
      <c r="J7" s="75"/>
      <c r="K7" s="75"/>
      <c r="L7" s="77"/>
      <c r="M7" s="77"/>
      <c r="N7" s="78">
        <v>0.09</v>
      </c>
      <c r="O7" s="72"/>
      <c r="P7" s="176"/>
    </row>
    <row r="8" spans="1:28">
      <c r="A8" s="97" t="s">
        <v>104</v>
      </c>
      <c r="B8" s="177" t="s">
        <v>105</v>
      </c>
      <c r="C8" s="98"/>
      <c r="D8" s="99"/>
      <c r="E8" s="99"/>
      <c r="F8" s="99"/>
      <c r="G8" s="99"/>
      <c r="H8" s="100"/>
      <c r="I8" s="100"/>
      <c r="J8" s="100"/>
      <c r="K8" s="100"/>
      <c r="L8" s="100"/>
      <c r="M8" s="100"/>
      <c r="N8" s="100"/>
      <c r="O8" s="100"/>
      <c r="P8" s="178"/>
    </row>
    <row r="9" ht="60" spans="1:28">
      <c r="A9" s="81" t="s">
        <v>106</v>
      </c>
      <c r="B9" s="97" t="s">
        <v>107</v>
      </c>
      <c r="C9" s="98" t="s">
        <v>108</v>
      </c>
      <c r="D9" s="99"/>
      <c r="E9" s="99"/>
      <c r="F9" s="99"/>
      <c r="G9" s="99"/>
      <c r="H9" s="100"/>
      <c r="I9" s="100"/>
      <c r="J9" s="100"/>
      <c r="K9" s="100"/>
      <c r="L9" s="100"/>
      <c r="M9" s="100"/>
      <c r="N9" s="100"/>
      <c r="O9" s="100"/>
      <c r="P9" s="105"/>
      <c r="Q9" s="179"/>
    </row>
    <row r="10" ht="42" customHeight="1" outlineLevel="1" spans="1:28">
      <c r="A10" s="81"/>
      <c r="B10" s="97" t="s">
        <v>109</v>
      </c>
      <c r="C10" s="98"/>
      <c r="D10" s="99"/>
      <c r="E10" s="99"/>
      <c r="F10" s="99"/>
      <c r="G10" s="99"/>
      <c r="H10" s="99"/>
      <c r="I10" s="99"/>
      <c r="J10" s="99"/>
      <c r="K10" s="99"/>
      <c r="L10" s="100"/>
      <c r="M10" s="100"/>
      <c r="N10" s="100"/>
      <c r="O10" s="100"/>
      <c r="P10" s="105"/>
    </row>
    <row r="11" ht="84" outlineLevel="2" spans="1:28">
      <c r="A11" s="81">
        <f xml:space="preserve">IF(G11="","",COUNT(A$1:A10)+1)</f>
        <v>1</v>
      </c>
      <c r="B11" s="99" t="s">
        <v>110</v>
      </c>
      <c r="C11" s="102" t="s">
        <v>111</v>
      </c>
      <c r="D11" s="99" t="s">
        <v>112</v>
      </c>
      <c r="E11" s="99" t="s">
        <v>113</v>
      </c>
      <c r="F11" s="99" t="s">
        <v>114</v>
      </c>
      <c r="G11" s="100">
        <f xml:space="preserve">46.56+1.36-G12</f>
        <v>46.494</v>
      </c>
      <c r="H11" s="106"/>
      <c r="I11" s="106"/>
      <c r="J11" s="107"/>
      <c r="K11" s="107"/>
      <c r="L11" s="83">
        <f xml:space="preserve">(H11+I11+J11+K11)*$L$7</f>
        <v>0</v>
      </c>
      <c r="M11" s="83">
        <f xml:space="preserve">(H11+I11+J11+K11+L11)*$M$7</f>
        <v>0</v>
      </c>
      <c r="N11" s="83">
        <f xml:space="preserve">(H11+I11+J11+K11+L11+M11)*$N$7</f>
        <v>0</v>
      </c>
      <c r="O11" s="84">
        <f xml:space="preserve">H11+I11+J11+K11+L11+M11+N11</f>
        <v>0</v>
      </c>
      <c r="P11" s="105">
        <f xml:space="preserve">G11*O11</f>
        <v>0</v>
      </c>
    </row>
    <row r="12" customFormat="1" ht="108" customHeight="1" outlineLevel="2" spans="1:28">
      <c r="A12" s="81">
        <f xml:space="preserve">IF(G12="","",COUNT(A$1:A11)+1)</f>
        <v>2</v>
      </c>
      <c r="B12" s="99" t="s">
        <v>115</v>
      </c>
      <c r="C12" s="102" t="s">
        <v>116</v>
      </c>
      <c r="D12" s="99" t="s">
        <v>112</v>
      </c>
      <c r="E12" s="99" t="s">
        <v>113</v>
      </c>
      <c r="F12" s="99" t="s">
        <v>114</v>
      </c>
      <c r="G12" s="100">
        <v>1.426</v>
      </c>
      <c r="H12" s="106"/>
      <c r="I12" s="106"/>
      <c r="J12" s="107"/>
      <c r="K12" s="107"/>
      <c r="L12" s="83">
        <f xml:space="preserve">(H12+I12+J12+K12)*$L$7</f>
        <v>0</v>
      </c>
      <c r="M12" s="83">
        <f xml:space="preserve">(H12+I12+J12+K12+L12)*$M$7</f>
        <v>0</v>
      </c>
      <c r="N12" s="83">
        <f xml:space="preserve">(H12+I12+J12+K12+L12+M12)*$N$7</f>
        <v>0</v>
      </c>
      <c r="O12" s="84">
        <f xml:space="preserve">H12+I12+J12+K12+L12+M12+N12</f>
        <v>0</v>
      </c>
      <c r="P12" s="105">
        <f xml:space="preserve">G12*O12</f>
        <v>0</v>
      </c>
      <c r="Q12" s="19"/>
    </row>
    <row r="13" s="1" customFormat="1" ht="72" outlineLevel="2" spans="1:28">
      <c r="A13" s="81">
        <f xml:space="preserve">IF(G13="","",COUNT(A$1:A12)+1)</f>
        <v>3</v>
      </c>
      <c r="B13" s="99" t="s">
        <v>117</v>
      </c>
      <c r="C13" s="102" t="s">
        <v>118</v>
      </c>
      <c r="D13" s="99" t="s">
        <v>112</v>
      </c>
      <c r="E13" s="99" t="s">
        <v>119</v>
      </c>
      <c r="F13" s="99" t="s">
        <v>120</v>
      </c>
      <c r="G13" s="99">
        <f xml:space="preserve">+(G11+G12)*0.2</f>
        <v>9.584</v>
      </c>
      <c r="H13" s="106"/>
      <c r="I13" s="106"/>
      <c r="J13" s="107"/>
      <c r="K13" s="107"/>
      <c r="L13" s="83">
        <f t="shared" ref="L13:L19" si="0" xml:space="preserve">(H13+I13+J13+K13)*$L$7</f>
        <v>0</v>
      </c>
      <c r="M13" s="83">
        <f t="shared" ref="M13:M19" si="1" xml:space="preserve">(H13+I13+J13+K13+L13)*$M$7</f>
        <v>0</v>
      </c>
      <c r="N13" s="83">
        <f t="shared" ref="N13:N19" si="2" xml:space="preserve">(H13+I13+J13+K13+L13+M13)*$N$7</f>
        <v>0</v>
      </c>
      <c r="O13" s="84">
        <f t="shared" ref="O13:O19" si="3" xml:space="preserve">H13+I13+J13+K13+L13+M13+N13</f>
        <v>0</v>
      </c>
      <c r="P13" s="105">
        <f xml:space="preserve">G13*O13</f>
        <v>0</v>
      </c>
      <c r="Q13" s="19"/>
    </row>
    <row r="14" s="1" customFormat="1" ht="24" outlineLevel="2" spans="1:28">
      <c r="A14" s="81">
        <f xml:space="preserve">IF(G14="","",COUNT(A$1:A13)+1)</f>
        <v>4</v>
      </c>
      <c r="B14" s="99" t="s">
        <v>121</v>
      </c>
      <c r="C14" s="102" t="s">
        <v>122</v>
      </c>
      <c r="D14" s="99"/>
      <c r="E14" s="99" t="s">
        <v>113</v>
      </c>
      <c r="F14" s="99" t="s">
        <v>114</v>
      </c>
      <c r="G14" s="100">
        <f xml:space="preserve">+G11</f>
        <v>46.494</v>
      </c>
      <c r="H14" s="106"/>
      <c r="I14" s="106"/>
      <c r="J14" s="107"/>
      <c r="K14" s="107"/>
      <c r="L14" s="83">
        <f t="shared" si="0"/>
        <v>0</v>
      </c>
      <c r="M14" s="83">
        <f t="shared" si="1"/>
        <v>0</v>
      </c>
      <c r="N14" s="83">
        <f t="shared" si="2"/>
        <v>0</v>
      </c>
      <c r="O14" s="84">
        <f t="shared" si="3"/>
        <v>0</v>
      </c>
      <c r="P14" s="105">
        <f t="shared" ref="P13:P19" si="4" xml:space="preserve">G14*O14</f>
        <v>0</v>
      </c>
      <c r="Q14" s="19"/>
    </row>
    <row r="15" ht="42" customHeight="1" outlineLevel="1" spans="1:28">
      <c r="A15" s="81" t="str">
        <f xml:space="preserve">IF(G15="","",COUNT(A$1:A14)+1)</f>
        <v/>
      </c>
      <c r="B15" s="97" t="s">
        <v>123</v>
      </c>
      <c r="C15" s="98"/>
      <c r="D15" s="99"/>
      <c r="E15" s="99"/>
      <c r="F15" s="99"/>
      <c r="G15" s="99"/>
      <c r="H15" s="99"/>
      <c r="I15" s="99"/>
      <c r="J15" s="99"/>
      <c r="K15" s="99"/>
      <c r="L15" s="100"/>
      <c r="M15" s="100"/>
      <c r="N15" s="100"/>
      <c r="O15" s="100"/>
      <c r="P15" s="105"/>
    </row>
    <row r="16" ht="84" outlineLevel="2" spans="1:28">
      <c r="A16" s="81">
        <f xml:space="preserve">IF(G16="","",COUNT(A$1:A15)+1)</f>
        <v>5</v>
      </c>
      <c r="B16" s="99" t="s">
        <v>110</v>
      </c>
      <c r="C16" s="102" t="s">
        <v>111</v>
      </c>
      <c r="D16" s="99" t="s">
        <v>112</v>
      </c>
      <c r="E16" s="99" t="s">
        <v>113</v>
      </c>
      <c r="F16" s="99" t="s">
        <v>114</v>
      </c>
      <c r="G16" s="100">
        <f xml:space="preserve">141.05-1.31*1.65-4.36</f>
        <v>134.5285</v>
      </c>
      <c r="H16" s="112">
        <f xml:space="preserve">+$H$11</f>
        <v>0</v>
      </c>
      <c r="I16" s="112">
        <f xml:space="preserve">+$I$11</f>
        <v>0</v>
      </c>
      <c r="J16" s="100">
        <f xml:space="preserve">+$J$11</f>
        <v>0</v>
      </c>
      <c r="K16" s="100">
        <f xml:space="preserve">+$K$11</f>
        <v>0</v>
      </c>
      <c r="L16" s="83">
        <f t="shared" si="0"/>
        <v>0</v>
      </c>
      <c r="M16" s="83">
        <f t="shared" si="1"/>
        <v>0</v>
      </c>
      <c r="N16" s="83">
        <f t="shared" si="2"/>
        <v>0</v>
      </c>
      <c r="O16" s="84">
        <f t="shared" si="3"/>
        <v>0</v>
      </c>
      <c r="P16" s="105">
        <f t="shared" si="4"/>
        <v>0</v>
      </c>
    </row>
    <row r="17" s="1" customFormat="1" ht="72" outlineLevel="2" spans="1:20">
      <c r="A17" s="81">
        <f xml:space="preserve">IF(G17="","",COUNT(A$1:A16)+1)</f>
        <v>6</v>
      </c>
      <c r="B17" s="99" t="s">
        <v>117</v>
      </c>
      <c r="C17" s="102" t="s">
        <v>118</v>
      </c>
      <c r="D17" s="99" t="s">
        <v>112</v>
      </c>
      <c r="E17" s="99" t="s">
        <v>119</v>
      </c>
      <c r="F17" s="99" t="s">
        <v>120</v>
      </c>
      <c r="G17" s="99">
        <f xml:space="preserve">+(G16+G18)*0.2</f>
        <v>28.1877</v>
      </c>
      <c r="H17" s="112">
        <f xml:space="preserve">+H13</f>
        <v>0</v>
      </c>
      <c r="I17" s="112">
        <f xml:space="preserve">+I13</f>
        <v>0</v>
      </c>
      <c r="J17" s="100">
        <f xml:space="preserve">+J13</f>
        <v>0</v>
      </c>
      <c r="K17" s="100">
        <f xml:space="preserve">+K13</f>
        <v>0</v>
      </c>
      <c r="L17" s="83">
        <f t="shared" si="0"/>
        <v>0</v>
      </c>
      <c r="M17" s="83">
        <f t="shared" si="1"/>
        <v>0</v>
      </c>
      <c r="N17" s="83">
        <f t="shared" si="2"/>
        <v>0</v>
      </c>
      <c r="O17" s="84">
        <f t="shared" si="3"/>
        <v>0</v>
      </c>
      <c r="P17" s="105">
        <f t="shared" si="4"/>
        <v>0</v>
      </c>
      <c r="Q17" s="19"/>
    </row>
    <row r="18" customFormat="1" ht="84" outlineLevel="2" spans="1:20">
      <c r="A18" s="81">
        <f xml:space="preserve">IF(G18="","",COUNT(A$1:A17)+1)</f>
        <v>7</v>
      </c>
      <c r="B18" s="99" t="s">
        <v>124</v>
      </c>
      <c r="C18" s="102" t="s">
        <v>125</v>
      </c>
      <c r="D18" s="99" t="s">
        <v>112</v>
      </c>
      <c r="E18" s="99" t="s">
        <v>126</v>
      </c>
      <c r="F18" s="99" t="s">
        <v>114</v>
      </c>
      <c r="G18" s="100">
        <f xml:space="preserve">2.05+4.36</f>
        <v>6.41</v>
      </c>
      <c r="H18" s="106"/>
      <c r="I18" s="106"/>
      <c r="J18" s="107"/>
      <c r="K18" s="107"/>
      <c r="L18" s="83">
        <f t="shared" si="0"/>
        <v>0</v>
      </c>
      <c r="M18" s="83">
        <f t="shared" si="1"/>
        <v>0</v>
      </c>
      <c r="N18" s="83">
        <f t="shared" si="2"/>
        <v>0</v>
      </c>
      <c r="O18" s="84">
        <f t="shared" si="3"/>
        <v>0</v>
      </c>
      <c r="P18" s="105">
        <f t="shared" si="4"/>
        <v>0</v>
      </c>
      <c r="Q18" s="19"/>
      <c r="R18" s="1"/>
      <c r="S18" s="1"/>
      <c r="T18" s="1"/>
    </row>
    <row r="19" s="1" customFormat="1" ht="24" outlineLevel="2" spans="1:20">
      <c r="A19" s="81">
        <f xml:space="preserve">IF(G19="","",COUNT(A$1:A18)+1)</f>
        <v>8</v>
      </c>
      <c r="B19" s="99" t="s">
        <v>121</v>
      </c>
      <c r="C19" s="102" t="s">
        <v>122</v>
      </c>
      <c r="D19" s="99"/>
      <c r="E19" s="99" t="s">
        <v>113</v>
      </c>
      <c r="F19" s="99" t="s">
        <v>114</v>
      </c>
      <c r="G19" s="100">
        <f xml:space="preserve">+G16</f>
        <v>134.5285</v>
      </c>
      <c r="H19" s="112">
        <f xml:space="preserve">+H14</f>
        <v>0</v>
      </c>
      <c r="I19" s="112">
        <f xml:space="preserve">+I14</f>
        <v>0</v>
      </c>
      <c r="J19" s="100">
        <f xml:space="preserve">+J14</f>
        <v>0</v>
      </c>
      <c r="K19" s="100">
        <f xml:space="preserve">+K14</f>
        <v>0</v>
      </c>
      <c r="L19" s="83">
        <f t="shared" si="0"/>
        <v>0</v>
      </c>
      <c r="M19" s="83">
        <f t="shared" si="1"/>
        <v>0</v>
      </c>
      <c r="N19" s="83">
        <f t="shared" si="2"/>
        <v>0</v>
      </c>
      <c r="O19" s="84">
        <f t="shared" si="3"/>
        <v>0</v>
      </c>
      <c r="P19" s="105">
        <f t="shared" si="4"/>
        <v>0</v>
      </c>
      <c r="Q19" s="19"/>
    </row>
    <row r="20" ht="42" customHeight="1" outlineLevel="1" spans="1:20">
      <c r="A20" s="81" t="str">
        <f xml:space="preserve">IF(G20="","",COUNT(A$1:A19)+1)</f>
        <v/>
      </c>
      <c r="B20" s="97" t="s">
        <v>127</v>
      </c>
      <c r="C20" s="98"/>
      <c r="D20" s="99"/>
      <c r="E20" s="99"/>
      <c r="F20" s="99"/>
      <c r="G20" s="99"/>
      <c r="H20" s="99"/>
      <c r="I20" s="99"/>
      <c r="J20" s="99"/>
      <c r="K20" s="99"/>
      <c r="L20" s="100"/>
      <c r="M20" s="100"/>
      <c r="N20" s="100"/>
      <c r="O20" s="100"/>
      <c r="P20" s="105"/>
    </row>
    <row r="21" ht="84" outlineLevel="2" spans="1:20">
      <c r="A21" s="81">
        <f xml:space="preserve">IF(G21="","",COUNT(A$1:A20)+1)</f>
        <v>9</v>
      </c>
      <c r="B21" s="99" t="s">
        <v>110</v>
      </c>
      <c r="C21" s="102" t="s">
        <v>111</v>
      </c>
      <c r="D21" s="99" t="s">
        <v>112</v>
      </c>
      <c r="E21" s="99" t="s">
        <v>113</v>
      </c>
      <c r="F21" s="99" t="s">
        <v>114</v>
      </c>
      <c r="G21" s="100">
        <f xml:space="preserve">16.59</f>
        <v>16.59</v>
      </c>
      <c r="H21" s="112">
        <f xml:space="preserve">+$H$11</f>
        <v>0</v>
      </c>
      <c r="I21" s="112">
        <f xml:space="preserve">+$I$11</f>
        <v>0</v>
      </c>
      <c r="J21" s="100">
        <f xml:space="preserve">+$J$11</f>
        <v>0</v>
      </c>
      <c r="K21" s="100">
        <f xml:space="preserve">+$K$11</f>
        <v>0</v>
      </c>
      <c r="L21" s="83">
        <f xml:space="preserve">(H21+I21+J21+K21)*$L$7</f>
        <v>0</v>
      </c>
      <c r="M21" s="83">
        <f xml:space="preserve">(H21+I21+J21+K21+L21)*$M$7</f>
        <v>0</v>
      </c>
      <c r="N21" s="83">
        <f xml:space="preserve">(H21+I21+J21+K21+L21+M21)*$N$7</f>
        <v>0</v>
      </c>
      <c r="O21" s="84">
        <f xml:space="preserve">H21+I21+J21+K21+L21+M21+N21</f>
        <v>0</v>
      </c>
      <c r="P21" s="105">
        <f xml:space="preserve">G21*O21</f>
        <v>0</v>
      </c>
    </row>
    <row r="22" customFormat="1" ht="84" outlineLevel="2" spans="1:20">
      <c r="A22" s="81">
        <f xml:space="preserve">IF(G22="","",COUNT(A$1:A21)+1)</f>
        <v>10</v>
      </c>
      <c r="B22" s="99" t="s">
        <v>124</v>
      </c>
      <c r="C22" s="102" t="s">
        <v>125</v>
      </c>
      <c r="D22" s="99" t="s">
        <v>112</v>
      </c>
      <c r="E22" s="99" t="s">
        <v>126</v>
      </c>
      <c r="F22" s="99" t="s">
        <v>114</v>
      </c>
      <c r="G22" s="100">
        <v>4.33</v>
      </c>
      <c r="H22" s="112">
        <f xml:space="preserve">+$H$18</f>
        <v>0</v>
      </c>
      <c r="I22" s="112">
        <f xml:space="preserve">+$I$18</f>
        <v>0</v>
      </c>
      <c r="J22" s="100">
        <f xml:space="preserve">+$J$18</f>
        <v>0</v>
      </c>
      <c r="K22" s="100">
        <f xml:space="preserve">+$K$18</f>
        <v>0</v>
      </c>
      <c r="L22" s="83">
        <f t="shared" ref="L22:L27" si="5" xml:space="preserve">(H22+I22+J22+K22)*$L$7</f>
        <v>0</v>
      </c>
      <c r="M22" s="83">
        <f t="shared" ref="M22:M27" si="6" xml:space="preserve">(H22+I22+J22+K22+L22)*$M$7</f>
        <v>0</v>
      </c>
      <c r="N22" s="83">
        <f t="shared" ref="N22:N27" si="7" xml:space="preserve">(H22+I22+J22+K22+L22+M22)*$N$7</f>
        <v>0</v>
      </c>
      <c r="O22" s="84">
        <f t="shared" ref="O22:O27" si="8" xml:space="preserve">H22+I22+J22+K22+L22+M22+N22</f>
        <v>0</v>
      </c>
      <c r="P22" s="105">
        <f t="shared" ref="P22:P27" si="9" xml:space="preserve">G22*O22</f>
        <v>0</v>
      </c>
      <c r="Q22" s="19"/>
      <c r="R22" s="1"/>
      <c r="S22" s="1"/>
      <c r="T22" s="1"/>
    </row>
    <row r="23" s="1" customFormat="1" ht="72" outlineLevel="2" spans="1:20">
      <c r="A23" s="81">
        <f xml:space="preserve">IF(G23="","",COUNT(A$1:A22)+1)</f>
        <v>11</v>
      </c>
      <c r="B23" s="99" t="s">
        <v>117</v>
      </c>
      <c r="C23" s="102" t="s">
        <v>118</v>
      </c>
      <c r="D23" s="99" t="s">
        <v>112</v>
      </c>
      <c r="E23" s="99" t="s">
        <v>119</v>
      </c>
      <c r="F23" s="99" t="s">
        <v>120</v>
      </c>
      <c r="G23" s="99">
        <f xml:space="preserve">+G21*0.2+G22*0.018</f>
        <v>3.39594</v>
      </c>
      <c r="H23" s="112">
        <f xml:space="preserve">+H13</f>
        <v>0</v>
      </c>
      <c r="I23" s="112">
        <f xml:space="preserve">+I13</f>
        <v>0</v>
      </c>
      <c r="J23" s="100">
        <f xml:space="preserve">+J13</f>
        <v>0</v>
      </c>
      <c r="K23" s="100">
        <f xml:space="preserve">+K13</f>
        <v>0</v>
      </c>
      <c r="L23" s="83">
        <f t="shared" si="5"/>
        <v>0</v>
      </c>
      <c r="M23" s="83">
        <f t="shared" si="6"/>
        <v>0</v>
      </c>
      <c r="N23" s="83">
        <f t="shared" si="7"/>
        <v>0</v>
      </c>
      <c r="O23" s="84">
        <f t="shared" si="8"/>
        <v>0</v>
      </c>
      <c r="P23" s="105">
        <f t="shared" si="9"/>
        <v>0</v>
      </c>
      <c r="Q23" s="19"/>
    </row>
    <row r="24" s="1" customFormat="1" ht="24" outlineLevel="2" spans="1:20">
      <c r="A24" s="81">
        <f xml:space="preserve">IF(G24="","",COUNT(A$1:A23)+1)</f>
        <v>12</v>
      </c>
      <c r="B24" s="99" t="s">
        <v>121</v>
      </c>
      <c r="C24" s="102" t="s">
        <v>122</v>
      </c>
      <c r="D24" s="99"/>
      <c r="E24" s="99" t="s">
        <v>113</v>
      </c>
      <c r="F24" s="99" t="s">
        <v>114</v>
      </c>
      <c r="G24" s="100">
        <f xml:space="preserve">+G21</f>
        <v>16.59</v>
      </c>
      <c r="H24" s="112">
        <f xml:space="preserve">+H14</f>
        <v>0</v>
      </c>
      <c r="I24" s="112">
        <f xml:space="preserve">+I14</f>
        <v>0</v>
      </c>
      <c r="J24" s="100">
        <f xml:space="preserve">+J14</f>
        <v>0</v>
      </c>
      <c r="K24" s="100">
        <f xml:space="preserve">+K14</f>
        <v>0</v>
      </c>
      <c r="L24" s="83">
        <f t="shared" si="5"/>
        <v>0</v>
      </c>
      <c r="M24" s="83">
        <f t="shared" si="6"/>
        <v>0</v>
      </c>
      <c r="N24" s="83">
        <f t="shared" si="7"/>
        <v>0</v>
      </c>
      <c r="O24" s="84">
        <f t="shared" si="8"/>
        <v>0</v>
      </c>
      <c r="P24" s="105">
        <f t="shared" si="9"/>
        <v>0</v>
      </c>
      <c r="Q24" s="19"/>
    </row>
    <row r="25" ht="42" customHeight="1" outlineLevel="1" spans="1:20">
      <c r="A25" s="81" t="str">
        <f xml:space="preserve">IF(G25="","",COUNT(A$1:A24)+1)</f>
        <v/>
      </c>
      <c r="B25" s="97" t="s">
        <v>128</v>
      </c>
      <c r="C25" s="98"/>
      <c r="D25" s="99"/>
      <c r="E25" s="99"/>
      <c r="F25" s="99"/>
      <c r="G25" s="99"/>
      <c r="H25" s="99"/>
      <c r="I25" s="99"/>
      <c r="J25" s="99"/>
      <c r="K25" s="99"/>
      <c r="L25" s="100"/>
      <c r="M25" s="100"/>
      <c r="N25" s="100"/>
      <c r="O25" s="100"/>
      <c r="P25" s="105"/>
    </row>
    <row r="26" ht="84" outlineLevel="2" spans="1:20">
      <c r="A26" s="81">
        <f xml:space="preserve">IF(G26="","",COUNT(A$1:A25)+1)</f>
        <v>13</v>
      </c>
      <c r="B26" s="99" t="s">
        <v>110</v>
      </c>
      <c r="C26" s="102" t="s">
        <v>111</v>
      </c>
      <c r="D26" s="99" t="s">
        <v>112</v>
      </c>
      <c r="E26" s="99" t="s">
        <v>113</v>
      </c>
      <c r="F26" s="99" t="s">
        <v>114</v>
      </c>
      <c r="G26" s="100">
        <f xml:space="preserve">15.06</f>
        <v>15.06</v>
      </c>
      <c r="H26" s="112">
        <f xml:space="preserve">+$H$11</f>
        <v>0</v>
      </c>
      <c r="I26" s="112">
        <f xml:space="preserve">+$I$11</f>
        <v>0</v>
      </c>
      <c r="J26" s="100">
        <f xml:space="preserve">+$J$11</f>
        <v>0</v>
      </c>
      <c r="K26" s="100">
        <f xml:space="preserve">+$K$11</f>
        <v>0</v>
      </c>
      <c r="L26" s="83">
        <f t="shared" si="5"/>
        <v>0</v>
      </c>
      <c r="M26" s="83">
        <f t="shared" si="6"/>
        <v>0</v>
      </c>
      <c r="N26" s="83">
        <f t="shared" si="7"/>
        <v>0</v>
      </c>
      <c r="O26" s="84">
        <f t="shared" si="8"/>
        <v>0</v>
      </c>
      <c r="P26" s="105">
        <f t="shared" si="9"/>
        <v>0</v>
      </c>
    </row>
    <row r="27" customFormat="1" ht="84" outlineLevel="2" spans="1:20">
      <c r="A27" s="81">
        <f xml:space="preserve">IF(G27="","",COUNT(A$1:A26)+1)</f>
        <v>14</v>
      </c>
      <c r="B27" s="99" t="s">
        <v>124</v>
      </c>
      <c r="C27" s="102" t="s">
        <v>125</v>
      </c>
      <c r="D27" s="99" t="s">
        <v>112</v>
      </c>
      <c r="E27" s="99" t="s">
        <v>126</v>
      </c>
      <c r="F27" s="99" t="s">
        <v>114</v>
      </c>
      <c r="G27" s="100">
        <v>3.55</v>
      </c>
      <c r="H27" s="112">
        <f xml:space="preserve">+$H$18</f>
        <v>0</v>
      </c>
      <c r="I27" s="112">
        <f xml:space="preserve">+$I$18</f>
        <v>0</v>
      </c>
      <c r="J27" s="100">
        <f xml:space="preserve">+$J$18</f>
        <v>0</v>
      </c>
      <c r="K27" s="100">
        <f xml:space="preserve">+$K$18</f>
        <v>0</v>
      </c>
      <c r="L27" s="83">
        <f t="shared" si="5"/>
        <v>0</v>
      </c>
      <c r="M27" s="83">
        <f t="shared" si="6"/>
        <v>0</v>
      </c>
      <c r="N27" s="83">
        <f t="shared" si="7"/>
        <v>0</v>
      </c>
      <c r="O27" s="84">
        <f t="shared" si="8"/>
        <v>0</v>
      </c>
      <c r="P27" s="105">
        <f t="shared" si="9"/>
        <v>0</v>
      </c>
      <c r="Q27" s="19"/>
      <c r="R27" s="1"/>
      <c r="S27" s="1"/>
      <c r="T27" s="1"/>
    </row>
    <row r="28" s="1" customFormat="1" ht="72" outlineLevel="2" spans="1:20">
      <c r="A28" s="81">
        <f xml:space="preserve">IF(G28="","",COUNT(A$1:A27)+1)</f>
        <v>15</v>
      </c>
      <c r="B28" s="99" t="s">
        <v>117</v>
      </c>
      <c r="C28" s="102" t="s">
        <v>118</v>
      </c>
      <c r="D28" s="99" t="s">
        <v>112</v>
      </c>
      <c r="E28" s="99" t="s">
        <v>119</v>
      </c>
      <c r="F28" s="99" t="s">
        <v>120</v>
      </c>
      <c r="G28" s="99">
        <f xml:space="preserve">+G26*0.2+G27*0.18</f>
        <v>3.651</v>
      </c>
      <c r="H28" s="112">
        <f xml:space="preserve">+H13</f>
        <v>0</v>
      </c>
      <c r="I28" s="112">
        <f xml:space="preserve">+I13</f>
        <v>0</v>
      </c>
      <c r="J28" s="100">
        <f xml:space="preserve">+J13</f>
        <v>0</v>
      </c>
      <c r="K28" s="100">
        <f xml:space="preserve">+K13</f>
        <v>0</v>
      </c>
      <c r="L28" s="83">
        <f t="shared" ref="L28:L34" si="10" xml:space="preserve">(H28+I28+J28+K28)*$L$7</f>
        <v>0</v>
      </c>
      <c r="M28" s="83">
        <f t="shared" ref="M28:M34" si="11" xml:space="preserve">(H28+I28+J28+K28+L28)*$M$7</f>
        <v>0</v>
      </c>
      <c r="N28" s="83">
        <f t="shared" ref="N28:N34" si="12" xml:space="preserve">(H28+I28+J28+K28+L28+M28)*$N$7</f>
        <v>0</v>
      </c>
      <c r="O28" s="84">
        <f t="shared" ref="O28:O34" si="13" xml:space="preserve">H28+I28+J28+K28+L28+M28+N28</f>
        <v>0</v>
      </c>
      <c r="P28" s="105">
        <f t="shared" ref="P28:P34" si="14" xml:space="preserve">G28*O28</f>
        <v>0</v>
      </c>
      <c r="Q28" s="19"/>
    </row>
    <row r="29" s="1" customFormat="1" ht="24" outlineLevel="2" spans="1:20">
      <c r="A29" s="81">
        <f xml:space="preserve">IF(G29="","",COUNT(A$1:A28)+1)</f>
        <v>16</v>
      </c>
      <c r="B29" s="99" t="s">
        <v>121</v>
      </c>
      <c r="C29" s="102" t="s">
        <v>122</v>
      </c>
      <c r="D29" s="99"/>
      <c r="E29" s="99" t="s">
        <v>113</v>
      </c>
      <c r="F29" s="99" t="s">
        <v>114</v>
      </c>
      <c r="G29" s="100">
        <f xml:space="preserve">+G26</f>
        <v>15.06</v>
      </c>
      <c r="H29" s="112">
        <f xml:space="preserve">+H14</f>
        <v>0</v>
      </c>
      <c r="I29" s="112">
        <f xml:space="preserve">+I14</f>
        <v>0</v>
      </c>
      <c r="J29" s="100">
        <f xml:space="preserve">+J14</f>
        <v>0</v>
      </c>
      <c r="K29" s="100">
        <f xml:space="preserve">+K14</f>
        <v>0</v>
      </c>
      <c r="L29" s="83">
        <f t="shared" si="10"/>
        <v>0</v>
      </c>
      <c r="M29" s="83">
        <f t="shared" si="11"/>
        <v>0</v>
      </c>
      <c r="N29" s="83">
        <f t="shared" si="12"/>
        <v>0</v>
      </c>
      <c r="O29" s="84">
        <f t="shared" si="13"/>
        <v>0</v>
      </c>
      <c r="P29" s="105">
        <f t="shared" si="14"/>
        <v>0</v>
      </c>
      <c r="Q29" s="19"/>
    </row>
    <row r="30" ht="42" customHeight="1" outlineLevel="1" spans="1:20">
      <c r="A30" s="81" t="str">
        <f xml:space="preserve">IF(G30="","",COUNT(A$1:A29)+1)</f>
        <v/>
      </c>
      <c r="B30" s="97" t="s">
        <v>129</v>
      </c>
      <c r="C30" s="98"/>
      <c r="D30" s="99"/>
      <c r="E30" s="99"/>
      <c r="F30" s="99"/>
      <c r="G30" s="99"/>
      <c r="H30" s="99"/>
      <c r="I30" s="99"/>
      <c r="J30" s="99"/>
      <c r="K30" s="99"/>
      <c r="L30" s="100"/>
      <c r="M30" s="100"/>
      <c r="N30" s="100"/>
      <c r="O30" s="100"/>
      <c r="P30" s="105"/>
    </row>
    <row r="31" ht="84" outlineLevel="2" spans="1:20">
      <c r="A31" s="81">
        <f xml:space="preserve">IF(G31="","",COUNT(A$1:A30)+1)</f>
        <v>17</v>
      </c>
      <c r="B31" s="99" t="s">
        <v>110</v>
      </c>
      <c r="C31" s="102" t="s">
        <v>111</v>
      </c>
      <c r="D31" s="99" t="s">
        <v>112</v>
      </c>
      <c r="E31" s="99" t="s">
        <v>113</v>
      </c>
      <c r="F31" s="99" t="s">
        <v>114</v>
      </c>
      <c r="G31" s="100">
        <f xml:space="preserve">16.23</f>
        <v>16.23</v>
      </c>
      <c r="H31" s="112">
        <f xml:space="preserve">+$H$11</f>
        <v>0</v>
      </c>
      <c r="I31" s="112">
        <f xml:space="preserve">+$I$11</f>
        <v>0</v>
      </c>
      <c r="J31" s="100">
        <f xml:space="preserve">+$J$11</f>
        <v>0</v>
      </c>
      <c r="K31" s="100">
        <f xml:space="preserve">+$K$11</f>
        <v>0</v>
      </c>
      <c r="L31" s="83">
        <f t="shared" si="10"/>
        <v>0</v>
      </c>
      <c r="M31" s="83">
        <f t="shared" si="11"/>
        <v>0</v>
      </c>
      <c r="N31" s="83">
        <f t="shared" si="12"/>
        <v>0</v>
      </c>
      <c r="O31" s="84">
        <f t="shared" si="13"/>
        <v>0</v>
      </c>
      <c r="P31" s="105">
        <f t="shared" si="14"/>
        <v>0</v>
      </c>
    </row>
    <row r="32" customFormat="1" ht="84" outlineLevel="2" spans="1:20">
      <c r="A32" s="81">
        <f xml:space="preserve">IF(G32="","",COUNT(A$1:A31)+1)</f>
        <v>18</v>
      </c>
      <c r="B32" s="99" t="s">
        <v>124</v>
      </c>
      <c r="C32" s="102" t="s">
        <v>125</v>
      </c>
      <c r="D32" s="99" t="s">
        <v>112</v>
      </c>
      <c r="E32" s="99" t="s">
        <v>126</v>
      </c>
      <c r="F32" s="99" t="s">
        <v>114</v>
      </c>
      <c r="G32" s="100">
        <v>3.34</v>
      </c>
      <c r="H32" s="112">
        <f xml:space="preserve">+$H$18</f>
        <v>0</v>
      </c>
      <c r="I32" s="112">
        <f xml:space="preserve">+$I$18</f>
        <v>0</v>
      </c>
      <c r="J32" s="100">
        <f xml:space="preserve">+$J$18</f>
        <v>0</v>
      </c>
      <c r="K32" s="100">
        <f xml:space="preserve">+$K$18</f>
        <v>0</v>
      </c>
      <c r="L32" s="83">
        <f t="shared" si="10"/>
        <v>0</v>
      </c>
      <c r="M32" s="83">
        <f t="shared" si="11"/>
        <v>0</v>
      </c>
      <c r="N32" s="83">
        <f t="shared" si="12"/>
        <v>0</v>
      </c>
      <c r="O32" s="84">
        <f t="shared" si="13"/>
        <v>0</v>
      </c>
      <c r="P32" s="105">
        <f t="shared" si="14"/>
        <v>0</v>
      </c>
      <c r="Q32" s="19"/>
      <c r="R32" s="1"/>
      <c r="S32" s="1"/>
      <c r="T32" s="1"/>
    </row>
    <row r="33" s="1" customFormat="1" ht="72" outlineLevel="2" spans="1:20">
      <c r="A33" s="81">
        <f xml:space="preserve">IF(G33="","",COUNT(A$1:A32)+1)</f>
        <v>19</v>
      </c>
      <c r="B33" s="99" t="s">
        <v>117</v>
      </c>
      <c r="C33" s="102" t="s">
        <v>118</v>
      </c>
      <c r="D33" s="99" t="s">
        <v>112</v>
      </c>
      <c r="E33" s="99" t="s">
        <v>119</v>
      </c>
      <c r="F33" s="99" t="s">
        <v>120</v>
      </c>
      <c r="G33" s="99">
        <f xml:space="preserve">+G31*0.2+G32*0.18</f>
        <v>3.8472</v>
      </c>
      <c r="H33" s="112">
        <f xml:space="preserve">+H13</f>
        <v>0</v>
      </c>
      <c r="I33" s="112">
        <f xml:space="preserve">+I13</f>
        <v>0</v>
      </c>
      <c r="J33" s="100">
        <f xml:space="preserve">+J13</f>
        <v>0</v>
      </c>
      <c r="K33" s="100">
        <f xml:space="preserve">+K13</f>
        <v>0</v>
      </c>
      <c r="L33" s="83">
        <f t="shared" si="10"/>
        <v>0</v>
      </c>
      <c r="M33" s="83">
        <f t="shared" si="11"/>
        <v>0</v>
      </c>
      <c r="N33" s="83">
        <f t="shared" si="12"/>
        <v>0</v>
      </c>
      <c r="O33" s="84">
        <f t="shared" si="13"/>
        <v>0</v>
      </c>
      <c r="P33" s="105">
        <f t="shared" si="14"/>
        <v>0</v>
      </c>
      <c r="Q33" s="19"/>
    </row>
    <row r="34" s="1" customFormat="1" ht="24" outlineLevel="2" spans="1:20">
      <c r="A34" s="81">
        <f xml:space="preserve">IF(G34="","",COUNT(A$1:A33)+1)</f>
        <v>20</v>
      </c>
      <c r="B34" s="99" t="s">
        <v>121</v>
      </c>
      <c r="C34" s="102" t="s">
        <v>122</v>
      </c>
      <c r="D34" s="99"/>
      <c r="E34" s="99" t="s">
        <v>113</v>
      </c>
      <c r="F34" s="99" t="s">
        <v>114</v>
      </c>
      <c r="G34" s="100">
        <f xml:space="preserve">+G31</f>
        <v>16.23</v>
      </c>
      <c r="H34" s="112">
        <f xml:space="preserve">+H14</f>
        <v>0</v>
      </c>
      <c r="I34" s="112">
        <f xml:space="preserve">+I14</f>
        <v>0</v>
      </c>
      <c r="J34" s="100">
        <f xml:space="preserve">+J14</f>
        <v>0</v>
      </c>
      <c r="K34" s="100">
        <f xml:space="preserve">+K14</f>
        <v>0</v>
      </c>
      <c r="L34" s="83">
        <f t="shared" si="10"/>
        <v>0</v>
      </c>
      <c r="M34" s="83">
        <f t="shared" si="11"/>
        <v>0</v>
      </c>
      <c r="N34" s="83">
        <f t="shared" si="12"/>
        <v>0</v>
      </c>
      <c r="O34" s="84">
        <f t="shared" si="13"/>
        <v>0</v>
      </c>
      <c r="P34" s="105">
        <f t="shared" si="14"/>
        <v>0</v>
      </c>
      <c r="Q34" s="19"/>
    </row>
    <row r="35" ht="42" customHeight="1" outlineLevel="1" spans="1:20">
      <c r="A35" s="81" t="str">
        <f xml:space="preserve">IF(G35="","",COUNT(A$1:A34)+1)</f>
        <v/>
      </c>
      <c r="B35" s="97" t="s">
        <v>130</v>
      </c>
      <c r="C35" s="98"/>
      <c r="D35" s="99"/>
      <c r="E35" s="99"/>
      <c r="F35" s="99"/>
      <c r="G35" s="99"/>
      <c r="H35" s="99"/>
      <c r="I35" s="99"/>
      <c r="J35" s="99"/>
      <c r="K35" s="99"/>
      <c r="L35" s="100"/>
      <c r="M35" s="100"/>
      <c r="N35" s="100"/>
      <c r="O35" s="100"/>
      <c r="P35" s="105"/>
    </row>
    <row r="36" ht="84" outlineLevel="2" spans="1:20">
      <c r="A36" s="81">
        <f xml:space="preserve">IF(G36="","",COUNT(A$1:A35)+1)</f>
        <v>21</v>
      </c>
      <c r="B36" s="99" t="s">
        <v>110</v>
      </c>
      <c r="C36" s="102" t="s">
        <v>111</v>
      </c>
      <c r="D36" s="99" t="s">
        <v>112</v>
      </c>
      <c r="E36" s="99" t="s">
        <v>113</v>
      </c>
      <c r="F36" s="99" t="s">
        <v>114</v>
      </c>
      <c r="G36" s="100">
        <f xml:space="preserve">25.61+0.238+25.35-0.99</f>
        <v>50.208</v>
      </c>
      <c r="H36" s="112">
        <f xml:space="preserve">+$H$11</f>
        <v>0</v>
      </c>
      <c r="I36" s="112">
        <f xml:space="preserve">+$I$11</f>
        <v>0</v>
      </c>
      <c r="J36" s="100">
        <f xml:space="preserve">+$J$11</f>
        <v>0</v>
      </c>
      <c r="K36" s="100">
        <f xml:space="preserve">+$K$11</f>
        <v>0</v>
      </c>
      <c r="L36" s="83">
        <f t="shared" ref="L36:L40" si="15" xml:space="preserve">(H36+I36+J36+K36)*$L$7</f>
        <v>0</v>
      </c>
      <c r="M36" s="83">
        <f t="shared" ref="M36:M40" si="16" xml:space="preserve">(H36+I36+J36+K36+L36)*$M$7</f>
        <v>0</v>
      </c>
      <c r="N36" s="83">
        <f t="shared" ref="N36:N40" si="17" xml:space="preserve">(H36+I36+J36+K36+L36+M36)*$N$7</f>
        <v>0</v>
      </c>
      <c r="O36" s="84">
        <f t="shared" ref="O36:O40" si="18" xml:space="preserve">H36+I36+J36+K36+L36+M36+N36</f>
        <v>0</v>
      </c>
      <c r="P36" s="105">
        <f t="shared" ref="P36:P40" si="19" xml:space="preserve">G36*O36</f>
        <v>0</v>
      </c>
    </row>
    <row r="37" customFormat="1" ht="84" outlineLevel="2" spans="1:20">
      <c r="A37" s="81">
        <f xml:space="preserve">IF(G37="","",COUNT(A$1:A36)+1)</f>
        <v>22</v>
      </c>
      <c r="B37" s="99" t="s">
        <v>131</v>
      </c>
      <c r="C37" s="102" t="s">
        <v>111</v>
      </c>
      <c r="D37" s="99" t="s">
        <v>112</v>
      </c>
      <c r="E37" s="99" t="s">
        <v>113</v>
      </c>
      <c r="F37" s="99" t="s">
        <v>114</v>
      </c>
      <c r="G37" s="100">
        <f xml:space="preserve">1.05+0.78+0.8+1.048+0.824+1.605</f>
        <v>6.107</v>
      </c>
      <c r="H37" s="106"/>
      <c r="I37" s="106"/>
      <c r="J37" s="107"/>
      <c r="K37" s="107"/>
      <c r="L37" s="83">
        <f t="shared" si="15"/>
        <v>0</v>
      </c>
      <c r="M37" s="83">
        <f t="shared" si="16"/>
        <v>0</v>
      </c>
      <c r="N37" s="83">
        <f t="shared" si="17"/>
        <v>0</v>
      </c>
      <c r="O37" s="84">
        <f t="shared" si="18"/>
        <v>0</v>
      </c>
      <c r="P37" s="105">
        <f t="shared" si="19"/>
        <v>0</v>
      </c>
      <c r="Q37" s="19"/>
    </row>
    <row r="38" s="1" customFormat="1" ht="72" outlineLevel="2" spans="1:20">
      <c r="A38" s="81">
        <f xml:space="preserve">IF(G38="","",COUNT(A$1:A37)+1)</f>
        <v>23</v>
      </c>
      <c r="B38" s="99" t="s">
        <v>117</v>
      </c>
      <c r="C38" s="102" t="s">
        <v>118</v>
      </c>
      <c r="D38" s="99" t="s">
        <v>112</v>
      </c>
      <c r="E38" s="99" t="s">
        <v>119</v>
      </c>
      <c r="F38" s="99" t="s">
        <v>120</v>
      </c>
      <c r="G38" s="99">
        <f xml:space="preserve">+(G36+G37)*(0.2+0.13-0.02)</f>
        <v>17.45765</v>
      </c>
      <c r="H38" s="112">
        <f xml:space="preserve">+H13</f>
        <v>0</v>
      </c>
      <c r="I38" s="112">
        <f xml:space="preserve">+I13</f>
        <v>0</v>
      </c>
      <c r="J38" s="100">
        <f xml:space="preserve">+J13</f>
        <v>0</v>
      </c>
      <c r="K38" s="100">
        <f xml:space="preserve">+K13</f>
        <v>0</v>
      </c>
      <c r="L38" s="83">
        <f t="shared" si="15"/>
        <v>0</v>
      </c>
      <c r="M38" s="83">
        <f t="shared" si="16"/>
        <v>0</v>
      </c>
      <c r="N38" s="83">
        <f t="shared" si="17"/>
        <v>0</v>
      </c>
      <c r="O38" s="84">
        <f t="shared" si="18"/>
        <v>0</v>
      </c>
      <c r="P38" s="105">
        <f t="shared" si="19"/>
        <v>0</v>
      </c>
      <c r="Q38" s="19"/>
    </row>
    <row r="39" s="1" customFormat="1" ht="24" outlineLevel="2" spans="1:20">
      <c r="A39" s="81">
        <f xml:space="preserve">IF(G39="","",COUNT(A$1:A38)+1)</f>
        <v>24</v>
      </c>
      <c r="B39" s="99" t="s">
        <v>121</v>
      </c>
      <c r="C39" s="102" t="s">
        <v>122</v>
      </c>
      <c r="D39" s="99"/>
      <c r="E39" s="99" t="s">
        <v>113</v>
      </c>
      <c r="F39" s="99" t="s">
        <v>114</v>
      </c>
      <c r="G39" s="100">
        <f xml:space="preserve">+G36</f>
        <v>50.208</v>
      </c>
      <c r="H39" s="112">
        <f xml:space="preserve">+H14</f>
        <v>0</v>
      </c>
      <c r="I39" s="112">
        <f xml:space="preserve">+I14</f>
        <v>0</v>
      </c>
      <c r="J39" s="100">
        <f xml:space="preserve">+J14</f>
        <v>0</v>
      </c>
      <c r="K39" s="100">
        <f xml:space="preserve">+K14</f>
        <v>0</v>
      </c>
      <c r="L39" s="83">
        <f t="shared" si="15"/>
        <v>0</v>
      </c>
      <c r="M39" s="83">
        <f t="shared" si="16"/>
        <v>0</v>
      </c>
      <c r="N39" s="83">
        <f t="shared" si="17"/>
        <v>0</v>
      </c>
      <c r="O39" s="84">
        <f t="shared" si="18"/>
        <v>0</v>
      </c>
      <c r="P39" s="105">
        <f t="shared" si="19"/>
        <v>0</v>
      </c>
      <c r="Q39" s="19"/>
    </row>
    <row r="40" s="1" customFormat="1" ht="36" outlineLevel="2" spans="1:20">
      <c r="A40" s="81">
        <f xml:space="preserve">IF(G40="","",COUNT(A$1:A39)+1)</f>
        <v>25</v>
      </c>
      <c r="B40" s="99" t="s">
        <v>132</v>
      </c>
      <c r="C40" s="102" t="s">
        <v>133</v>
      </c>
      <c r="D40" s="99" t="s">
        <v>112</v>
      </c>
      <c r="E40" s="99" t="s">
        <v>134</v>
      </c>
      <c r="F40" s="99" t="s">
        <v>114</v>
      </c>
      <c r="G40" s="100">
        <f xml:space="preserve">2.55+0.75+0.195+1.36</f>
        <v>4.855</v>
      </c>
      <c r="H40" s="106"/>
      <c r="I40" s="106"/>
      <c r="J40" s="107"/>
      <c r="K40" s="107"/>
      <c r="L40" s="83">
        <f t="shared" si="15"/>
        <v>0</v>
      </c>
      <c r="M40" s="83">
        <f t="shared" si="16"/>
        <v>0</v>
      </c>
      <c r="N40" s="83">
        <f t="shared" si="17"/>
        <v>0</v>
      </c>
      <c r="O40" s="84">
        <f t="shared" si="18"/>
        <v>0</v>
      </c>
      <c r="P40" s="105">
        <f t="shared" si="19"/>
        <v>0</v>
      </c>
      <c r="Q40" s="19"/>
    </row>
    <row r="41" ht="42" customHeight="1" outlineLevel="1" spans="1:20">
      <c r="A41" s="81" t="str">
        <f xml:space="preserve">IF(G41="","",COUNT(A$1:A40)+1)</f>
        <v/>
      </c>
      <c r="B41" s="97" t="s">
        <v>135</v>
      </c>
      <c r="C41" s="98"/>
      <c r="D41" s="99"/>
      <c r="E41" s="99"/>
      <c r="F41" s="99"/>
      <c r="G41" s="99"/>
      <c r="H41" s="99"/>
      <c r="I41" s="99"/>
      <c r="J41" s="99"/>
      <c r="K41" s="99"/>
      <c r="L41" s="100"/>
      <c r="M41" s="100"/>
      <c r="N41" s="100"/>
      <c r="O41" s="100"/>
      <c r="P41" s="105"/>
    </row>
    <row r="42" customFormat="1" ht="84" outlineLevel="2" spans="1:20">
      <c r="A42" s="81">
        <f xml:space="preserve">IF(G42="","",COUNT(A$1:A41)+1)</f>
        <v>26</v>
      </c>
      <c r="B42" s="99" t="s">
        <v>136</v>
      </c>
      <c r="C42" s="102" t="s">
        <v>111</v>
      </c>
      <c r="D42" s="99" t="s">
        <v>112</v>
      </c>
      <c r="E42" s="99" t="s">
        <v>113</v>
      </c>
      <c r="F42" s="99" t="s">
        <v>114</v>
      </c>
      <c r="G42" s="100">
        <f xml:space="preserve">3.83+16.62+5.14+1.7*5*(0.12+0.06+0.03+0.1)+1/2*0.75*1.32*2+(0.96+0.96+3.45*2+3.635)*0.75+2.965+1.14*0.1-G44*0.1+(4.98+2.01)+(1.77)+(0.35+0.25)*22.594</f>
        <v>63.83765</v>
      </c>
      <c r="H42" s="112">
        <f xml:space="preserve">+H37</f>
        <v>0</v>
      </c>
      <c r="I42" s="112">
        <f xml:space="preserve">+I37</f>
        <v>0</v>
      </c>
      <c r="J42" s="100">
        <f xml:space="preserve">+J37</f>
        <v>0</v>
      </c>
      <c r="K42" s="100">
        <f xml:space="preserve">+K37</f>
        <v>0</v>
      </c>
      <c r="L42" s="83">
        <f t="shared" ref="L42:L49" si="20" xml:space="preserve">(H42+I42+J42+K42)*$L$7</f>
        <v>0</v>
      </c>
      <c r="M42" s="83">
        <f t="shared" ref="M42:M49" si="21" xml:space="preserve">(H42+I42+J42+K42+L42)*$M$7</f>
        <v>0</v>
      </c>
      <c r="N42" s="83">
        <f t="shared" ref="N42:N49" si="22" xml:space="preserve">(H42+I42+J42+K42+L42+M42)*$N$7</f>
        <v>0</v>
      </c>
      <c r="O42" s="84">
        <f t="shared" ref="O42:O49" si="23" xml:space="preserve">H42+I42+J42+K42+L42+M42+N42</f>
        <v>0</v>
      </c>
      <c r="P42" s="105">
        <f t="shared" ref="P42:P49" si="24" xml:space="preserve">G42*O42</f>
        <v>0</v>
      </c>
      <c r="Q42" s="19"/>
    </row>
    <row r="43" customFormat="1" ht="105.55" outlineLevel="2" spans="1:20">
      <c r="A43" s="81">
        <f xml:space="preserve">IF(G43="","",COUNT(A$1:A42)+1)</f>
        <v>27</v>
      </c>
      <c r="B43" s="99" t="s">
        <v>137</v>
      </c>
      <c r="C43" s="102" t="s">
        <v>138</v>
      </c>
      <c r="D43" s="81" t="str">
        <f xml:space="preserve">_xlfn.DISPIMG("ID_3582A7BD16E24FF7B2931A5833DE2D1E",1)</f>
        <v>=DISPIMG("ID_3582A7BD16E24FF7B2931A5833DE2D1E",1)</v>
      </c>
      <c r="E43" s="99" t="s">
        <v>139</v>
      </c>
      <c r="F43" s="99" t="s">
        <v>140</v>
      </c>
      <c r="G43" s="99">
        <v>1.14</v>
      </c>
      <c r="H43" s="107"/>
      <c r="I43" s="107"/>
      <c r="J43" s="107"/>
      <c r="K43" s="107"/>
      <c r="L43" s="83">
        <f t="shared" si="20"/>
        <v>0</v>
      </c>
      <c r="M43" s="83">
        <f t="shared" si="21"/>
        <v>0</v>
      </c>
      <c r="N43" s="83">
        <f t="shared" si="22"/>
        <v>0</v>
      </c>
      <c r="O43" s="84">
        <f t="shared" si="23"/>
        <v>0</v>
      </c>
      <c r="P43" s="105">
        <f t="shared" si="24"/>
        <v>0</v>
      </c>
      <c r="Q43" s="19"/>
      <c r="R43" s="1"/>
      <c r="S43" s="1"/>
      <c r="T43" s="1"/>
    </row>
    <row r="44" customFormat="1" ht="105.55" outlineLevel="2" spans="1:20">
      <c r="A44" s="81">
        <f xml:space="preserve">IF(G44="","",COUNT(A$1:A43)+1)</f>
        <v>28</v>
      </c>
      <c r="B44" s="99" t="s">
        <v>137</v>
      </c>
      <c r="C44" s="102" t="s">
        <v>138</v>
      </c>
      <c r="D44" s="81" t="str">
        <f xml:space="preserve">_xlfn.DISPIMG("ID_21A6606808C24C0DA51363D9DCCF22F6",1)</f>
        <v>=DISPIMG("ID_21A6606808C24C0DA51363D9DCCF22F6",1)</v>
      </c>
      <c r="E44" s="99" t="s">
        <v>139</v>
      </c>
      <c r="F44" s="99" t="s">
        <v>140</v>
      </c>
      <c r="G44" s="99">
        <v>1.14</v>
      </c>
      <c r="H44" s="107"/>
      <c r="I44" s="107"/>
      <c r="J44" s="107"/>
      <c r="K44" s="107"/>
      <c r="L44" s="83">
        <f t="shared" si="20"/>
        <v>0</v>
      </c>
      <c r="M44" s="83">
        <f t="shared" si="21"/>
        <v>0</v>
      </c>
      <c r="N44" s="83">
        <f t="shared" si="22"/>
        <v>0</v>
      </c>
      <c r="O44" s="84">
        <f t="shared" si="23"/>
        <v>0</v>
      </c>
      <c r="P44" s="105">
        <f t="shared" si="24"/>
        <v>0</v>
      </c>
      <c r="Q44" s="19"/>
      <c r="R44" s="1"/>
      <c r="S44" s="1"/>
      <c r="T44" s="1"/>
    </row>
    <row r="45" customFormat="1" ht="72" outlineLevel="2" spans="1:20">
      <c r="A45" s="81">
        <f xml:space="preserve">IF(G45="","",COUNT(A$1:A44)+1)</f>
        <v>29</v>
      </c>
      <c r="B45" s="99" t="s">
        <v>141</v>
      </c>
      <c r="C45" s="102" t="s">
        <v>142</v>
      </c>
      <c r="D45" s="99" t="s">
        <v>112</v>
      </c>
      <c r="E45" s="99" t="s">
        <v>126</v>
      </c>
      <c r="F45" s="99" t="s">
        <v>114</v>
      </c>
      <c r="G45" s="100">
        <f xml:space="preserve">(40.64-(3.83+16.62+5.14))+(40.97+2.173+1.15*(0.1+0.05))+(76.03)+25.525*0.57</f>
        <v>148.94475</v>
      </c>
      <c r="H45" s="106"/>
      <c r="I45" s="106"/>
      <c r="J45" s="107"/>
      <c r="K45" s="107"/>
      <c r="L45" s="83">
        <f t="shared" si="20"/>
        <v>0</v>
      </c>
      <c r="M45" s="83">
        <f t="shared" si="21"/>
        <v>0</v>
      </c>
      <c r="N45" s="83">
        <f t="shared" si="22"/>
        <v>0</v>
      </c>
      <c r="O45" s="84">
        <f t="shared" si="23"/>
        <v>0</v>
      </c>
      <c r="P45" s="105">
        <f t="shared" si="24"/>
        <v>0</v>
      </c>
      <c r="Q45" s="19"/>
      <c r="R45" s="1"/>
      <c r="S45" s="1"/>
      <c r="T45" s="1"/>
    </row>
    <row r="46" customFormat="1" ht="84" outlineLevel="2" spans="1:20">
      <c r="A46" s="81">
        <f xml:space="preserve">IF(G46="","",COUNT(A$1:A45)+1)</f>
        <v>30</v>
      </c>
      <c r="B46" s="99" t="s">
        <v>143</v>
      </c>
      <c r="C46" s="102" t="s">
        <v>125</v>
      </c>
      <c r="D46" s="99" t="s">
        <v>112</v>
      </c>
      <c r="E46" s="99" t="s">
        <v>126</v>
      </c>
      <c r="F46" s="99" t="s">
        <v>114</v>
      </c>
      <c r="G46" s="100">
        <f xml:space="preserve">+(5.145+12.42)*(0.25*2+0.15)</f>
        <v>11.41725</v>
      </c>
      <c r="H46" s="112">
        <f xml:space="preserve">+$H$18</f>
        <v>0</v>
      </c>
      <c r="I46" s="112">
        <f xml:space="preserve">+$I$18</f>
        <v>0</v>
      </c>
      <c r="J46" s="100">
        <f xml:space="preserve">+$J$18</f>
        <v>0</v>
      </c>
      <c r="K46" s="100">
        <f xml:space="preserve">+$K$18</f>
        <v>0</v>
      </c>
      <c r="L46" s="83">
        <f t="shared" si="20"/>
        <v>0</v>
      </c>
      <c r="M46" s="83">
        <f t="shared" si="21"/>
        <v>0</v>
      </c>
      <c r="N46" s="83">
        <f t="shared" si="22"/>
        <v>0</v>
      </c>
      <c r="O46" s="84">
        <f t="shared" si="23"/>
        <v>0</v>
      </c>
      <c r="P46" s="105">
        <f t="shared" si="24"/>
        <v>0</v>
      </c>
      <c r="Q46" s="19"/>
      <c r="R46" s="1"/>
      <c r="S46" s="1"/>
      <c r="T46" s="1"/>
    </row>
    <row r="47" customFormat="1" ht="105.55" outlineLevel="2" spans="1:20">
      <c r="A47" s="81">
        <f xml:space="preserve">IF(G47="","",COUNT(A$1:A46)+1)</f>
        <v>31</v>
      </c>
      <c r="B47" s="99" t="s">
        <v>115</v>
      </c>
      <c r="C47" s="102" t="s">
        <v>144</v>
      </c>
      <c r="D47" s="81" t="str">
        <f xml:space="preserve">_xlfn.DISPIMG("ID_DE32EF23EAAD433CA057086EEB38692D",1)</f>
        <v>=DISPIMG("ID_DE32EF23EAAD433CA057086EEB38692D",1)</v>
      </c>
      <c r="E47" s="99" t="s">
        <v>139</v>
      </c>
      <c r="F47" s="99" t="s">
        <v>140</v>
      </c>
      <c r="G47" s="100">
        <v>5.525</v>
      </c>
      <c r="H47" s="112">
        <f xml:space="preserve">+H12</f>
        <v>0</v>
      </c>
      <c r="I47" s="112">
        <f xml:space="preserve">+I12</f>
        <v>0</v>
      </c>
      <c r="J47" s="100">
        <f xml:space="preserve">+J12</f>
        <v>0</v>
      </c>
      <c r="K47" s="100">
        <f xml:space="preserve">+K12</f>
        <v>0</v>
      </c>
      <c r="L47" s="83">
        <f t="shared" si="20"/>
        <v>0</v>
      </c>
      <c r="M47" s="83">
        <f t="shared" si="21"/>
        <v>0</v>
      </c>
      <c r="N47" s="83">
        <f t="shared" si="22"/>
        <v>0</v>
      </c>
      <c r="O47" s="84">
        <f t="shared" si="23"/>
        <v>0</v>
      </c>
      <c r="P47" s="105">
        <f t="shared" si="24"/>
        <v>0</v>
      </c>
      <c r="Q47" s="19"/>
    </row>
    <row r="48" customFormat="1" ht="36" outlineLevel="2" spans="1:20">
      <c r="A48" s="81">
        <f xml:space="preserve">IF(G48="","",COUNT(A$1:A47)+1)</f>
        <v>32</v>
      </c>
      <c r="B48" s="99" t="s">
        <v>145</v>
      </c>
      <c r="C48" s="117" t="s">
        <v>146</v>
      </c>
      <c r="D48" s="99" t="s">
        <v>112</v>
      </c>
      <c r="E48" s="99" t="s">
        <v>119</v>
      </c>
      <c r="F48" s="99" t="s">
        <v>120</v>
      </c>
      <c r="G48" s="100">
        <f xml:space="preserve">2*1.15*0.2*0.35+(12.42+5.145)*0.2*0.35</f>
        <v>1.39055</v>
      </c>
      <c r="H48" s="106"/>
      <c r="I48" s="106"/>
      <c r="J48" s="107"/>
      <c r="K48" s="107"/>
      <c r="L48" s="83">
        <f t="shared" si="20"/>
        <v>0</v>
      </c>
      <c r="M48" s="83">
        <f t="shared" si="21"/>
        <v>0</v>
      </c>
      <c r="N48" s="83">
        <f t="shared" si="22"/>
        <v>0</v>
      </c>
      <c r="O48" s="84">
        <f t="shared" si="23"/>
        <v>0</v>
      </c>
      <c r="P48" s="105">
        <f t="shared" si="24"/>
        <v>0</v>
      </c>
      <c r="Q48" s="19"/>
      <c r="R48" s="1"/>
      <c r="S48" s="1"/>
      <c r="T48" s="1"/>
    </row>
    <row r="49" customFormat="1" ht="96" outlineLevel="2" spans="1:20">
      <c r="A49" s="81">
        <f xml:space="preserve">IF(G49="","",COUNT(A$1:A48)+1)</f>
        <v>33</v>
      </c>
      <c r="B49" s="99" t="s">
        <v>147</v>
      </c>
      <c r="C49" s="117" t="s">
        <v>148</v>
      </c>
      <c r="D49" s="99" t="s">
        <v>112</v>
      </c>
      <c r="E49" s="99" t="s">
        <v>119</v>
      </c>
      <c r="F49" s="99" t="s">
        <v>120</v>
      </c>
      <c r="G49" s="100">
        <f xml:space="preserve">1.5*0.2*(25.53-0.45*5)</f>
        <v>6.984</v>
      </c>
      <c r="H49" s="106"/>
      <c r="I49" s="106"/>
      <c r="J49" s="107"/>
      <c r="K49" s="107"/>
      <c r="L49" s="83">
        <f t="shared" si="20"/>
        <v>0</v>
      </c>
      <c r="M49" s="83">
        <f t="shared" si="21"/>
        <v>0</v>
      </c>
      <c r="N49" s="83">
        <f t="shared" si="22"/>
        <v>0</v>
      </c>
      <c r="O49" s="84">
        <f t="shared" si="23"/>
        <v>0</v>
      </c>
      <c r="P49" s="105">
        <f t="shared" si="24"/>
        <v>0</v>
      </c>
      <c r="Q49" s="19"/>
      <c r="R49" s="1"/>
      <c r="S49" s="1"/>
      <c r="T49" s="1"/>
    </row>
    <row r="50" s="1" customFormat="1" ht="24" outlineLevel="2" spans="1:20">
      <c r="A50" s="81">
        <f xml:space="preserve">IF(G50="","",COUNT(A$1:A49)+1)</f>
        <v>34</v>
      </c>
      <c r="B50" s="118" t="s">
        <v>149</v>
      </c>
      <c r="C50" s="117" t="s">
        <v>150</v>
      </c>
      <c r="D50" s="100" t="s">
        <v>112</v>
      </c>
      <c r="E50" s="99" t="s">
        <v>134</v>
      </c>
      <c r="F50" s="100" t="s">
        <v>114</v>
      </c>
      <c r="G50" s="99">
        <f xml:space="preserve">(2*1.15*0.35+(12.42+5.145)*0.35)*2</f>
        <v>13.9055</v>
      </c>
      <c r="H50" s="106"/>
      <c r="I50" s="106"/>
      <c r="J50" s="107"/>
      <c r="K50" s="107"/>
      <c r="L50" s="83">
        <f t="shared" ref="L50:L59" si="25" xml:space="preserve">(H50+I50+J50+K50)*$L$7</f>
        <v>0</v>
      </c>
      <c r="M50" s="83">
        <f t="shared" ref="M50:M59" si="26" xml:space="preserve">(H50+I50+J50+K50+L50)*$M$7</f>
        <v>0</v>
      </c>
      <c r="N50" s="83">
        <f t="shared" ref="N50:N59" si="27" xml:space="preserve">(H50+I50+J50+K50+L50+M50)*$N$7</f>
        <v>0</v>
      </c>
      <c r="O50" s="84">
        <f t="shared" ref="O50:O59" si="28" xml:space="preserve">H50+I50+J50+K50+L50+M50+N50</f>
        <v>0</v>
      </c>
      <c r="P50" s="105">
        <f t="shared" ref="P50:P59" si="29" xml:space="preserve">G50*O50</f>
        <v>0</v>
      </c>
      <c r="Q50" s="19"/>
    </row>
    <row r="51" s="1" customFormat="1" ht="72" outlineLevel="2" spans="1:20">
      <c r="A51" s="81">
        <f xml:space="preserve">IF(G51="","",COUNT(A$1:A50)+1)</f>
        <v>35</v>
      </c>
      <c r="B51" s="99" t="s">
        <v>117</v>
      </c>
      <c r="C51" s="102" t="s">
        <v>118</v>
      </c>
      <c r="D51" s="99" t="s">
        <v>112</v>
      </c>
      <c r="E51" s="99" t="s">
        <v>119</v>
      </c>
      <c r="F51" s="99" t="s">
        <v>120</v>
      </c>
      <c r="G51" s="99">
        <f xml:space="preserve">+(40.64-16.62)*0.35+(40.97+2.173)*0.2+2.965*0.35+(3.428+6.813)*0.28</f>
        <v>20.94083</v>
      </c>
      <c r="H51" s="112">
        <f xml:space="preserve">+H13</f>
        <v>0</v>
      </c>
      <c r="I51" s="112">
        <f xml:space="preserve">+I13</f>
        <v>0</v>
      </c>
      <c r="J51" s="100">
        <f xml:space="preserve">+J13</f>
        <v>0</v>
      </c>
      <c r="K51" s="100">
        <f xml:space="preserve">+K13</f>
        <v>0</v>
      </c>
      <c r="L51" s="83">
        <f t="shared" si="25"/>
        <v>0</v>
      </c>
      <c r="M51" s="83">
        <f t="shared" si="26"/>
        <v>0</v>
      </c>
      <c r="N51" s="83">
        <f t="shared" si="27"/>
        <v>0</v>
      </c>
      <c r="O51" s="84">
        <f t="shared" si="28"/>
        <v>0</v>
      </c>
      <c r="P51" s="105">
        <f t="shared" si="29"/>
        <v>0</v>
      </c>
      <c r="Q51" s="19"/>
    </row>
    <row r="52" ht="42" customHeight="1" outlineLevel="1" spans="1:20">
      <c r="A52" s="81" t="str">
        <f xml:space="preserve">IF(G52="","",COUNT(A$1:A51)+1)</f>
        <v/>
      </c>
      <c r="B52" s="97" t="s">
        <v>151</v>
      </c>
      <c r="C52" s="98"/>
      <c r="D52" s="99"/>
      <c r="E52" s="99"/>
      <c r="F52" s="99"/>
      <c r="G52" s="99"/>
      <c r="H52" s="99"/>
      <c r="I52" s="99"/>
      <c r="J52" s="99"/>
      <c r="K52" s="99"/>
      <c r="L52" s="100"/>
      <c r="M52" s="100"/>
      <c r="N52" s="100"/>
      <c r="O52" s="100"/>
      <c r="P52" s="105"/>
    </row>
    <row r="53" customFormat="1" ht="72" outlineLevel="2" spans="1:20">
      <c r="A53" s="81">
        <f xml:space="preserve">IF(G53="","",COUNT(A$1:A52)+1)</f>
        <v>36</v>
      </c>
      <c r="B53" s="99" t="s">
        <v>152</v>
      </c>
      <c r="C53" s="102" t="s">
        <v>153</v>
      </c>
      <c r="D53" s="99" t="s">
        <v>112</v>
      </c>
      <c r="E53" s="99" t="s">
        <v>126</v>
      </c>
      <c r="F53" s="99" t="s">
        <v>114</v>
      </c>
      <c r="G53" s="100">
        <f xml:space="preserve">149.36+(4.775+3.575)*0.15</f>
        <v>150.6125</v>
      </c>
      <c r="H53" s="106"/>
      <c r="I53" s="106"/>
      <c r="J53" s="107"/>
      <c r="K53" s="107"/>
      <c r="L53" s="83">
        <f t="shared" si="25"/>
        <v>0</v>
      </c>
      <c r="M53" s="83">
        <f t="shared" si="26"/>
        <v>0</v>
      </c>
      <c r="N53" s="83">
        <f t="shared" si="27"/>
        <v>0</v>
      </c>
      <c r="O53" s="84">
        <f t="shared" si="28"/>
        <v>0</v>
      </c>
      <c r="P53" s="105">
        <f t="shared" si="29"/>
        <v>0</v>
      </c>
      <c r="Q53" s="19"/>
      <c r="R53" s="1"/>
      <c r="S53" s="1"/>
      <c r="T53" s="1"/>
    </row>
    <row r="54" customFormat="1" ht="84" outlineLevel="2" spans="1:20">
      <c r="A54" s="81">
        <f xml:space="preserve">IF(G54="","",COUNT(A$1:A53)+1)</f>
        <v>37</v>
      </c>
      <c r="B54" s="99" t="s">
        <v>110</v>
      </c>
      <c r="C54" s="102" t="s">
        <v>111</v>
      </c>
      <c r="D54" s="99" t="s">
        <v>112</v>
      </c>
      <c r="E54" s="99" t="s">
        <v>113</v>
      </c>
      <c r="F54" s="99" t="s">
        <v>114</v>
      </c>
      <c r="G54" s="100">
        <f xml:space="preserve">0.91+0.95+2.151+3.567+3.33+1.077</f>
        <v>11.985</v>
      </c>
      <c r="H54" s="112">
        <f xml:space="preserve">+$H$11</f>
        <v>0</v>
      </c>
      <c r="I54" s="112">
        <f xml:space="preserve">+$I$11</f>
        <v>0</v>
      </c>
      <c r="J54" s="100">
        <f xml:space="preserve">+$J$11</f>
        <v>0</v>
      </c>
      <c r="K54" s="100">
        <f xml:space="preserve">+$K$11</f>
        <v>0</v>
      </c>
      <c r="L54" s="83">
        <f t="shared" si="25"/>
        <v>0</v>
      </c>
      <c r="M54" s="83">
        <f t="shared" si="26"/>
        <v>0</v>
      </c>
      <c r="N54" s="83">
        <f t="shared" si="27"/>
        <v>0</v>
      </c>
      <c r="O54" s="84">
        <f t="shared" si="28"/>
        <v>0</v>
      </c>
      <c r="P54" s="105">
        <f t="shared" si="29"/>
        <v>0</v>
      </c>
      <c r="Q54" s="19"/>
      <c r="R54" s="1"/>
      <c r="S54" s="1"/>
      <c r="T54" s="1"/>
    </row>
    <row r="55" customFormat="1" ht="84" outlineLevel="2" spans="1:20">
      <c r="A55" s="81">
        <f xml:space="preserve">IF(G55="","",COUNT(A$1:A54)+1)</f>
        <v>38</v>
      </c>
      <c r="B55" s="99" t="s">
        <v>136</v>
      </c>
      <c r="C55" s="102" t="s">
        <v>111</v>
      </c>
      <c r="D55" s="99" t="s">
        <v>112</v>
      </c>
      <c r="E55" s="99" t="s">
        <v>113</v>
      </c>
      <c r="F55" s="99" t="s">
        <v>114</v>
      </c>
      <c r="G55" s="100">
        <f xml:space="preserve">1.088*2+1.308+0.924</f>
        <v>4.408</v>
      </c>
      <c r="H55" s="112">
        <f xml:space="preserve">+H37</f>
        <v>0</v>
      </c>
      <c r="I55" s="112">
        <f xml:space="preserve">+I37</f>
        <v>0</v>
      </c>
      <c r="J55" s="100">
        <f xml:space="preserve">+J37</f>
        <v>0</v>
      </c>
      <c r="K55" s="100">
        <f xml:space="preserve">+K37</f>
        <v>0</v>
      </c>
      <c r="L55" s="83">
        <f t="shared" si="25"/>
        <v>0</v>
      </c>
      <c r="M55" s="83">
        <f t="shared" si="26"/>
        <v>0</v>
      </c>
      <c r="N55" s="83">
        <f t="shared" si="27"/>
        <v>0</v>
      </c>
      <c r="O55" s="84">
        <f t="shared" si="28"/>
        <v>0</v>
      </c>
      <c r="P55" s="105">
        <f t="shared" si="29"/>
        <v>0</v>
      </c>
      <c r="Q55" s="19"/>
    </row>
    <row r="56" customFormat="1" ht="48" outlineLevel="2" spans="1:20">
      <c r="A56" s="81">
        <f xml:space="preserve">IF(G56="","",COUNT(A$1:A55)+1)</f>
        <v>39</v>
      </c>
      <c r="B56" s="99" t="s">
        <v>154</v>
      </c>
      <c r="C56" s="102" t="s">
        <v>155</v>
      </c>
      <c r="D56" s="99" t="s">
        <v>112</v>
      </c>
      <c r="E56" s="99" t="s">
        <v>139</v>
      </c>
      <c r="F56" s="99" t="s">
        <v>140</v>
      </c>
      <c r="G56" s="100">
        <f xml:space="preserve">1.658+1.425+3.525+0.85+0.8+2.605+1.51</f>
        <v>12.373</v>
      </c>
      <c r="H56" s="106"/>
      <c r="I56" s="106"/>
      <c r="J56" s="107"/>
      <c r="K56" s="107"/>
      <c r="L56" s="83">
        <f t="shared" si="25"/>
        <v>0</v>
      </c>
      <c r="M56" s="83">
        <f t="shared" si="26"/>
        <v>0</v>
      </c>
      <c r="N56" s="83">
        <f t="shared" si="27"/>
        <v>0</v>
      </c>
      <c r="O56" s="84">
        <f t="shared" si="28"/>
        <v>0</v>
      </c>
      <c r="P56" s="105">
        <f t="shared" si="29"/>
        <v>0</v>
      </c>
      <c r="Q56" s="19"/>
    </row>
    <row r="57" customFormat="1" ht="84" outlineLevel="2" spans="1:20">
      <c r="A57" s="81">
        <f xml:space="preserve">IF(G57="","",COUNT(A$1:A56)+1)</f>
        <v>40</v>
      </c>
      <c r="B57" s="99" t="s">
        <v>124</v>
      </c>
      <c r="C57" s="102" t="s">
        <v>125</v>
      </c>
      <c r="D57" s="99" t="s">
        <v>112</v>
      </c>
      <c r="E57" s="99" t="s">
        <v>126</v>
      </c>
      <c r="F57" s="99" t="s">
        <v>114</v>
      </c>
      <c r="G57" s="100">
        <f xml:space="preserve">3.71+11.385</f>
        <v>15.095</v>
      </c>
      <c r="H57" s="112">
        <f xml:space="preserve">+$H$18</f>
        <v>0</v>
      </c>
      <c r="I57" s="112">
        <f xml:space="preserve">+$I$18</f>
        <v>0</v>
      </c>
      <c r="J57" s="100">
        <f xml:space="preserve">+$J$18</f>
        <v>0</v>
      </c>
      <c r="K57" s="100">
        <f xml:space="preserve">+$K$18</f>
        <v>0</v>
      </c>
      <c r="L57" s="83">
        <f t="shared" si="25"/>
        <v>0</v>
      </c>
      <c r="M57" s="83">
        <f t="shared" si="26"/>
        <v>0</v>
      </c>
      <c r="N57" s="83">
        <f t="shared" si="27"/>
        <v>0</v>
      </c>
      <c r="O57" s="84">
        <f t="shared" si="28"/>
        <v>0</v>
      </c>
      <c r="P57" s="105">
        <f t="shared" si="29"/>
        <v>0</v>
      </c>
      <c r="Q57" s="19"/>
      <c r="R57" s="1"/>
      <c r="S57" s="1"/>
      <c r="T57" s="1"/>
    </row>
    <row r="58" s="1" customFormat="1" ht="72" outlineLevel="2" spans="1:20">
      <c r="A58" s="81">
        <f xml:space="preserve">IF(G58="","",COUNT(A$1:A57)+1)</f>
        <v>41</v>
      </c>
      <c r="B58" s="99" t="s">
        <v>117</v>
      </c>
      <c r="C58" s="102" t="s">
        <v>118</v>
      </c>
      <c r="D58" s="99" t="s">
        <v>112</v>
      </c>
      <c r="E58" s="99" t="s">
        <v>119</v>
      </c>
      <c r="F58" s="99" t="s">
        <v>120</v>
      </c>
      <c r="G58" s="99">
        <f xml:space="preserve">+(+G54+G55+G57)*0.2+G53*0.2+16.138*(0.15)</f>
        <v>38.8408</v>
      </c>
      <c r="H58" s="112">
        <f xml:space="preserve">+H13</f>
        <v>0</v>
      </c>
      <c r="I58" s="112">
        <f xml:space="preserve">+I13</f>
        <v>0</v>
      </c>
      <c r="J58" s="100">
        <f xml:space="preserve">+J13</f>
        <v>0</v>
      </c>
      <c r="K58" s="100">
        <f xml:space="preserve">+K13</f>
        <v>0</v>
      </c>
      <c r="L58" s="83">
        <f t="shared" si="25"/>
        <v>0</v>
      </c>
      <c r="M58" s="83">
        <f t="shared" si="26"/>
        <v>0</v>
      </c>
      <c r="N58" s="83">
        <f t="shared" si="27"/>
        <v>0</v>
      </c>
      <c r="O58" s="84">
        <f t="shared" si="28"/>
        <v>0</v>
      </c>
      <c r="P58" s="105">
        <f t="shared" si="29"/>
        <v>0</v>
      </c>
      <c r="Q58" s="19"/>
    </row>
    <row r="59" s="1" customFormat="1" ht="24" outlineLevel="2" spans="1:20">
      <c r="A59" s="81">
        <f xml:space="preserve">IF(G59="","",COUNT(A$1:A58)+1)</f>
        <v>42</v>
      </c>
      <c r="B59" s="99" t="s">
        <v>121</v>
      </c>
      <c r="C59" s="102" t="s">
        <v>122</v>
      </c>
      <c r="D59" s="99" t="s">
        <v>112</v>
      </c>
      <c r="E59" s="99" t="s">
        <v>113</v>
      </c>
      <c r="F59" s="99" t="s">
        <v>114</v>
      </c>
      <c r="G59" s="100">
        <f xml:space="preserve">+G54</f>
        <v>11.985</v>
      </c>
      <c r="H59" s="112">
        <f xml:space="preserve">+H14</f>
        <v>0</v>
      </c>
      <c r="I59" s="112">
        <f xml:space="preserve">+I14</f>
        <v>0</v>
      </c>
      <c r="J59" s="100">
        <f xml:space="preserve">+J14</f>
        <v>0</v>
      </c>
      <c r="K59" s="100">
        <f xml:space="preserve">+K14</f>
        <v>0</v>
      </c>
      <c r="L59" s="83">
        <f t="shared" si="25"/>
        <v>0</v>
      </c>
      <c r="M59" s="83">
        <f t="shared" si="26"/>
        <v>0</v>
      </c>
      <c r="N59" s="83">
        <f t="shared" si="27"/>
        <v>0</v>
      </c>
      <c r="O59" s="84">
        <f t="shared" si="28"/>
        <v>0</v>
      </c>
      <c r="P59" s="105">
        <f t="shared" si="29"/>
        <v>0</v>
      </c>
      <c r="Q59" s="19"/>
    </row>
    <row r="60" ht="42" customHeight="1" outlineLevel="1" spans="1:20">
      <c r="A60" s="81" t="str">
        <f xml:space="preserve">IF(G60="","",COUNT(A$1:A59)+1)</f>
        <v/>
      </c>
      <c r="B60" s="97" t="s">
        <v>156</v>
      </c>
      <c r="C60" s="98"/>
      <c r="D60" s="99"/>
      <c r="E60" s="99"/>
      <c r="F60" s="99"/>
      <c r="G60" s="99"/>
      <c r="H60" s="99"/>
      <c r="I60" s="99"/>
      <c r="J60" s="99"/>
      <c r="K60" s="99"/>
      <c r="L60" s="100"/>
      <c r="M60" s="100"/>
      <c r="N60" s="100"/>
      <c r="O60" s="100"/>
      <c r="P60" s="105"/>
    </row>
    <row r="61" customFormat="1" ht="84" outlineLevel="2" spans="1:20">
      <c r="A61" s="81">
        <f xml:space="preserve">IF(G61="","",COUNT(A$1:A60)+1)</f>
        <v>43</v>
      </c>
      <c r="B61" s="99" t="s">
        <v>124</v>
      </c>
      <c r="C61" s="102" t="s">
        <v>125</v>
      </c>
      <c r="D61" s="99" t="s">
        <v>112</v>
      </c>
      <c r="E61" s="99" t="s">
        <v>126</v>
      </c>
      <c r="F61" s="99" t="s">
        <v>114</v>
      </c>
      <c r="G61" s="100">
        <f xml:space="preserve">1.244+0.943</f>
        <v>2.187</v>
      </c>
      <c r="H61" s="112">
        <f xml:space="preserve">+$H$18</f>
        <v>0</v>
      </c>
      <c r="I61" s="112">
        <f xml:space="preserve">+$I$18</f>
        <v>0</v>
      </c>
      <c r="J61" s="100">
        <f xml:space="preserve">+$J$18</f>
        <v>0</v>
      </c>
      <c r="K61" s="100">
        <f xml:space="preserve">+$K$18</f>
        <v>0</v>
      </c>
      <c r="L61" s="83">
        <f xml:space="preserve">(H61+I61+J61+K61)*$L$7</f>
        <v>0</v>
      </c>
      <c r="M61" s="83">
        <f xml:space="preserve">(H61+I61+J61+K61+L61)*$M$7</f>
        <v>0</v>
      </c>
      <c r="N61" s="83">
        <f xml:space="preserve">(H61+I61+J61+K61+L61+M61)*$N$7</f>
        <v>0</v>
      </c>
      <c r="O61" s="84">
        <f xml:space="preserve">H61+I61+J61+K61+L61+M61+N61</f>
        <v>0</v>
      </c>
      <c r="P61" s="105">
        <f xml:space="preserve">G61*O61</f>
        <v>0</v>
      </c>
      <c r="Q61" s="19"/>
      <c r="R61" s="1"/>
      <c r="S61" s="1"/>
      <c r="T61" s="1"/>
    </row>
    <row r="62" s="1" customFormat="1" ht="84" outlineLevel="2" spans="1:20">
      <c r="A62" s="81">
        <f xml:space="preserve">IF(G62="","",COUNT(A$1:A61)+1)</f>
        <v>44</v>
      </c>
      <c r="B62" s="99" t="s">
        <v>117</v>
      </c>
      <c r="C62" s="102" t="s">
        <v>157</v>
      </c>
      <c r="D62" s="99" t="s">
        <v>112</v>
      </c>
      <c r="E62" s="99" t="s">
        <v>119</v>
      </c>
      <c r="F62" s="99" t="s">
        <v>120</v>
      </c>
      <c r="G62" s="99">
        <f xml:space="preserve">G61*(0.18-0.02)</f>
        <v>0.34992</v>
      </c>
      <c r="H62" s="112">
        <f xml:space="preserve">+H13</f>
        <v>0</v>
      </c>
      <c r="I62" s="112">
        <f xml:space="preserve">+I13</f>
        <v>0</v>
      </c>
      <c r="J62" s="100">
        <f xml:space="preserve">+J13</f>
        <v>0</v>
      </c>
      <c r="K62" s="100">
        <f xml:space="preserve">+K13</f>
        <v>0</v>
      </c>
      <c r="L62" s="83">
        <f xml:space="preserve">(H62+I62+J62+K62)*$L$7</f>
        <v>0</v>
      </c>
      <c r="M62" s="83">
        <f xml:space="preserve">(H62+I62+J62+K62+L62)*$M$7</f>
        <v>0</v>
      </c>
      <c r="N62" s="83">
        <f xml:space="preserve">(H62+I62+J62+K62+L62+M62)*$N$7</f>
        <v>0</v>
      </c>
      <c r="O62" s="84">
        <f xml:space="preserve">H62+I62+J62+K62+L62+M62+N62</f>
        <v>0</v>
      </c>
      <c r="P62" s="105">
        <f xml:space="preserve">G62*O62</f>
        <v>0</v>
      </c>
      <c r="Q62" s="19"/>
    </row>
    <row r="63" ht="42" customHeight="1" outlineLevel="1" spans="1:20">
      <c r="A63" s="81" t="str">
        <f xml:space="preserve">IF(G63="","",COUNT(A$1:A62)+1)</f>
        <v/>
      </c>
      <c r="B63" s="97" t="s">
        <v>158</v>
      </c>
      <c r="C63" s="98"/>
      <c r="D63" s="99"/>
      <c r="E63" s="99"/>
      <c r="F63" s="99"/>
      <c r="G63" s="99"/>
      <c r="H63" s="99"/>
      <c r="I63" s="99"/>
      <c r="J63" s="99"/>
      <c r="K63" s="99"/>
      <c r="L63" s="100"/>
      <c r="M63" s="100"/>
      <c r="N63" s="100"/>
      <c r="O63" s="100"/>
      <c r="P63" s="105"/>
    </row>
    <row r="64" ht="84" outlineLevel="2" spans="1:20">
      <c r="A64" s="81">
        <f xml:space="preserve">IF(G64="","",COUNT(A$1:A63)+1)</f>
        <v>45</v>
      </c>
      <c r="B64" s="99" t="s">
        <v>124</v>
      </c>
      <c r="C64" s="102" t="s">
        <v>125</v>
      </c>
      <c r="D64" s="99" t="s">
        <v>112</v>
      </c>
      <c r="E64" s="99" t="s">
        <v>126</v>
      </c>
      <c r="F64" s="99" t="s">
        <v>114</v>
      </c>
      <c r="G64" s="100">
        <v>3.23</v>
      </c>
      <c r="H64" s="112">
        <f xml:space="preserve">+$H$18</f>
        <v>0</v>
      </c>
      <c r="I64" s="112">
        <f xml:space="preserve">+$I$18</f>
        <v>0</v>
      </c>
      <c r="J64" s="100">
        <f xml:space="preserve">+$J$18</f>
        <v>0</v>
      </c>
      <c r="K64" s="100">
        <f xml:space="preserve">+$K$18</f>
        <v>0</v>
      </c>
      <c r="L64" s="83">
        <f xml:space="preserve">(H64+I64+J64+K64)*$L$7</f>
        <v>0</v>
      </c>
      <c r="M64" s="83">
        <f xml:space="preserve">(H64+I64+J64+K64+L64)*$M$7</f>
        <v>0</v>
      </c>
      <c r="N64" s="83">
        <f xml:space="preserve">(H64+I64+J64+K64+L64+M64)*$N$7</f>
        <v>0</v>
      </c>
      <c r="O64" s="84">
        <f xml:space="preserve">H64+I64+J64+K64+L64+M64+N64</f>
        <v>0</v>
      </c>
      <c r="P64" s="105">
        <f xml:space="preserve">G64*O64</f>
        <v>0</v>
      </c>
    </row>
    <row r="65" s="1" customFormat="1" ht="72" outlineLevel="2" spans="1:20">
      <c r="A65" s="81">
        <f xml:space="preserve">IF(G65="","",COUNT(A$1:A64)+1)</f>
        <v>46</v>
      </c>
      <c r="B65" s="99" t="s">
        <v>117</v>
      </c>
      <c r="C65" s="102" t="s">
        <v>118</v>
      </c>
      <c r="D65" s="99" t="s">
        <v>112</v>
      </c>
      <c r="E65" s="99" t="s">
        <v>119</v>
      </c>
      <c r="F65" s="99" t="s">
        <v>120</v>
      </c>
      <c r="G65" s="99">
        <f xml:space="preserve">+G64*0.11</f>
        <v>0.3553</v>
      </c>
      <c r="H65" s="112">
        <f xml:space="preserve">+H13</f>
        <v>0</v>
      </c>
      <c r="I65" s="112">
        <f xml:space="preserve">+I13</f>
        <v>0</v>
      </c>
      <c r="J65" s="100">
        <f xml:space="preserve">+J13</f>
        <v>0</v>
      </c>
      <c r="K65" s="100">
        <f xml:space="preserve">+K13</f>
        <v>0</v>
      </c>
      <c r="L65" s="83">
        <f xml:space="preserve">(H65+I65+J65+K65)*$L$7</f>
        <v>0</v>
      </c>
      <c r="M65" s="83">
        <f xml:space="preserve">(H65+I65+J65+K65+L65)*$M$7</f>
        <v>0</v>
      </c>
      <c r="N65" s="83">
        <f xml:space="preserve">(H65+I65+J65+K65+L65+M65)*$N$7</f>
        <v>0</v>
      </c>
      <c r="O65" s="84">
        <f xml:space="preserve">H65+I65+J65+K65+L65+M65+N65</f>
        <v>0</v>
      </c>
      <c r="P65" s="105">
        <f xml:space="preserve">G65*O65</f>
        <v>0</v>
      </c>
      <c r="Q65" s="19"/>
    </row>
    <row r="66" ht="42" customHeight="1" outlineLevel="1" spans="1:20">
      <c r="A66" s="81" t="str">
        <f xml:space="preserve">IF(G66="","",COUNT(A$1:A65)+1)</f>
        <v/>
      </c>
      <c r="B66" s="97" t="s">
        <v>159</v>
      </c>
      <c r="C66" s="98"/>
      <c r="D66" s="99"/>
      <c r="E66" s="99"/>
      <c r="F66" s="99"/>
      <c r="G66" s="99"/>
      <c r="H66" s="99"/>
      <c r="I66" s="99"/>
      <c r="J66" s="99"/>
      <c r="K66" s="99"/>
      <c r="L66" s="100"/>
      <c r="M66" s="100"/>
      <c r="N66" s="100"/>
      <c r="O66" s="100"/>
      <c r="P66" s="105"/>
    </row>
    <row r="67" customFormat="1" ht="84" outlineLevel="2" spans="1:20">
      <c r="A67" s="81">
        <f xml:space="preserve">IF(G67="","",COUNT(A$1:A66)+1)</f>
        <v>47</v>
      </c>
      <c r="B67" s="99" t="s">
        <v>124</v>
      </c>
      <c r="C67" s="102" t="s">
        <v>125</v>
      </c>
      <c r="D67" s="99" t="s">
        <v>112</v>
      </c>
      <c r="E67" s="99" t="s">
        <v>126</v>
      </c>
      <c r="F67" s="99" t="s">
        <v>114</v>
      </c>
      <c r="G67" s="100">
        <v>9.912</v>
      </c>
      <c r="H67" s="112">
        <f xml:space="preserve">+$H$18</f>
        <v>0</v>
      </c>
      <c r="I67" s="112">
        <f xml:space="preserve">+$I$18</f>
        <v>0</v>
      </c>
      <c r="J67" s="100">
        <f xml:space="preserve">+$J$18</f>
        <v>0</v>
      </c>
      <c r="K67" s="100">
        <f xml:space="preserve">+$K$18</f>
        <v>0</v>
      </c>
      <c r="L67" s="83">
        <f xml:space="preserve">(H67+I67+J67+K67)*$L$7</f>
        <v>0</v>
      </c>
      <c r="M67" s="83">
        <f xml:space="preserve">(H67+I67+J67+K67+L67)*$M$7</f>
        <v>0</v>
      </c>
      <c r="N67" s="83">
        <f xml:space="preserve">(H67+I67+J67+K67+L67+M67)*$N$7</f>
        <v>0</v>
      </c>
      <c r="O67" s="84">
        <f xml:space="preserve">H67+I67+J67+K67+L67+M67+N67</f>
        <v>0</v>
      </c>
      <c r="P67" s="105">
        <f xml:space="preserve">G67*O67</f>
        <v>0</v>
      </c>
      <c r="Q67" s="19"/>
      <c r="R67" s="1"/>
      <c r="S67" s="1"/>
      <c r="T67" s="1"/>
    </row>
    <row r="68" ht="84" outlineLevel="2" spans="1:20">
      <c r="A68" s="81">
        <f xml:space="preserve">IF(G68="","",COUNT(A$1:A67)+1)</f>
        <v>48</v>
      </c>
      <c r="B68" s="99" t="s">
        <v>160</v>
      </c>
      <c r="C68" s="102" t="s">
        <v>111</v>
      </c>
      <c r="D68" s="99" t="s">
        <v>112</v>
      </c>
      <c r="E68" s="99" t="s">
        <v>113</v>
      </c>
      <c r="F68" s="99" t="s">
        <v>114</v>
      </c>
      <c r="G68" s="100">
        <f xml:space="preserve">0.56+0.16+0.285</f>
        <v>1.005</v>
      </c>
      <c r="H68" s="112">
        <f xml:space="preserve">+$H$11</f>
        <v>0</v>
      </c>
      <c r="I68" s="112">
        <f xml:space="preserve">+$I$11</f>
        <v>0</v>
      </c>
      <c r="J68" s="100">
        <f xml:space="preserve">+$J$11</f>
        <v>0</v>
      </c>
      <c r="K68" s="100">
        <f xml:space="preserve">+$K$11</f>
        <v>0</v>
      </c>
      <c r="L68" s="83">
        <f xml:space="preserve">(H68+I68+J68+K68)*$L$7</f>
        <v>0</v>
      </c>
      <c r="M68" s="83">
        <f xml:space="preserve">(H68+I68+J68+K68+L68)*$M$7</f>
        <v>0</v>
      </c>
      <c r="N68" s="83">
        <f xml:space="preserve">(H68+I68+J68+K68+L68+M68)*$N$7</f>
        <v>0</v>
      </c>
      <c r="O68" s="84">
        <f xml:space="preserve">H68+I68+J68+K68+L68+M68+N68</f>
        <v>0</v>
      </c>
      <c r="P68" s="105">
        <f xml:space="preserve">G68*O68</f>
        <v>0</v>
      </c>
    </row>
    <row r="69" s="1" customFormat="1" ht="24" outlineLevel="2" spans="1:20">
      <c r="A69" s="81">
        <f xml:space="preserve">IF(G69="","",COUNT(A$1:A68)+1)</f>
        <v>49</v>
      </c>
      <c r="B69" s="99" t="s">
        <v>121</v>
      </c>
      <c r="C69" s="102" t="s">
        <v>122</v>
      </c>
      <c r="D69" s="99"/>
      <c r="E69" s="99" t="s">
        <v>113</v>
      </c>
      <c r="F69" s="99" t="s">
        <v>114</v>
      </c>
      <c r="G69" s="100">
        <f xml:space="preserve">+G68</f>
        <v>1.005</v>
      </c>
      <c r="H69" s="112">
        <f xml:space="preserve">+H14</f>
        <v>0</v>
      </c>
      <c r="I69" s="112">
        <f xml:space="preserve">+I14</f>
        <v>0</v>
      </c>
      <c r="J69" s="100">
        <f xml:space="preserve">+J14</f>
        <v>0</v>
      </c>
      <c r="K69" s="100">
        <f xml:space="preserve">+K14</f>
        <v>0</v>
      </c>
      <c r="L69" s="83">
        <f xml:space="preserve">(H69+I69+J69+K69)*$L$7</f>
        <v>0</v>
      </c>
      <c r="M69" s="83">
        <f xml:space="preserve">(H69+I69+J69+K69+L69)*$M$7</f>
        <v>0</v>
      </c>
      <c r="N69" s="83">
        <f xml:space="preserve">(H69+I69+J69+K69+L69+M69)*$N$7</f>
        <v>0</v>
      </c>
      <c r="O69" s="84">
        <f xml:space="preserve">H69+I69+J69+K69+L69+M69+N69</f>
        <v>0</v>
      </c>
      <c r="P69" s="105">
        <f xml:space="preserve">G69*O69</f>
        <v>0</v>
      </c>
      <c r="Q69" s="19"/>
    </row>
    <row r="70" ht="42" customHeight="1" outlineLevel="1" spans="1:20">
      <c r="A70" s="81" t="str">
        <f xml:space="preserve">IF(G70="","",COUNT(A$1:A69)+1)</f>
        <v/>
      </c>
      <c r="B70" s="97" t="s">
        <v>161</v>
      </c>
      <c r="C70" s="98"/>
      <c r="D70" s="99"/>
      <c r="E70" s="99"/>
      <c r="F70" s="99"/>
      <c r="G70" s="99"/>
      <c r="H70" s="99"/>
      <c r="I70" s="99"/>
      <c r="J70" s="99"/>
      <c r="K70" s="99"/>
      <c r="L70" s="100"/>
      <c r="M70" s="100"/>
      <c r="N70" s="100"/>
      <c r="O70" s="100"/>
      <c r="P70" s="105"/>
    </row>
    <row r="71" customFormat="1" ht="84" outlineLevel="2" spans="1:20">
      <c r="A71" s="81">
        <f xml:space="preserve">IF(G71="","",COUNT(A$1:A70)+1)</f>
        <v>50</v>
      </c>
      <c r="B71" s="99" t="s">
        <v>162</v>
      </c>
      <c r="C71" s="102" t="s">
        <v>163</v>
      </c>
      <c r="D71" s="99" t="s">
        <v>112</v>
      </c>
      <c r="E71" s="99" t="s">
        <v>126</v>
      </c>
      <c r="F71" s="99" t="s">
        <v>114</v>
      </c>
      <c r="G71" s="100">
        <f xml:space="preserve">86.89-1.575*0.5</f>
        <v>86.1025</v>
      </c>
      <c r="H71" s="106"/>
      <c r="I71" s="106"/>
      <c r="J71" s="107"/>
      <c r="K71" s="107"/>
      <c r="L71" s="83">
        <f xml:space="preserve">(H71+I71+J71+K71)*$L$7</f>
        <v>0</v>
      </c>
      <c r="M71" s="83">
        <f xml:space="preserve">(H71+I71+J71+K71+L71)*$M$7</f>
        <v>0</v>
      </c>
      <c r="N71" s="83">
        <f xml:space="preserve">(H71+I71+J71+K71+L71+M71)*$N$7</f>
        <v>0</v>
      </c>
      <c r="O71" s="84">
        <f xml:space="preserve">H71+I71+J71+K71+L71+M71+N71</f>
        <v>0</v>
      </c>
      <c r="P71" s="105">
        <f xml:space="preserve">G71*O71</f>
        <v>0</v>
      </c>
      <c r="Q71" s="19"/>
      <c r="R71" s="1"/>
      <c r="S71" s="1"/>
      <c r="T71" s="1"/>
    </row>
    <row r="72" customFormat="1" ht="48" outlineLevel="2" spans="1:20">
      <c r="A72" s="81">
        <f xml:space="preserve">IF(G72="","",COUNT(A$1:A71)+1)</f>
        <v>51</v>
      </c>
      <c r="B72" s="99" t="s">
        <v>154</v>
      </c>
      <c r="C72" s="102" t="s">
        <v>155</v>
      </c>
      <c r="D72" s="99" t="s">
        <v>112</v>
      </c>
      <c r="E72" s="99" t="s">
        <v>139</v>
      </c>
      <c r="F72" s="99" t="s">
        <v>140</v>
      </c>
      <c r="G72" s="100">
        <f xml:space="preserve">2.25+7.559</f>
        <v>9.809</v>
      </c>
      <c r="H72" s="112">
        <f xml:space="preserve">+H56</f>
        <v>0</v>
      </c>
      <c r="I72" s="112">
        <f xml:space="preserve">+I56</f>
        <v>0</v>
      </c>
      <c r="J72" s="100">
        <f xml:space="preserve">+J56</f>
        <v>0</v>
      </c>
      <c r="K72" s="100">
        <f xml:space="preserve">+K56</f>
        <v>0</v>
      </c>
      <c r="L72" s="83">
        <f xml:space="preserve">(H72+I72+J72+K72)*$L$7</f>
        <v>0</v>
      </c>
      <c r="M72" s="83">
        <f xml:space="preserve">(H72+I72+J72+K72+L72)*$M$7</f>
        <v>0</v>
      </c>
      <c r="N72" s="83">
        <f xml:space="preserve">(H72+I72+J72+K72+L72+M72)*$N$7</f>
        <v>0</v>
      </c>
      <c r="O72" s="84">
        <f xml:space="preserve">H72+I72+J72+K72+L72+M72+N72</f>
        <v>0</v>
      </c>
      <c r="P72" s="105">
        <f xml:space="preserve">G72*O72</f>
        <v>0</v>
      </c>
      <c r="Q72" s="19"/>
    </row>
    <row r="73" customFormat="1" ht="84" outlineLevel="2" spans="1:20">
      <c r="A73" s="81">
        <f xml:space="preserve">IF(G73="","",COUNT(A$1:A72)+1)</f>
        <v>52</v>
      </c>
      <c r="B73" s="99" t="s">
        <v>124</v>
      </c>
      <c r="C73" s="102" t="s">
        <v>125</v>
      </c>
      <c r="D73" s="99" t="s">
        <v>112</v>
      </c>
      <c r="E73" s="99" t="s">
        <v>126</v>
      </c>
      <c r="F73" s="99" t="s">
        <v>114</v>
      </c>
      <c r="G73" s="100">
        <f xml:space="preserve">10.98+3.71</f>
        <v>14.69</v>
      </c>
      <c r="H73" s="112">
        <f xml:space="preserve">+$H$18</f>
        <v>0</v>
      </c>
      <c r="I73" s="112">
        <f xml:space="preserve">+$I$18</f>
        <v>0</v>
      </c>
      <c r="J73" s="100">
        <f xml:space="preserve">+$J$18</f>
        <v>0</v>
      </c>
      <c r="K73" s="100">
        <f xml:space="preserve">+$K$18</f>
        <v>0</v>
      </c>
      <c r="L73" s="83">
        <f xml:space="preserve">(H73+I73+J73+K73)*$L$7</f>
        <v>0</v>
      </c>
      <c r="M73" s="83">
        <f xml:space="preserve">(H73+I73+J73+K73+L73)*$M$7</f>
        <v>0</v>
      </c>
      <c r="N73" s="83">
        <f xml:space="preserve">(H73+I73+J73+K73+L73+M73)*$N$7</f>
        <v>0</v>
      </c>
      <c r="O73" s="84">
        <f xml:space="preserve">H73+I73+J73+K73+L73+M73+N73</f>
        <v>0</v>
      </c>
      <c r="P73" s="105">
        <f xml:space="preserve">G73*O73</f>
        <v>0</v>
      </c>
      <c r="Q73" s="19"/>
      <c r="R73" s="1"/>
      <c r="S73" s="1"/>
      <c r="T73" s="1"/>
    </row>
    <row r="74" s="1" customFormat="1" ht="72" outlineLevel="2" spans="1:20">
      <c r="A74" s="81">
        <f xml:space="preserve">IF(G74="","",COUNT(A$1:A73)+1)</f>
        <v>53</v>
      </c>
      <c r="B74" s="99" t="s">
        <v>117</v>
      </c>
      <c r="C74" s="102" t="s">
        <v>118</v>
      </c>
      <c r="D74" s="99" t="s">
        <v>112</v>
      </c>
      <c r="E74" s="99" t="s">
        <v>119</v>
      </c>
      <c r="F74" s="99" t="s">
        <v>120</v>
      </c>
      <c r="G74" s="99">
        <f xml:space="preserve">+G71*0.2+G73*(0.18-0.02)</f>
        <v>19.5709</v>
      </c>
      <c r="H74" s="112">
        <f xml:space="preserve">+H13</f>
        <v>0</v>
      </c>
      <c r="I74" s="112">
        <f xml:space="preserve">+I13</f>
        <v>0</v>
      </c>
      <c r="J74" s="100">
        <f xml:space="preserve">+J13</f>
        <v>0</v>
      </c>
      <c r="K74" s="100">
        <f xml:space="preserve">+K13</f>
        <v>0</v>
      </c>
      <c r="L74" s="83">
        <f xml:space="preserve">(H74+I74+J74+K74)*$L$7</f>
        <v>0</v>
      </c>
      <c r="M74" s="83">
        <f xml:space="preserve">(H74+I74+J74+K74+L74)*$M$7</f>
        <v>0</v>
      </c>
      <c r="N74" s="83">
        <f xml:space="preserve">(H74+I74+J74+K74+L74+M74)*$N$7</f>
        <v>0</v>
      </c>
      <c r="O74" s="84">
        <f xml:space="preserve">H74+I74+J74+K74+L74+M74+N74</f>
        <v>0</v>
      </c>
      <c r="P74" s="105">
        <f xml:space="preserve">G74*O74</f>
        <v>0</v>
      </c>
      <c r="Q74" s="19"/>
    </row>
    <row r="75" ht="42" customHeight="1" outlineLevel="1" spans="1:20">
      <c r="A75" s="81" t="str">
        <f xml:space="preserve">IF(G75="","",COUNT(A$1:A74)+1)</f>
        <v/>
      </c>
      <c r="B75" s="97" t="s">
        <v>164</v>
      </c>
      <c r="C75" s="98"/>
      <c r="D75" s="99"/>
      <c r="E75" s="99"/>
      <c r="F75" s="99"/>
      <c r="G75" s="99"/>
      <c r="H75" s="99"/>
      <c r="I75" s="99"/>
      <c r="J75" s="99"/>
      <c r="K75" s="99"/>
      <c r="L75" s="100"/>
      <c r="M75" s="100"/>
      <c r="N75" s="100"/>
      <c r="O75" s="100"/>
      <c r="P75" s="105"/>
    </row>
    <row r="76" customFormat="1" ht="84" outlineLevel="2" spans="1:20">
      <c r="A76" s="81">
        <f xml:space="preserve">IF(G76="","",COUNT(A$1:A75)+1)</f>
        <v>54</v>
      </c>
      <c r="B76" s="99" t="s">
        <v>162</v>
      </c>
      <c r="C76" s="102" t="s">
        <v>163</v>
      </c>
      <c r="D76" s="99" t="s">
        <v>112</v>
      </c>
      <c r="E76" s="99" t="s">
        <v>126</v>
      </c>
      <c r="F76" s="99" t="s">
        <v>114</v>
      </c>
      <c r="G76" s="100">
        <f xml:space="preserve">111.85+4.625</f>
        <v>116.475</v>
      </c>
      <c r="H76" s="112">
        <f xml:space="preserve">+H71</f>
        <v>0</v>
      </c>
      <c r="I76" s="112">
        <f xml:space="preserve">+I71</f>
        <v>0</v>
      </c>
      <c r="J76" s="100">
        <f xml:space="preserve">+J71</f>
        <v>0</v>
      </c>
      <c r="K76" s="100">
        <f xml:space="preserve">+K71</f>
        <v>0</v>
      </c>
      <c r="L76" s="83">
        <f t="shared" ref="L76:L81" si="30" xml:space="preserve">(H76+I76+J76+K76)*$L$7</f>
        <v>0</v>
      </c>
      <c r="M76" s="83">
        <f t="shared" ref="M76:M81" si="31" xml:space="preserve">(H76+I76+J76+K76+L76)*$M$7</f>
        <v>0</v>
      </c>
      <c r="N76" s="83">
        <f t="shared" ref="N76:N81" si="32" xml:space="preserve">(H76+I76+J76+K76+L76+M76)*$N$7</f>
        <v>0</v>
      </c>
      <c r="O76" s="84">
        <f t="shared" ref="O76:O81" si="33" xml:space="preserve">H76+I76+J76+K76+L76+M76+N76</f>
        <v>0</v>
      </c>
      <c r="P76" s="105">
        <f t="shared" ref="P76:P81" si="34" xml:space="preserve">G76*O76</f>
        <v>0</v>
      </c>
      <c r="Q76" s="19"/>
      <c r="R76" s="1"/>
      <c r="S76" s="1"/>
      <c r="T76" s="1"/>
    </row>
    <row r="77" customFormat="1" ht="84" outlineLevel="2" spans="1:20">
      <c r="A77" s="81">
        <f xml:space="preserve">IF(G77="","",COUNT(A$1:A76)+1)</f>
        <v>55</v>
      </c>
      <c r="B77" s="99" t="s">
        <v>110</v>
      </c>
      <c r="C77" s="102" t="s">
        <v>165</v>
      </c>
      <c r="D77" s="99" t="s">
        <v>112</v>
      </c>
      <c r="E77" s="99" t="s">
        <v>126</v>
      </c>
      <c r="F77" s="99" t="s">
        <v>114</v>
      </c>
      <c r="G77" s="100">
        <f xml:space="preserve">13.712+(2.13+3.4)*(0.1+0.03*2)+1.31*1.65</f>
        <v>16.7583</v>
      </c>
      <c r="H77" s="112">
        <f xml:space="preserve">+$H$11</f>
        <v>0</v>
      </c>
      <c r="I77" s="112">
        <f xml:space="preserve">+$I$11</f>
        <v>0</v>
      </c>
      <c r="J77" s="100">
        <f xml:space="preserve">+$J$11</f>
        <v>0</v>
      </c>
      <c r="K77" s="100">
        <f xml:space="preserve">+$K$11</f>
        <v>0</v>
      </c>
      <c r="L77" s="83">
        <f t="shared" si="30"/>
        <v>0</v>
      </c>
      <c r="M77" s="83">
        <f t="shared" si="31"/>
        <v>0</v>
      </c>
      <c r="N77" s="83">
        <f t="shared" si="32"/>
        <v>0</v>
      </c>
      <c r="O77" s="84">
        <f t="shared" si="33"/>
        <v>0</v>
      </c>
      <c r="P77" s="105">
        <f t="shared" si="34"/>
        <v>0</v>
      </c>
      <c r="Q77" s="19"/>
      <c r="R77" s="1"/>
      <c r="S77" s="1"/>
      <c r="T77" s="1"/>
    </row>
    <row r="78" customFormat="1" ht="48" outlineLevel="2" spans="1:20">
      <c r="A78" s="81">
        <f xml:space="preserve">IF(G78="","",COUNT(A$1:A77)+1)</f>
        <v>56</v>
      </c>
      <c r="B78" s="99" t="s">
        <v>154</v>
      </c>
      <c r="C78" s="102" t="s">
        <v>155</v>
      </c>
      <c r="D78" s="99" t="s">
        <v>112</v>
      </c>
      <c r="E78" s="99" t="s">
        <v>139</v>
      </c>
      <c r="F78" s="99" t="s">
        <v>140</v>
      </c>
      <c r="G78" s="100">
        <f xml:space="preserve">4.95+5.58</f>
        <v>10.53</v>
      </c>
      <c r="H78" s="112">
        <f xml:space="preserve">+H56</f>
        <v>0</v>
      </c>
      <c r="I78" s="112">
        <f xml:space="preserve">+I56</f>
        <v>0</v>
      </c>
      <c r="J78" s="100">
        <f xml:space="preserve">+J56</f>
        <v>0</v>
      </c>
      <c r="K78" s="100">
        <f xml:space="preserve">+K56</f>
        <v>0</v>
      </c>
      <c r="L78" s="83">
        <f t="shared" si="30"/>
        <v>0</v>
      </c>
      <c r="M78" s="83">
        <f t="shared" si="31"/>
        <v>0</v>
      </c>
      <c r="N78" s="83">
        <f t="shared" si="32"/>
        <v>0</v>
      </c>
      <c r="O78" s="84">
        <f t="shared" si="33"/>
        <v>0</v>
      </c>
      <c r="P78" s="105">
        <f t="shared" si="34"/>
        <v>0</v>
      </c>
      <c r="Q78" s="19"/>
    </row>
    <row r="79" customFormat="1" ht="84" outlineLevel="2" spans="1:20">
      <c r="A79" s="81">
        <f xml:space="preserve">IF(G79="","",COUNT(A$1:A78)+1)</f>
        <v>57</v>
      </c>
      <c r="B79" s="99" t="s">
        <v>124</v>
      </c>
      <c r="C79" s="102" t="s">
        <v>125</v>
      </c>
      <c r="D79" s="99" t="s">
        <v>112</v>
      </c>
      <c r="E79" s="99" t="s">
        <v>126</v>
      </c>
      <c r="F79" s="99" t="s">
        <v>114</v>
      </c>
      <c r="G79" s="100">
        <f xml:space="preserve">5.058+19.88+1.09+14.866</f>
        <v>40.894</v>
      </c>
      <c r="H79" s="112">
        <f xml:space="preserve">+$H$18</f>
        <v>0</v>
      </c>
      <c r="I79" s="112">
        <f xml:space="preserve">+$I$18</f>
        <v>0</v>
      </c>
      <c r="J79" s="100">
        <f xml:space="preserve">+$J$18</f>
        <v>0</v>
      </c>
      <c r="K79" s="100">
        <f xml:space="preserve">+$K$18</f>
        <v>0</v>
      </c>
      <c r="L79" s="83">
        <f t="shared" si="30"/>
        <v>0</v>
      </c>
      <c r="M79" s="83">
        <f t="shared" si="31"/>
        <v>0</v>
      </c>
      <c r="N79" s="83">
        <f t="shared" si="32"/>
        <v>0</v>
      </c>
      <c r="O79" s="84">
        <f t="shared" si="33"/>
        <v>0</v>
      </c>
      <c r="P79" s="105">
        <f t="shared" si="34"/>
        <v>0</v>
      </c>
      <c r="Q79" s="19"/>
      <c r="R79" s="1"/>
      <c r="S79" s="1"/>
      <c r="T79" s="1"/>
    </row>
    <row r="80" s="1" customFormat="1" ht="72" outlineLevel="2" spans="1:20">
      <c r="A80" s="81">
        <f xml:space="preserve">IF(G80="","",COUNT(A$1:A79)+1)</f>
        <v>58</v>
      </c>
      <c r="B80" s="99" t="s">
        <v>117</v>
      </c>
      <c r="C80" s="102" t="s">
        <v>118</v>
      </c>
      <c r="D80" s="99" t="s">
        <v>112</v>
      </c>
      <c r="E80" s="99" t="s">
        <v>119</v>
      </c>
      <c r="F80" s="99" t="s">
        <v>120</v>
      </c>
      <c r="G80" s="99">
        <f xml:space="preserve">+G76*0.2+G77*0.35+G79*0.35</f>
        <v>43.473305</v>
      </c>
      <c r="H80" s="112">
        <f xml:space="preserve">+H13</f>
        <v>0</v>
      </c>
      <c r="I80" s="112">
        <f xml:space="preserve">+I13</f>
        <v>0</v>
      </c>
      <c r="J80" s="100">
        <f xml:space="preserve">+J13</f>
        <v>0</v>
      </c>
      <c r="K80" s="100">
        <f xml:space="preserve">+K13</f>
        <v>0</v>
      </c>
      <c r="L80" s="83">
        <f t="shared" si="30"/>
        <v>0</v>
      </c>
      <c r="M80" s="83">
        <f t="shared" si="31"/>
        <v>0</v>
      </c>
      <c r="N80" s="83">
        <f t="shared" si="32"/>
        <v>0</v>
      </c>
      <c r="O80" s="84">
        <f t="shared" si="33"/>
        <v>0</v>
      </c>
      <c r="P80" s="105">
        <f t="shared" si="34"/>
        <v>0</v>
      </c>
      <c r="Q80" s="19"/>
    </row>
    <row r="81" s="1" customFormat="1" ht="24" outlineLevel="2" spans="1:24">
      <c r="A81" s="81">
        <f xml:space="preserve">IF(G81="","",COUNT(A$1:A80)+1)</f>
        <v>59</v>
      </c>
      <c r="B81" s="99" t="s">
        <v>121</v>
      </c>
      <c r="C81" s="102" t="s">
        <v>122</v>
      </c>
      <c r="D81" s="99" t="s">
        <v>112</v>
      </c>
      <c r="E81" s="99" t="s">
        <v>113</v>
      </c>
      <c r="F81" s="99" t="s">
        <v>114</v>
      </c>
      <c r="G81" s="100">
        <f xml:space="preserve">+G77</f>
        <v>16.7583</v>
      </c>
      <c r="H81" s="112">
        <f xml:space="preserve">+H14</f>
        <v>0</v>
      </c>
      <c r="I81" s="112">
        <f xml:space="preserve">+I14</f>
        <v>0</v>
      </c>
      <c r="J81" s="100">
        <f xml:space="preserve">+J14</f>
        <v>0</v>
      </c>
      <c r="K81" s="100">
        <f xml:space="preserve">+K14</f>
        <v>0</v>
      </c>
      <c r="L81" s="83">
        <f t="shared" si="30"/>
        <v>0</v>
      </c>
      <c r="M81" s="83">
        <f t="shared" si="31"/>
        <v>0</v>
      </c>
      <c r="N81" s="83">
        <f t="shared" si="32"/>
        <v>0</v>
      </c>
      <c r="O81" s="84">
        <f t="shared" si="33"/>
        <v>0</v>
      </c>
      <c r="P81" s="105">
        <f t="shared" si="34"/>
        <v>0</v>
      </c>
      <c r="Q81" s="19"/>
    </row>
    <row r="82" ht="90" customHeight="1" spans="1:24">
      <c r="A82" s="81" t="s">
        <v>166</v>
      </c>
      <c r="B82" s="177" t="s">
        <v>167</v>
      </c>
      <c r="C82" s="98" t="s">
        <v>168</v>
      </c>
      <c r="D82" s="99"/>
      <c r="E82" s="99"/>
      <c r="F82" s="99"/>
      <c r="G82" s="99"/>
      <c r="H82" s="100"/>
      <c r="I82" s="100"/>
      <c r="J82" s="100"/>
      <c r="K82" s="100"/>
      <c r="L82" s="83"/>
      <c r="M82" s="83"/>
      <c r="N82" s="83"/>
      <c r="O82" s="84"/>
      <c r="P82" s="105"/>
    </row>
    <row r="83" ht="42" customHeight="1" outlineLevel="1" spans="1:24">
      <c r="A83" s="81" t="str">
        <f xml:space="preserve">IF(G83="","",COUNT(A$1:A82)+1)</f>
        <v/>
      </c>
      <c r="B83" s="97" t="s">
        <v>109</v>
      </c>
      <c r="C83" s="98"/>
      <c r="D83" s="99"/>
      <c r="E83" s="99"/>
      <c r="F83" s="99"/>
      <c r="G83" s="99"/>
      <c r="H83" s="99"/>
      <c r="I83" s="99"/>
      <c r="J83" s="99"/>
      <c r="K83" s="99"/>
      <c r="L83" s="100"/>
      <c r="M83" s="100"/>
      <c r="N83" s="100"/>
      <c r="O83" s="100"/>
      <c r="P83" s="105"/>
    </row>
    <row r="84" ht="120" outlineLevel="2" spans="1:24">
      <c r="A84" s="81">
        <f xml:space="preserve">IF(G84="","",COUNT(A$1:A83)+1)</f>
        <v>60</v>
      </c>
      <c r="B84" s="99" t="s">
        <v>169</v>
      </c>
      <c r="C84" s="180" t="s">
        <v>170</v>
      </c>
      <c r="D84" s="99" t="s">
        <v>112</v>
      </c>
      <c r="E84" s="99" t="s">
        <v>171</v>
      </c>
      <c r="F84" s="99" t="s">
        <v>114</v>
      </c>
      <c r="G84" s="99">
        <f xml:space="preserve">52.146</f>
        <v>52.146</v>
      </c>
      <c r="H84" s="116"/>
      <c r="I84" s="116"/>
      <c r="J84" s="116"/>
      <c r="K84" s="116"/>
      <c r="L84" s="83">
        <f t="shared" ref="L84:L87" si="35" xml:space="preserve">(H84+I84+J84+K84)*$L$7</f>
        <v>0</v>
      </c>
      <c r="M84" s="83">
        <f t="shared" ref="M84:M87" si="36" xml:space="preserve">(H84+I84+J84+K84+L84)*$M$7</f>
        <v>0</v>
      </c>
      <c r="N84" s="83">
        <f t="shared" ref="N84:N87" si="37" xml:space="preserve">(H84+I84+J84+K84+L84+M84)*$N$7</f>
        <v>0</v>
      </c>
      <c r="O84" s="84">
        <f t="shared" ref="O84:O87" si="38" xml:space="preserve">H84+I84+J84+K84+L84+M84+N84</f>
        <v>0</v>
      </c>
      <c r="P84" s="105">
        <f t="shared" ref="P84:P87" si="39" xml:space="preserve">G84*O84</f>
        <v>0</v>
      </c>
    </row>
    <row r="85" customFormat="1" ht="84" outlineLevel="2" spans="1:24">
      <c r="A85" s="81">
        <f xml:space="preserve">IF(G85="","",COUNT(A$1:A84)+1)</f>
        <v>61</v>
      </c>
      <c r="B85" s="99" t="s">
        <v>172</v>
      </c>
      <c r="C85" s="180" t="s">
        <v>173</v>
      </c>
      <c r="D85" s="99" t="s">
        <v>112</v>
      </c>
      <c r="E85" s="99" t="s">
        <v>126</v>
      </c>
      <c r="F85" s="99" t="s">
        <v>114</v>
      </c>
      <c r="G85" s="99">
        <f xml:space="preserve">+G84-0.25*6.476+0.156*6.476*2+13.422*(0.144+0.2-0.02+0.16)</f>
        <v>59.04376</v>
      </c>
      <c r="H85" s="107"/>
      <c r="I85" s="107"/>
      <c r="J85" s="107"/>
      <c r="K85" s="107"/>
      <c r="L85" s="83">
        <f t="shared" si="35"/>
        <v>0</v>
      </c>
      <c r="M85" s="83">
        <f t="shared" si="36"/>
        <v>0</v>
      </c>
      <c r="N85" s="83">
        <f t="shared" si="37"/>
        <v>0</v>
      </c>
      <c r="O85" s="84">
        <f t="shared" si="38"/>
        <v>0</v>
      </c>
      <c r="P85" s="105">
        <f t="shared" si="39"/>
        <v>0</v>
      </c>
      <c r="Q85" s="19"/>
      <c r="R85" s="1"/>
      <c r="S85" s="1"/>
      <c r="T85" s="1"/>
      <c r="U85" s="1"/>
      <c r="V85" s="1"/>
      <c r="W85" s="1"/>
      <c r="X85" s="1"/>
    </row>
    <row r="86" customFormat="1" ht="84" outlineLevel="2" spans="1:24">
      <c r="A86" s="81">
        <f xml:space="preserve">IF(G86="","",COUNT(A$1:A85)+1)</f>
        <v>62</v>
      </c>
      <c r="B86" s="99" t="s">
        <v>174</v>
      </c>
      <c r="C86" s="180" t="s">
        <v>175</v>
      </c>
      <c r="D86" s="99" t="s">
        <v>112</v>
      </c>
      <c r="E86" s="99" t="s">
        <v>126</v>
      </c>
      <c r="F86" s="99" t="s">
        <v>114</v>
      </c>
      <c r="G86" s="99">
        <f xml:space="preserve">0.158*6.476*2</f>
        <v>2.046416</v>
      </c>
      <c r="H86" s="116"/>
      <c r="I86" s="116"/>
      <c r="J86" s="116"/>
      <c r="K86" s="116"/>
      <c r="L86" s="83">
        <f t="shared" si="35"/>
        <v>0</v>
      </c>
      <c r="M86" s="83">
        <f t="shared" si="36"/>
        <v>0</v>
      </c>
      <c r="N86" s="83">
        <f t="shared" si="37"/>
        <v>0</v>
      </c>
      <c r="O86" s="84">
        <f t="shared" si="38"/>
        <v>0</v>
      </c>
      <c r="P86" s="105">
        <f t="shared" si="39"/>
        <v>0</v>
      </c>
      <c r="Q86" s="19"/>
      <c r="R86" s="1"/>
      <c r="S86" s="1"/>
      <c r="T86" s="1"/>
      <c r="U86" s="1">
        <f xml:space="preserve">0.17*(29.29+16.31)</f>
        <v>7.752</v>
      </c>
      <c r="V86" s="1">
        <f xml:space="preserve">0.17*15.92</f>
        <v>2.7064</v>
      </c>
      <c r="W86" s="1"/>
      <c r="X86" s="1">
        <f xml:space="preserve">+K86*H86</f>
        <v>0</v>
      </c>
    </row>
    <row r="87" s="171" customFormat="1" ht="84" outlineLevel="2" spans="1:24">
      <c r="A87" s="81">
        <f xml:space="preserve">IF(G87="","",COUNT(A$1:A86)+1)</f>
        <v>63</v>
      </c>
      <c r="B87" s="99" t="s">
        <v>176</v>
      </c>
      <c r="C87" s="180" t="s">
        <v>177</v>
      </c>
      <c r="D87" s="81" t="str">
        <f xml:space="preserve">_xlfn.DISPIMG("ID_51B2DEA1DF364212A6105EF5162B096F",1)</f>
        <v>=DISPIMG("ID_51B2DEA1DF364212A6105EF5162B096F",1)</v>
      </c>
      <c r="E87" s="99" t="s">
        <v>139</v>
      </c>
      <c r="F87" s="99" t="s">
        <v>140</v>
      </c>
      <c r="G87" s="99">
        <f xml:space="preserve">6.476*2+13.422</f>
        <v>26.374</v>
      </c>
      <c r="H87" s="116"/>
      <c r="I87" s="116"/>
      <c r="J87" s="116"/>
      <c r="K87" s="116"/>
      <c r="L87" s="83">
        <f t="shared" si="35"/>
        <v>0</v>
      </c>
      <c r="M87" s="83">
        <f t="shared" si="36"/>
        <v>0</v>
      </c>
      <c r="N87" s="83">
        <f t="shared" si="37"/>
        <v>0</v>
      </c>
      <c r="O87" s="84">
        <f t="shared" si="38"/>
        <v>0</v>
      </c>
      <c r="P87" s="105">
        <f t="shared" si="39"/>
        <v>0</v>
      </c>
      <c r="Q87" s="19"/>
      <c r="R87" s="1"/>
      <c r="S87" s="1"/>
      <c r="T87" s="1"/>
      <c r="U87" s="1"/>
      <c r="V87" s="1"/>
      <c r="W87" s="1"/>
      <c r="X87" s="1">
        <f xml:space="preserve">+K87*H87</f>
        <v>0</v>
      </c>
    </row>
    <row r="88" s="1" customFormat="1" ht="48" outlineLevel="2" spans="1:24">
      <c r="A88" s="81">
        <f xml:space="preserve">IF(G88="","",COUNT(A$1:A87)+1)</f>
        <v>64</v>
      </c>
      <c r="B88" s="99" t="s">
        <v>178</v>
      </c>
      <c r="C88" s="180" t="s">
        <v>179</v>
      </c>
      <c r="D88" s="99" t="s">
        <v>112</v>
      </c>
      <c r="E88" s="99" t="s">
        <v>139</v>
      </c>
      <c r="F88" s="99" t="s">
        <v>140</v>
      </c>
      <c r="G88" s="99">
        <v>13.422</v>
      </c>
      <c r="H88" s="106"/>
      <c r="I88" s="106"/>
      <c r="J88" s="107"/>
      <c r="K88" s="107"/>
      <c r="L88" s="83">
        <f t="shared" ref="L88:L95" si="40" xml:space="preserve">(H88+I88+J88+K88)*$L$7</f>
        <v>0</v>
      </c>
      <c r="M88" s="83">
        <f t="shared" ref="M88:M95" si="41" xml:space="preserve">(H88+I88+J88+K88+L88)*$M$7</f>
        <v>0</v>
      </c>
      <c r="N88" s="83">
        <f t="shared" ref="N88:N95" si="42" xml:space="preserve">(H88+I88+J88+K88+L88+M88)*$N$7</f>
        <v>0</v>
      </c>
      <c r="O88" s="84">
        <f t="shared" ref="O88:O95" si="43" xml:space="preserve">H88+I88+J88+K88+L88+M88+N88</f>
        <v>0</v>
      </c>
      <c r="P88" s="105">
        <f t="shared" ref="P88:P95" si="44" xml:space="preserve">G88*O88</f>
        <v>0</v>
      </c>
      <c r="Q88" s="19"/>
    </row>
    <row r="89" ht="60" outlineLevel="2" spans="1:24">
      <c r="A89" s="81">
        <f xml:space="preserve">IF(G89="","",COUNT(A$1:A88)+1)</f>
        <v>65</v>
      </c>
      <c r="B89" s="81" t="s">
        <v>180</v>
      </c>
      <c r="C89" s="180" t="s">
        <v>181</v>
      </c>
      <c r="D89" s="99" t="s">
        <v>112</v>
      </c>
      <c r="E89" s="99" t="s">
        <v>182</v>
      </c>
      <c r="F89" s="99" t="s">
        <v>183</v>
      </c>
      <c r="G89" s="99">
        <v>2</v>
      </c>
      <c r="H89" s="107"/>
      <c r="I89" s="107"/>
      <c r="J89" s="107"/>
      <c r="K89" s="107"/>
      <c r="L89" s="83">
        <f t="shared" si="40"/>
        <v>0</v>
      </c>
      <c r="M89" s="83">
        <f t="shared" si="41"/>
        <v>0</v>
      </c>
      <c r="N89" s="83">
        <f t="shared" si="42"/>
        <v>0</v>
      </c>
      <c r="O89" s="84">
        <f t="shared" si="43"/>
        <v>0</v>
      </c>
      <c r="P89" s="105">
        <f t="shared" si="44"/>
        <v>0</v>
      </c>
    </row>
    <row r="90" ht="60" outlineLevel="2" spans="1:24">
      <c r="A90" s="81">
        <f xml:space="preserve">IF(G90="","",COUNT(A$1:A89)+1)</f>
        <v>66</v>
      </c>
      <c r="B90" s="99" t="s">
        <v>184</v>
      </c>
      <c r="C90" s="180" t="s">
        <v>185</v>
      </c>
      <c r="D90" s="99" t="s">
        <v>112</v>
      </c>
      <c r="E90" s="99" t="s">
        <v>186</v>
      </c>
      <c r="F90" s="99" t="s">
        <v>114</v>
      </c>
      <c r="G90" s="99">
        <f xml:space="preserve">6.476*0.15</f>
        <v>0.9714</v>
      </c>
      <c r="H90" s="106"/>
      <c r="I90" s="106"/>
      <c r="J90" s="107"/>
      <c r="K90" s="107"/>
      <c r="L90" s="83">
        <f t="shared" si="40"/>
        <v>0</v>
      </c>
      <c r="M90" s="83">
        <f t="shared" si="41"/>
        <v>0</v>
      </c>
      <c r="N90" s="83">
        <f t="shared" si="42"/>
        <v>0</v>
      </c>
      <c r="O90" s="84">
        <f t="shared" si="43"/>
        <v>0</v>
      </c>
      <c r="P90" s="105">
        <f t="shared" si="44"/>
        <v>0</v>
      </c>
    </row>
    <row r="91" ht="42" customHeight="1" outlineLevel="1" spans="1:24">
      <c r="A91" s="81" t="str">
        <f xml:space="preserve">IF(G91="","",COUNT(A$1:A90)+1)</f>
        <v/>
      </c>
      <c r="B91" s="97" t="s">
        <v>123</v>
      </c>
      <c r="C91" s="98"/>
      <c r="D91" s="99"/>
      <c r="E91" s="99"/>
      <c r="F91" s="99"/>
      <c r="G91" s="99"/>
      <c r="H91" s="99"/>
      <c r="I91" s="99"/>
      <c r="J91" s="99"/>
      <c r="K91" s="99"/>
      <c r="L91" s="100"/>
      <c r="M91" s="100"/>
      <c r="N91" s="100"/>
      <c r="O91" s="100"/>
      <c r="P91" s="105"/>
    </row>
    <row r="92" ht="108" outlineLevel="2" spans="1:24">
      <c r="A92" s="81">
        <f xml:space="preserve">IF(G92="","",COUNT(A$1:A91)+1)</f>
        <v>67</v>
      </c>
      <c r="B92" s="99" t="s">
        <v>169</v>
      </c>
      <c r="C92" s="180" t="s">
        <v>187</v>
      </c>
      <c r="D92" s="99" t="s">
        <v>112</v>
      </c>
      <c r="E92" s="99" t="s">
        <v>171</v>
      </c>
      <c r="F92" s="99" t="s">
        <v>114</v>
      </c>
      <c r="G92" s="99">
        <f xml:space="preserve">146.39+3.152-0.889-0.94</f>
        <v>147.713</v>
      </c>
      <c r="H92" s="116"/>
      <c r="I92" s="116"/>
      <c r="J92" s="116"/>
      <c r="K92" s="116"/>
      <c r="L92" s="83">
        <f t="shared" si="40"/>
        <v>0</v>
      </c>
      <c r="M92" s="83">
        <f t="shared" si="41"/>
        <v>0</v>
      </c>
      <c r="N92" s="83">
        <f t="shared" si="42"/>
        <v>0</v>
      </c>
      <c r="O92" s="84">
        <f t="shared" si="43"/>
        <v>0</v>
      </c>
      <c r="P92" s="105">
        <f t="shared" si="44"/>
        <v>0</v>
      </c>
    </row>
    <row r="93" customFormat="1" ht="48" outlineLevel="2" spans="1:24">
      <c r="A93" s="81">
        <f xml:space="preserve">IF(G93="","",COUNT(A$1:A92)+1)</f>
        <v>68</v>
      </c>
      <c r="B93" s="99" t="s">
        <v>188</v>
      </c>
      <c r="C93" s="180" t="s">
        <v>189</v>
      </c>
      <c r="D93" s="99" t="s">
        <v>112</v>
      </c>
      <c r="E93" s="99" t="s">
        <v>113</v>
      </c>
      <c r="F93" s="99" t="s">
        <v>114</v>
      </c>
      <c r="G93" s="99">
        <f xml:space="preserve">+G92</f>
        <v>147.713</v>
      </c>
      <c r="H93" s="106"/>
      <c r="I93" s="106"/>
      <c r="J93" s="107"/>
      <c r="K93" s="107"/>
      <c r="L93" s="83">
        <f t="shared" si="40"/>
        <v>0</v>
      </c>
      <c r="M93" s="83">
        <f t="shared" si="41"/>
        <v>0</v>
      </c>
      <c r="N93" s="83">
        <f t="shared" si="42"/>
        <v>0</v>
      </c>
      <c r="O93" s="84">
        <f t="shared" si="43"/>
        <v>0</v>
      </c>
      <c r="P93" s="105">
        <f t="shared" si="44"/>
        <v>0</v>
      </c>
      <c r="Q93" s="19"/>
      <c r="R93" s="1"/>
      <c r="S93" s="1"/>
      <c r="T93" s="1"/>
      <c r="U93" s="1"/>
      <c r="V93" s="1"/>
      <c r="W93" s="1"/>
      <c r="X93" s="1"/>
    </row>
    <row r="94" customFormat="1" ht="84" outlineLevel="2" spans="1:24">
      <c r="A94" s="81">
        <f xml:space="preserve">IF(G94="","",COUNT(A$1:A93)+1)</f>
        <v>69</v>
      </c>
      <c r="B94" s="99" t="s">
        <v>172</v>
      </c>
      <c r="C94" s="180" t="s">
        <v>173</v>
      </c>
      <c r="D94" s="99" t="s">
        <v>112</v>
      </c>
      <c r="E94" s="99" t="s">
        <v>126</v>
      </c>
      <c r="F94" s="99" t="s">
        <v>114</v>
      </c>
      <c r="G94" s="99">
        <f xml:space="preserve">+G92+G97*0.551</f>
        <v>183.37372</v>
      </c>
      <c r="H94" s="112">
        <f xml:space="preserve">+$H$85</f>
        <v>0</v>
      </c>
      <c r="I94" s="112">
        <f xml:space="preserve">+$I$85</f>
        <v>0</v>
      </c>
      <c r="J94" s="100">
        <f xml:space="preserve">+$J$85</f>
        <v>0</v>
      </c>
      <c r="K94" s="100">
        <f xml:space="preserve">+$K$85</f>
        <v>0</v>
      </c>
      <c r="L94" s="83">
        <f t="shared" si="40"/>
        <v>0</v>
      </c>
      <c r="M94" s="83">
        <f t="shared" si="41"/>
        <v>0</v>
      </c>
      <c r="N94" s="83">
        <f t="shared" si="42"/>
        <v>0</v>
      </c>
      <c r="O94" s="84">
        <f t="shared" si="43"/>
        <v>0</v>
      </c>
      <c r="P94" s="105">
        <f t="shared" si="44"/>
        <v>0</v>
      </c>
      <c r="Q94" s="19"/>
      <c r="R94" s="1"/>
      <c r="S94" s="1"/>
      <c r="T94" s="1"/>
      <c r="U94" s="1"/>
      <c r="V94" s="1"/>
      <c r="W94" s="1"/>
      <c r="X94" s="1"/>
    </row>
    <row r="95" customFormat="1" ht="96" outlineLevel="2" spans="1:24">
      <c r="A95" s="81">
        <f xml:space="preserve">IF(G95="","",COUNT(A$1:A94)+1)</f>
        <v>70</v>
      </c>
      <c r="B95" s="99" t="s">
        <v>190</v>
      </c>
      <c r="C95" s="180" t="s">
        <v>191</v>
      </c>
      <c r="D95" s="99" t="s">
        <v>112</v>
      </c>
      <c r="E95" s="99" t="s">
        <v>126</v>
      </c>
      <c r="F95" s="99" t="s">
        <v>114</v>
      </c>
      <c r="G95" s="99">
        <f xml:space="preserve">+(0.247+0.247+0.6)*1.45*3</f>
        <v>4.7589</v>
      </c>
      <c r="H95" s="106"/>
      <c r="I95" s="106"/>
      <c r="J95" s="107"/>
      <c r="K95" s="107"/>
      <c r="L95" s="83">
        <f t="shared" si="40"/>
        <v>0</v>
      </c>
      <c r="M95" s="83">
        <f t="shared" si="41"/>
        <v>0</v>
      </c>
      <c r="N95" s="83">
        <f t="shared" si="42"/>
        <v>0</v>
      </c>
      <c r="O95" s="84">
        <f t="shared" si="43"/>
        <v>0</v>
      </c>
      <c r="P95" s="105">
        <f t="shared" si="44"/>
        <v>0</v>
      </c>
      <c r="Q95" s="19"/>
      <c r="R95" s="1"/>
      <c r="S95" s="1"/>
      <c r="T95" s="1"/>
      <c r="U95" s="1"/>
      <c r="V95" s="1"/>
      <c r="W95" s="1"/>
      <c r="X95" s="1"/>
    </row>
    <row r="96" s="171" customFormat="1" ht="96.55" outlineLevel="2" spans="1:24">
      <c r="A96" s="81">
        <f xml:space="preserve">IF(G96="","",COUNT(A$1:A95)+1)</f>
        <v>71</v>
      </c>
      <c r="B96" s="99" t="s">
        <v>176</v>
      </c>
      <c r="C96" s="180" t="s">
        <v>177</v>
      </c>
      <c r="D96" s="81" t="str">
        <f xml:space="preserve">_xlfn.DISPIMG("ID_7DC20BB1CED341CBB87CC996040997C4",1)</f>
        <v>=DISPIMG("ID_7DC20BB1CED341CBB87CC996040997C4",1)</v>
      </c>
      <c r="E96" s="99" t="s">
        <v>139</v>
      </c>
      <c r="F96" s="99" t="s">
        <v>140</v>
      </c>
      <c r="G96" s="99">
        <f xml:space="preserve">23.479+17.168+22.873+1.2</f>
        <v>64.72</v>
      </c>
      <c r="H96" s="112">
        <f xml:space="preserve">+$H$87</f>
        <v>0</v>
      </c>
      <c r="I96" s="112">
        <f xml:space="preserve">+$I$87</f>
        <v>0</v>
      </c>
      <c r="J96" s="100">
        <f xml:space="preserve">+$J$87</f>
        <v>0</v>
      </c>
      <c r="K96" s="100">
        <f xml:space="preserve">+$K$87</f>
        <v>0</v>
      </c>
      <c r="L96" s="83">
        <f t="shared" ref="L96:L105" si="45" xml:space="preserve">(H96+I96+J96+K96)*$L$7</f>
        <v>0</v>
      </c>
      <c r="M96" s="83">
        <f t="shared" ref="M96:M105" si="46" xml:space="preserve">(H96+I96+J96+K96+L96)*$M$7</f>
        <v>0</v>
      </c>
      <c r="N96" s="83">
        <f t="shared" ref="N96:N105" si="47" xml:space="preserve">(H96+I96+J96+K96+L96+M96)*$N$7</f>
        <v>0</v>
      </c>
      <c r="O96" s="84">
        <f t="shared" ref="O96:O105" si="48" xml:space="preserve">H96+I96+J96+K96+L96+M96+N96</f>
        <v>0</v>
      </c>
      <c r="P96" s="105">
        <f t="shared" ref="P96:P105" si="49" xml:space="preserve">G96*O96</f>
        <v>0</v>
      </c>
      <c r="Q96" s="19"/>
      <c r="R96" s="1"/>
      <c r="S96" s="1"/>
      <c r="T96" s="1"/>
      <c r="U96" s="1"/>
      <c r="V96" s="1"/>
      <c r="W96" s="1"/>
      <c r="X96" s="1">
        <f xml:space="preserve">+K96*H96</f>
        <v>0</v>
      </c>
    </row>
    <row r="97" s="1" customFormat="1" ht="48" outlineLevel="2" spans="1:24">
      <c r="A97" s="81">
        <f xml:space="preserve">IF(G97="","",COUNT(A$1:A96)+1)</f>
        <v>72</v>
      </c>
      <c r="B97" s="99" t="s">
        <v>178</v>
      </c>
      <c r="C97" s="180" t="s">
        <v>179</v>
      </c>
      <c r="D97" s="99" t="s">
        <v>112</v>
      </c>
      <c r="E97" s="99" t="s">
        <v>139</v>
      </c>
      <c r="F97" s="99" t="s">
        <v>140</v>
      </c>
      <c r="G97" s="99">
        <f xml:space="preserve">23.479+17.168+22.873+1.2</f>
        <v>64.72</v>
      </c>
      <c r="H97" s="112">
        <f xml:space="preserve">+$H$88</f>
        <v>0</v>
      </c>
      <c r="I97" s="112">
        <f xml:space="preserve">+$I$88</f>
        <v>0</v>
      </c>
      <c r="J97" s="100">
        <f xml:space="preserve">+$J$88</f>
        <v>0</v>
      </c>
      <c r="K97" s="100">
        <f xml:space="preserve">+$K$88</f>
        <v>0</v>
      </c>
      <c r="L97" s="83">
        <f t="shared" si="45"/>
        <v>0</v>
      </c>
      <c r="M97" s="83">
        <f t="shared" si="46"/>
        <v>0</v>
      </c>
      <c r="N97" s="83">
        <f t="shared" si="47"/>
        <v>0</v>
      </c>
      <c r="O97" s="84">
        <f t="shared" si="48"/>
        <v>0</v>
      </c>
      <c r="P97" s="105">
        <f t="shared" si="49"/>
        <v>0</v>
      </c>
      <c r="Q97" s="19"/>
    </row>
    <row r="98" ht="60" outlineLevel="2" spans="1:24">
      <c r="A98" s="81">
        <f xml:space="preserve">IF(G98="","",COUNT(A$1:A97)+1)</f>
        <v>73</v>
      </c>
      <c r="B98" s="81" t="s">
        <v>180</v>
      </c>
      <c r="C98" s="180" t="s">
        <v>181</v>
      </c>
      <c r="D98" s="99" t="s">
        <v>112</v>
      </c>
      <c r="E98" s="99" t="s">
        <v>182</v>
      </c>
      <c r="F98" s="99" t="s">
        <v>183</v>
      </c>
      <c r="G98" s="99">
        <v>2</v>
      </c>
      <c r="H98" s="112">
        <f xml:space="preserve">+$H$89</f>
        <v>0</v>
      </c>
      <c r="I98" s="112">
        <f xml:space="preserve">+$I$89</f>
        <v>0</v>
      </c>
      <c r="J98" s="100">
        <f xml:space="preserve">+$J$89</f>
        <v>0</v>
      </c>
      <c r="K98" s="100">
        <f xml:space="preserve">+$K$89</f>
        <v>0</v>
      </c>
      <c r="L98" s="83">
        <f t="shared" si="45"/>
        <v>0</v>
      </c>
      <c r="M98" s="83">
        <f t="shared" si="46"/>
        <v>0</v>
      </c>
      <c r="N98" s="83">
        <f t="shared" si="47"/>
        <v>0</v>
      </c>
      <c r="O98" s="84">
        <f t="shared" si="48"/>
        <v>0</v>
      </c>
      <c r="P98" s="105">
        <f t="shared" si="49"/>
        <v>0</v>
      </c>
    </row>
    <row r="99" ht="42" customHeight="1" outlineLevel="1" spans="1:24">
      <c r="A99" s="81" t="str">
        <f xml:space="preserve">IF(G99="","",COUNT(A$1:A98)+1)</f>
        <v/>
      </c>
      <c r="B99" s="97" t="s">
        <v>127</v>
      </c>
      <c r="C99" s="98"/>
      <c r="D99" s="99"/>
      <c r="E99" s="99"/>
      <c r="F99" s="99"/>
      <c r="G99" s="99"/>
      <c r="H99" s="99"/>
      <c r="I99" s="99"/>
      <c r="J99" s="99"/>
      <c r="K99" s="99"/>
      <c r="L99" s="100"/>
      <c r="M99" s="100"/>
      <c r="N99" s="100"/>
      <c r="O99" s="100"/>
      <c r="P99" s="105"/>
    </row>
    <row r="100" ht="108" outlineLevel="2" spans="1:24">
      <c r="A100" s="81">
        <f xml:space="preserve">IF(G100="","",COUNT(A$1:A99)+1)</f>
        <v>74</v>
      </c>
      <c r="B100" s="99" t="s">
        <v>169</v>
      </c>
      <c r="C100" s="180" t="s">
        <v>187</v>
      </c>
      <c r="D100" s="99" t="s">
        <v>112</v>
      </c>
      <c r="E100" s="99" t="s">
        <v>171</v>
      </c>
      <c r="F100" s="99" t="s">
        <v>114</v>
      </c>
      <c r="G100" s="99">
        <f xml:space="preserve">17.003</f>
        <v>17.003</v>
      </c>
      <c r="H100" s="112">
        <f xml:space="preserve">+H92</f>
        <v>0</v>
      </c>
      <c r="I100" s="112">
        <f xml:space="preserve">+I92</f>
        <v>0</v>
      </c>
      <c r="J100" s="100">
        <f xml:space="preserve">+J92</f>
        <v>0</v>
      </c>
      <c r="K100" s="100">
        <f xml:space="preserve">+K92</f>
        <v>0</v>
      </c>
      <c r="L100" s="83">
        <f t="shared" si="45"/>
        <v>0</v>
      </c>
      <c r="M100" s="83">
        <f t="shared" si="46"/>
        <v>0</v>
      </c>
      <c r="N100" s="83">
        <f t="shared" si="47"/>
        <v>0</v>
      </c>
      <c r="O100" s="84">
        <f t="shared" si="48"/>
        <v>0</v>
      </c>
      <c r="P100" s="105">
        <f t="shared" si="49"/>
        <v>0</v>
      </c>
    </row>
    <row r="101" customFormat="1" ht="48" outlineLevel="2" spans="1:24">
      <c r="A101" s="81">
        <f xml:space="preserve">IF(G101="","",COUNT(A$1:A100)+1)</f>
        <v>75</v>
      </c>
      <c r="B101" s="99" t="s">
        <v>188</v>
      </c>
      <c r="C101" s="180" t="s">
        <v>189</v>
      </c>
      <c r="D101" s="99" t="s">
        <v>112</v>
      </c>
      <c r="E101" s="99" t="s">
        <v>113</v>
      </c>
      <c r="F101" s="99" t="s">
        <v>114</v>
      </c>
      <c r="G101" s="99">
        <f xml:space="preserve">+G100</f>
        <v>17.003</v>
      </c>
      <c r="H101" s="112">
        <f xml:space="preserve">+$H$93</f>
        <v>0</v>
      </c>
      <c r="I101" s="112">
        <f xml:space="preserve">+$I$93</f>
        <v>0</v>
      </c>
      <c r="J101" s="100">
        <f xml:space="preserve">+$J$93</f>
        <v>0</v>
      </c>
      <c r="K101" s="100">
        <f xml:space="preserve">+$K$93</f>
        <v>0</v>
      </c>
      <c r="L101" s="83">
        <f t="shared" si="45"/>
        <v>0</v>
      </c>
      <c r="M101" s="83">
        <f t="shared" si="46"/>
        <v>0</v>
      </c>
      <c r="N101" s="83">
        <f t="shared" si="47"/>
        <v>0</v>
      </c>
      <c r="O101" s="84">
        <f t="shared" si="48"/>
        <v>0</v>
      </c>
      <c r="P101" s="105">
        <f t="shared" si="49"/>
        <v>0</v>
      </c>
      <c r="Q101" s="19"/>
      <c r="R101" s="1"/>
      <c r="S101" s="1"/>
      <c r="T101" s="1"/>
      <c r="U101" s="1"/>
      <c r="V101" s="1"/>
      <c r="W101" s="1"/>
      <c r="X101" s="1"/>
    </row>
    <row r="102" customFormat="1" ht="84" outlineLevel="2" spans="1:24">
      <c r="A102" s="81">
        <f xml:space="preserve">IF(G102="","",COUNT(A$1:A101)+1)</f>
        <v>76</v>
      </c>
      <c r="B102" s="99" t="s">
        <v>172</v>
      </c>
      <c r="C102" s="180" t="s">
        <v>173</v>
      </c>
      <c r="D102" s="99" t="s">
        <v>112</v>
      </c>
      <c r="E102" s="99" t="s">
        <v>126</v>
      </c>
      <c r="F102" s="99" t="s">
        <v>114</v>
      </c>
      <c r="G102" s="99">
        <f xml:space="preserve">+G100-G105</f>
        <v>16.21925</v>
      </c>
      <c r="H102" s="112">
        <f xml:space="preserve">+$H$85</f>
        <v>0</v>
      </c>
      <c r="I102" s="112">
        <f xml:space="preserve">+$I$85</f>
        <v>0</v>
      </c>
      <c r="J102" s="100">
        <f xml:space="preserve">+$J$85</f>
        <v>0</v>
      </c>
      <c r="K102" s="100">
        <f xml:space="preserve">+$K$85</f>
        <v>0</v>
      </c>
      <c r="L102" s="83">
        <f t="shared" si="45"/>
        <v>0</v>
      </c>
      <c r="M102" s="83">
        <f t="shared" si="46"/>
        <v>0</v>
      </c>
      <c r="N102" s="83">
        <f t="shared" si="47"/>
        <v>0</v>
      </c>
      <c r="O102" s="84">
        <f t="shared" si="48"/>
        <v>0</v>
      </c>
      <c r="P102" s="105">
        <f t="shared" si="49"/>
        <v>0</v>
      </c>
      <c r="Q102" s="19"/>
      <c r="R102" s="1"/>
      <c r="S102" s="1"/>
      <c r="T102" s="1"/>
      <c r="U102" s="1"/>
      <c r="V102" s="1"/>
      <c r="W102" s="1"/>
      <c r="X102" s="1"/>
    </row>
    <row r="103" customFormat="1" ht="60" outlineLevel="2" spans="1:24">
      <c r="A103" s="81">
        <f xml:space="preserve">IF(G103="","",COUNT(A$1:A102)+1)</f>
        <v>77</v>
      </c>
      <c r="B103" s="99" t="s">
        <v>192</v>
      </c>
      <c r="C103" s="180" t="s">
        <v>193</v>
      </c>
      <c r="D103" s="99" t="s">
        <v>112</v>
      </c>
      <c r="E103" s="99" t="s">
        <v>126</v>
      </c>
      <c r="F103" s="99" t="s">
        <v>114</v>
      </c>
      <c r="G103" s="99">
        <f xml:space="preserve">4.3*0.9</f>
        <v>3.87</v>
      </c>
      <c r="H103" s="106"/>
      <c r="I103" s="106"/>
      <c r="J103" s="107"/>
      <c r="K103" s="107"/>
      <c r="L103" s="83">
        <f t="shared" si="45"/>
        <v>0</v>
      </c>
      <c r="M103" s="83">
        <f t="shared" si="46"/>
        <v>0</v>
      </c>
      <c r="N103" s="83">
        <f t="shared" si="47"/>
        <v>0</v>
      </c>
      <c r="O103" s="84">
        <f t="shared" si="48"/>
        <v>0</v>
      </c>
      <c r="P103" s="105">
        <f t="shared" si="49"/>
        <v>0</v>
      </c>
      <c r="Q103" s="19"/>
      <c r="R103" s="1"/>
      <c r="S103" s="1"/>
      <c r="T103" s="1"/>
      <c r="U103" s="1"/>
      <c r="V103" s="1"/>
      <c r="W103" s="1"/>
      <c r="X103" s="1"/>
    </row>
    <row r="104" customFormat="1" ht="72" outlineLevel="2" spans="1:24">
      <c r="A104" s="81">
        <f xml:space="preserve">IF(G104="","",COUNT(A$1:A103)+1)</f>
        <v>78</v>
      </c>
      <c r="B104" s="99" t="s">
        <v>194</v>
      </c>
      <c r="C104" s="180" t="s">
        <v>195</v>
      </c>
      <c r="D104" s="99" t="s">
        <v>112</v>
      </c>
      <c r="E104" s="99" t="s">
        <v>139</v>
      </c>
      <c r="F104" s="99" t="s">
        <v>140</v>
      </c>
      <c r="G104" s="99">
        <v>4.3</v>
      </c>
      <c r="H104" s="107"/>
      <c r="I104" s="107"/>
      <c r="J104" s="107"/>
      <c r="K104" s="107"/>
      <c r="L104" s="83">
        <f t="shared" si="45"/>
        <v>0</v>
      </c>
      <c r="M104" s="83">
        <f t="shared" si="46"/>
        <v>0</v>
      </c>
      <c r="N104" s="83">
        <f t="shared" si="47"/>
        <v>0</v>
      </c>
      <c r="O104" s="84">
        <f t="shared" si="48"/>
        <v>0</v>
      </c>
      <c r="P104" s="105">
        <f t="shared" si="49"/>
        <v>0</v>
      </c>
      <c r="Q104" s="19"/>
      <c r="R104" s="1"/>
      <c r="S104" s="1"/>
      <c r="T104" s="1"/>
      <c r="U104" s="1"/>
      <c r="V104" s="1"/>
      <c r="W104" s="1"/>
      <c r="X104" s="1"/>
    </row>
    <row r="105" customFormat="1" ht="60" outlineLevel="2" spans="1:24">
      <c r="A105" s="81">
        <f xml:space="preserve">IF(G105="","",COUNT(A$1:A104)+1)</f>
        <v>79</v>
      </c>
      <c r="B105" s="99" t="s">
        <v>184</v>
      </c>
      <c r="C105" s="180" t="s">
        <v>185</v>
      </c>
      <c r="D105" s="99" t="s">
        <v>112</v>
      </c>
      <c r="E105" s="99" t="s">
        <v>186</v>
      </c>
      <c r="F105" s="99" t="s">
        <v>114</v>
      </c>
      <c r="G105" s="99">
        <f xml:space="preserve">5.225*0.15</f>
        <v>0.78375</v>
      </c>
      <c r="H105" s="112">
        <f xml:space="preserve">+$H$90</f>
        <v>0</v>
      </c>
      <c r="I105" s="112">
        <f xml:space="preserve">+$I$90</f>
        <v>0</v>
      </c>
      <c r="J105" s="100">
        <f xml:space="preserve">+$J$90</f>
        <v>0</v>
      </c>
      <c r="K105" s="100">
        <f xml:space="preserve">+$K$90</f>
        <v>0</v>
      </c>
      <c r="L105" s="83">
        <f t="shared" si="45"/>
        <v>0</v>
      </c>
      <c r="M105" s="83">
        <f t="shared" si="46"/>
        <v>0</v>
      </c>
      <c r="N105" s="83">
        <f t="shared" si="47"/>
        <v>0</v>
      </c>
      <c r="O105" s="84">
        <f t="shared" si="48"/>
        <v>0</v>
      </c>
      <c r="P105" s="105">
        <f t="shared" si="49"/>
        <v>0</v>
      </c>
      <c r="Q105" s="19"/>
      <c r="R105" s="1"/>
      <c r="S105" s="1"/>
      <c r="T105" s="1"/>
      <c r="U105" s="1"/>
      <c r="V105" s="1"/>
      <c r="W105" s="1"/>
      <c r="X105" s="1"/>
    </row>
    <row r="106" customFormat="1" ht="60" outlineLevel="2" spans="1:24">
      <c r="A106" s="81">
        <f xml:space="preserve">IF(G106="","",COUNT(A$1:A105)+1)</f>
        <v>80</v>
      </c>
      <c r="B106" s="81" t="s">
        <v>180</v>
      </c>
      <c r="C106" s="180" t="s">
        <v>181</v>
      </c>
      <c r="D106" s="99" t="s">
        <v>112</v>
      </c>
      <c r="E106" s="99" t="s">
        <v>182</v>
      </c>
      <c r="F106" s="99" t="s">
        <v>183</v>
      </c>
      <c r="G106" s="99">
        <v>1</v>
      </c>
      <c r="H106" s="112">
        <f xml:space="preserve">+$H$89</f>
        <v>0</v>
      </c>
      <c r="I106" s="112">
        <f xml:space="preserve">+$I$89</f>
        <v>0</v>
      </c>
      <c r="J106" s="100">
        <f xml:space="preserve">+$J$89</f>
        <v>0</v>
      </c>
      <c r="K106" s="100">
        <f xml:space="preserve">+$K$89</f>
        <v>0</v>
      </c>
      <c r="L106" s="83">
        <f t="shared" ref="L106:L113" si="50" xml:space="preserve">(H106+I106+J106+K106)*$L$7</f>
        <v>0</v>
      </c>
      <c r="M106" s="83">
        <f t="shared" ref="M106:M113" si="51" xml:space="preserve">(H106+I106+J106+K106+L106)*$M$7</f>
        <v>0</v>
      </c>
      <c r="N106" s="83">
        <f t="shared" ref="N106:N113" si="52" xml:space="preserve">(H106+I106+J106+K106+L106+M106)*$N$7</f>
        <v>0</v>
      </c>
      <c r="O106" s="84">
        <f t="shared" ref="O106:O113" si="53" xml:space="preserve">H106+I106+J106+K106+L106+M106+N106</f>
        <v>0</v>
      </c>
      <c r="P106" s="105">
        <f t="shared" ref="P106:P113" si="54" xml:space="preserve">G106*O106</f>
        <v>0</v>
      </c>
      <c r="Q106" s="19"/>
      <c r="R106" s="1"/>
      <c r="S106" s="1"/>
      <c r="T106" s="1"/>
      <c r="U106" s="1"/>
      <c r="V106" s="1"/>
      <c r="W106" s="1"/>
      <c r="X106" s="1"/>
    </row>
    <row r="107" ht="42" customHeight="1" outlineLevel="1" spans="1:24">
      <c r="A107" s="81" t="str">
        <f xml:space="preserve">IF(G107="","",COUNT(A$1:A106)+1)</f>
        <v/>
      </c>
      <c r="B107" s="97" t="s">
        <v>128</v>
      </c>
      <c r="C107" s="98"/>
      <c r="D107" s="99"/>
      <c r="E107" s="99"/>
      <c r="F107" s="99"/>
      <c r="G107" s="99"/>
      <c r="H107" s="99"/>
      <c r="I107" s="99"/>
      <c r="J107" s="99"/>
      <c r="K107" s="99"/>
      <c r="L107" s="100"/>
      <c r="M107" s="100"/>
      <c r="N107" s="100"/>
      <c r="O107" s="100"/>
      <c r="P107" s="105"/>
    </row>
    <row r="108" ht="108" outlineLevel="2" spans="1:24">
      <c r="A108" s="81">
        <f xml:space="preserve">IF(G108="","",COUNT(A$1:A107)+1)</f>
        <v>81</v>
      </c>
      <c r="B108" s="99" t="s">
        <v>169</v>
      </c>
      <c r="C108" s="180" t="s">
        <v>187</v>
      </c>
      <c r="D108" s="99" t="s">
        <v>112</v>
      </c>
      <c r="E108" s="99" t="s">
        <v>171</v>
      </c>
      <c r="F108" s="99" t="s">
        <v>114</v>
      </c>
      <c r="G108" s="99">
        <f xml:space="preserve">16.41</f>
        <v>16.41</v>
      </c>
      <c r="H108" s="112">
        <f xml:space="preserve">+H92</f>
        <v>0</v>
      </c>
      <c r="I108" s="112">
        <f xml:space="preserve">+I92</f>
        <v>0</v>
      </c>
      <c r="J108" s="100">
        <f xml:space="preserve">+J92</f>
        <v>0</v>
      </c>
      <c r="K108" s="100">
        <f xml:space="preserve">+K92</f>
        <v>0</v>
      </c>
      <c r="L108" s="83">
        <f t="shared" si="50"/>
        <v>0</v>
      </c>
      <c r="M108" s="83">
        <f t="shared" si="51"/>
        <v>0</v>
      </c>
      <c r="N108" s="83">
        <f t="shared" si="52"/>
        <v>0</v>
      </c>
      <c r="O108" s="84">
        <f t="shared" si="53"/>
        <v>0</v>
      </c>
      <c r="P108" s="105">
        <f t="shared" si="54"/>
        <v>0</v>
      </c>
    </row>
    <row r="109" customFormat="1" ht="48" outlineLevel="2" spans="1:24">
      <c r="A109" s="81">
        <f xml:space="preserve">IF(G109="","",COUNT(A$1:A108)+1)</f>
        <v>82</v>
      </c>
      <c r="B109" s="99" t="s">
        <v>188</v>
      </c>
      <c r="C109" s="180" t="s">
        <v>189</v>
      </c>
      <c r="D109" s="99" t="s">
        <v>112</v>
      </c>
      <c r="E109" s="99" t="s">
        <v>113</v>
      </c>
      <c r="F109" s="99" t="s">
        <v>114</v>
      </c>
      <c r="G109" s="99">
        <f xml:space="preserve">+G108</f>
        <v>16.41</v>
      </c>
      <c r="H109" s="112">
        <f xml:space="preserve">+$H$93</f>
        <v>0</v>
      </c>
      <c r="I109" s="112">
        <f xml:space="preserve">+$I$93</f>
        <v>0</v>
      </c>
      <c r="J109" s="100">
        <f xml:space="preserve">+$J$93</f>
        <v>0</v>
      </c>
      <c r="K109" s="100">
        <f xml:space="preserve">+$K$93</f>
        <v>0</v>
      </c>
      <c r="L109" s="83">
        <f t="shared" si="50"/>
        <v>0</v>
      </c>
      <c r="M109" s="83">
        <f t="shared" si="51"/>
        <v>0</v>
      </c>
      <c r="N109" s="83">
        <f t="shared" si="52"/>
        <v>0</v>
      </c>
      <c r="O109" s="84">
        <f t="shared" si="53"/>
        <v>0</v>
      </c>
      <c r="P109" s="105">
        <f t="shared" si="54"/>
        <v>0</v>
      </c>
      <c r="Q109" s="19"/>
      <c r="R109" s="1"/>
      <c r="S109" s="1"/>
      <c r="T109" s="1"/>
      <c r="U109" s="1"/>
      <c r="V109" s="1"/>
      <c r="W109" s="1"/>
      <c r="X109" s="1"/>
    </row>
    <row r="110" customFormat="1" ht="84" outlineLevel="2" spans="1:24">
      <c r="A110" s="81">
        <f xml:space="preserve">IF(G110="","",COUNT(A$1:A109)+1)</f>
        <v>83</v>
      </c>
      <c r="B110" s="99" t="s">
        <v>172</v>
      </c>
      <c r="C110" s="180" t="s">
        <v>173</v>
      </c>
      <c r="D110" s="99" t="s">
        <v>112</v>
      </c>
      <c r="E110" s="99" t="s">
        <v>126</v>
      </c>
      <c r="F110" s="99" t="s">
        <v>114</v>
      </c>
      <c r="G110" s="99">
        <f xml:space="preserve">+G108-G113</f>
        <v>15.76125</v>
      </c>
      <c r="H110" s="112">
        <f xml:space="preserve">+$H$85</f>
        <v>0</v>
      </c>
      <c r="I110" s="112">
        <f xml:space="preserve">+$I$85</f>
        <v>0</v>
      </c>
      <c r="J110" s="100">
        <f xml:space="preserve">+$J$85</f>
        <v>0</v>
      </c>
      <c r="K110" s="100">
        <f xml:space="preserve">+$K$85</f>
        <v>0</v>
      </c>
      <c r="L110" s="83">
        <f t="shared" si="50"/>
        <v>0</v>
      </c>
      <c r="M110" s="83">
        <f t="shared" si="51"/>
        <v>0</v>
      </c>
      <c r="N110" s="83">
        <f t="shared" si="52"/>
        <v>0</v>
      </c>
      <c r="O110" s="84">
        <f t="shared" si="53"/>
        <v>0</v>
      </c>
      <c r="P110" s="105">
        <f t="shared" si="54"/>
        <v>0</v>
      </c>
      <c r="Q110" s="19"/>
      <c r="R110" s="1"/>
      <c r="S110" s="1"/>
      <c r="T110" s="1"/>
      <c r="U110" s="1"/>
      <c r="V110" s="1"/>
      <c r="W110" s="1"/>
      <c r="X110" s="1"/>
    </row>
    <row r="111" customFormat="1" ht="60" outlineLevel="2" spans="1:24">
      <c r="A111" s="81">
        <f xml:space="preserve">IF(G111="","",COUNT(A$1:A110)+1)</f>
        <v>84</v>
      </c>
      <c r="B111" s="99" t="s">
        <v>192</v>
      </c>
      <c r="C111" s="180" t="s">
        <v>193</v>
      </c>
      <c r="D111" s="99" t="s">
        <v>112</v>
      </c>
      <c r="E111" s="99" t="s">
        <v>126</v>
      </c>
      <c r="F111" s="99" t="s">
        <v>114</v>
      </c>
      <c r="G111" s="99">
        <f xml:space="preserve">4.8*1.2</f>
        <v>5.76</v>
      </c>
      <c r="H111" s="112">
        <f xml:space="preserve">+H103</f>
        <v>0</v>
      </c>
      <c r="I111" s="112">
        <f xml:space="preserve">+I103</f>
        <v>0</v>
      </c>
      <c r="J111" s="112">
        <f xml:space="preserve">+J103</f>
        <v>0</v>
      </c>
      <c r="K111" s="112">
        <f xml:space="preserve">+K103</f>
        <v>0</v>
      </c>
      <c r="L111" s="83">
        <f t="shared" si="50"/>
        <v>0</v>
      </c>
      <c r="M111" s="83">
        <f t="shared" si="51"/>
        <v>0</v>
      </c>
      <c r="N111" s="83">
        <f t="shared" si="52"/>
        <v>0</v>
      </c>
      <c r="O111" s="84">
        <f t="shared" si="53"/>
        <v>0</v>
      </c>
      <c r="P111" s="105">
        <f t="shared" si="54"/>
        <v>0</v>
      </c>
      <c r="Q111" s="19"/>
      <c r="R111" s="1"/>
      <c r="S111" s="1"/>
      <c r="T111" s="1"/>
      <c r="U111" s="1"/>
      <c r="V111" s="1"/>
      <c r="W111" s="1"/>
      <c r="X111" s="1"/>
    </row>
    <row r="112" customFormat="1" ht="72" outlineLevel="2" spans="1:24">
      <c r="A112" s="81">
        <f xml:space="preserve">IF(G112="","",COUNT(A$1:A111)+1)</f>
        <v>85</v>
      </c>
      <c r="B112" s="99" t="s">
        <v>194</v>
      </c>
      <c r="C112" s="180" t="s">
        <v>195</v>
      </c>
      <c r="D112" s="99" t="s">
        <v>112</v>
      </c>
      <c r="E112" s="99" t="s">
        <v>139</v>
      </c>
      <c r="F112" s="99" t="s">
        <v>140</v>
      </c>
      <c r="G112" s="99">
        <v>4.8</v>
      </c>
      <c r="H112" s="181">
        <f xml:space="preserve">+H104</f>
        <v>0</v>
      </c>
      <c r="I112" s="181">
        <f xml:space="preserve">+I104</f>
        <v>0</v>
      </c>
      <c r="J112" s="181">
        <f xml:space="preserve">+J104</f>
        <v>0</v>
      </c>
      <c r="K112" s="181">
        <f xml:space="preserve">+K104</f>
        <v>0</v>
      </c>
      <c r="L112" s="83">
        <f t="shared" si="50"/>
        <v>0</v>
      </c>
      <c r="M112" s="83">
        <f t="shared" si="51"/>
        <v>0</v>
      </c>
      <c r="N112" s="83">
        <f t="shared" si="52"/>
        <v>0</v>
      </c>
      <c r="O112" s="84">
        <f t="shared" si="53"/>
        <v>0</v>
      </c>
      <c r="P112" s="105">
        <f t="shared" si="54"/>
        <v>0</v>
      </c>
      <c r="Q112" s="19"/>
      <c r="R112" s="1"/>
      <c r="S112" s="1"/>
      <c r="T112" s="1"/>
      <c r="U112" s="1"/>
      <c r="V112" s="1"/>
      <c r="W112" s="1"/>
      <c r="X112" s="1"/>
    </row>
    <row r="113" customFormat="1" ht="60" outlineLevel="2" spans="1:24">
      <c r="A113" s="81">
        <f xml:space="preserve">IF(G113="","",COUNT(A$1:A110)+1)</f>
        <v>84</v>
      </c>
      <c r="B113" s="99" t="s">
        <v>184</v>
      </c>
      <c r="C113" s="180" t="s">
        <v>185</v>
      </c>
      <c r="D113" s="99" t="s">
        <v>112</v>
      </c>
      <c r="E113" s="99" t="s">
        <v>186</v>
      </c>
      <c r="F113" s="99" t="s">
        <v>114</v>
      </c>
      <c r="G113" s="99">
        <f xml:space="preserve">4.325*0.15</f>
        <v>0.64875</v>
      </c>
      <c r="H113" s="112">
        <f xml:space="preserve">+$H$90</f>
        <v>0</v>
      </c>
      <c r="I113" s="112">
        <f xml:space="preserve">+$I$90</f>
        <v>0</v>
      </c>
      <c r="J113" s="100">
        <f xml:space="preserve">+$J$90</f>
        <v>0</v>
      </c>
      <c r="K113" s="100">
        <f xml:space="preserve">+$K$90</f>
        <v>0</v>
      </c>
      <c r="L113" s="83">
        <f t="shared" si="50"/>
        <v>0</v>
      </c>
      <c r="M113" s="83">
        <f t="shared" si="51"/>
        <v>0</v>
      </c>
      <c r="N113" s="83">
        <f t="shared" si="52"/>
        <v>0</v>
      </c>
      <c r="O113" s="84">
        <f t="shared" si="53"/>
        <v>0</v>
      </c>
      <c r="P113" s="105">
        <f t="shared" si="54"/>
        <v>0</v>
      </c>
      <c r="Q113" s="19"/>
      <c r="R113" s="1"/>
      <c r="S113" s="1"/>
      <c r="T113" s="1"/>
      <c r="U113" s="1"/>
      <c r="V113" s="1"/>
      <c r="W113" s="1"/>
      <c r="X113" s="1"/>
    </row>
    <row r="114" customFormat="1" ht="60" outlineLevel="2" spans="1:24">
      <c r="A114" s="81">
        <f xml:space="preserve">IF(G114="","",COUNT(A$1:A113)+1)</f>
        <v>87</v>
      </c>
      <c r="B114" s="81" t="s">
        <v>180</v>
      </c>
      <c r="C114" s="180" t="s">
        <v>181</v>
      </c>
      <c r="D114" s="99" t="s">
        <v>112</v>
      </c>
      <c r="E114" s="99" t="s">
        <v>182</v>
      </c>
      <c r="F114" s="99" t="s">
        <v>183</v>
      </c>
      <c r="G114" s="99">
        <v>1</v>
      </c>
      <c r="H114" s="112">
        <f xml:space="preserve">+$H$89</f>
        <v>0</v>
      </c>
      <c r="I114" s="112">
        <f xml:space="preserve">+$I$89</f>
        <v>0</v>
      </c>
      <c r="J114" s="100">
        <f xml:space="preserve">+$J$89</f>
        <v>0</v>
      </c>
      <c r="K114" s="100">
        <f xml:space="preserve">+$K$89</f>
        <v>0</v>
      </c>
      <c r="L114" s="83">
        <f t="shared" ref="L114:L121" si="55" xml:space="preserve">(H114+I114+J114+K114)*$L$7</f>
        <v>0</v>
      </c>
      <c r="M114" s="83">
        <f t="shared" ref="M114:M121" si="56" xml:space="preserve">(H114+I114+J114+K114+L114)*$M$7</f>
        <v>0</v>
      </c>
      <c r="N114" s="83">
        <f t="shared" ref="N114:N121" si="57" xml:space="preserve">(H114+I114+J114+K114+L114+M114)*$N$7</f>
        <v>0</v>
      </c>
      <c r="O114" s="84">
        <f t="shared" ref="O114:O121" si="58" xml:space="preserve">H114+I114+J114+K114+L114+M114+N114</f>
        <v>0</v>
      </c>
      <c r="P114" s="105">
        <f t="shared" ref="P114:P121" si="59" xml:space="preserve">G114*O114</f>
        <v>0</v>
      </c>
      <c r="Q114" s="19"/>
      <c r="R114" s="1"/>
      <c r="S114" s="1"/>
      <c r="T114" s="1"/>
      <c r="U114" s="1"/>
      <c r="V114" s="1"/>
      <c r="W114" s="1"/>
      <c r="X114" s="1"/>
    </row>
    <row r="115" ht="42" customHeight="1" outlineLevel="1" spans="1:24">
      <c r="A115" s="81" t="str">
        <f xml:space="preserve">IF(G115="","",COUNT(A$1:A114)+1)</f>
        <v/>
      </c>
      <c r="B115" s="97" t="s">
        <v>129</v>
      </c>
      <c r="C115" s="98"/>
      <c r="D115" s="99"/>
      <c r="E115" s="99"/>
      <c r="F115" s="99"/>
      <c r="G115" s="99"/>
      <c r="H115" s="99"/>
      <c r="I115" s="99"/>
      <c r="J115" s="99"/>
      <c r="K115" s="99"/>
      <c r="L115" s="100"/>
      <c r="M115" s="100"/>
      <c r="N115" s="100"/>
      <c r="O115" s="100"/>
      <c r="P115" s="105"/>
    </row>
    <row r="116" ht="108" outlineLevel="2" spans="1:24">
      <c r="A116" s="81">
        <f xml:space="preserve">IF(G116="","",COUNT(A$1:A115)+1)</f>
        <v>88</v>
      </c>
      <c r="B116" s="99" t="s">
        <v>169</v>
      </c>
      <c r="C116" s="180" t="s">
        <v>187</v>
      </c>
      <c r="D116" s="99" t="s">
        <v>112</v>
      </c>
      <c r="E116" s="99" t="s">
        <v>171</v>
      </c>
      <c r="F116" s="99" t="s">
        <v>114</v>
      </c>
      <c r="G116" s="99">
        <f xml:space="preserve">16.898</f>
        <v>16.898</v>
      </c>
      <c r="H116" s="112">
        <f xml:space="preserve">+H92</f>
        <v>0</v>
      </c>
      <c r="I116" s="112">
        <f xml:space="preserve">+I92</f>
        <v>0</v>
      </c>
      <c r="J116" s="100">
        <f xml:space="preserve">+J92</f>
        <v>0</v>
      </c>
      <c r="K116" s="100">
        <f xml:space="preserve">+K92</f>
        <v>0</v>
      </c>
      <c r="L116" s="83">
        <f t="shared" si="55"/>
        <v>0</v>
      </c>
      <c r="M116" s="83">
        <f t="shared" si="56"/>
        <v>0</v>
      </c>
      <c r="N116" s="83">
        <f t="shared" si="57"/>
        <v>0</v>
      </c>
      <c r="O116" s="84">
        <f t="shared" si="58"/>
        <v>0</v>
      </c>
      <c r="P116" s="105">
        <f t="shared" si="59"/>
        <v>0</v>
      </c>
    </row>
    <row r="117" customFormat="1" ht="48" outlineLevel="2" spans="1:24">
      <c r="A117" s="81">
        <f xml:space="preserve">IF(G117="","",COUNT(A$1:A116)+1)</f>
        <v>89</v>
      </c>
      <c r="B117" s="99" t="s">
        <v>188</v>
      </c>
      <c r="C117" s="180" t="s">
        <v>189</v>
      </c>
      <c r="D117" s="99" t="s">
        <v>112</v>
      </c>
      <c r="E117" s="99" t="s">
        <v>113</v>
      </c>
      <c r="F117" s="99" t="s">
        <v>114</v>
      </c>
      <c r="G117" s="99">
        <f xml:space="preserve">+G116</f>
        <v>16.898</v>
      </c>
      <c r="H117" s="112">
        <f xml:space="preserve">+$H$93</f>
        <v>0</v>
      </c>
      <c r="I117" s="112">
        <f xml:space="preserve">+$I$93</f>
        <v>0</v>
      </c>
      <c r="J117" s="100">
        <f xml:space="preserve">+$J$93</f>
        <v>0</v>
      </c>
      <c r="K117" s="100">
        <f xml:space="preserve">+$K$93</f>
        <v>0</v>
      </c>
      <c r="L117" s="83">
        <f t="shared" si="55"/>
        <v>0</v>
      </c>
      <c r="M117" s="83">
        <f t="shared" si="56"/>
        <v>0</v>
      </c>
      <c r="N117" s="83">
        <f t="shared" si="57"/>
        <v>0</v>
      </c>
      <c r="O117" s="84">
        <f t="shared" si="58"/>
        <v>0</v>
      </c>
      <c r="P117" s="105">
        <f t="shared" si="59"/>
        <v>0</v>
      </c>
      <c r="Q117" s="19"/>
      <c r="R117" s="1"/>
      <c r="S117" s="1"/>
      <c r="T117" s="1"/>
      <c r="U117" s="1"/>
      <c r="V117" s="1"/>
      <c r="W117" s="1"/>
      <c r="X117" s="1"/>
    </row>
    <row r="118" customFormat="1" ht="84" outlineLevel="2" spans="1:24">
      <c r="A118" s="81">
        <f xml:space="preserve">IF(G118="","",COUNT(A$1:A117)+1)</f>
        <v>90</v>
      </c>
      <c r="B118" s="99" t="s">
        <v>172</v>
      </c>
      <c r="C118" s="180" t="s">
        <v>173</v>
      </c>
      <c r="D118" s="99" t="s">
        <v>112</v>
      </c>
      <c r="E118" s="99" t="s">
        <v>126</v>
      </c>
      <c r="F118" s="99" t="s">
        <v>114</v>
      </c>
      <c r="G118" s="99">
        <f xml:space="preserve">+G116+G123*0.551-G121</f>
        <v>17.341573</v>
      </c>
      <c r="H118" s="112">
        <f xml:space="preserve">+$H$85</f>
        <v>0</v>
      </c>
      <c r="I118" s="112">
        <f xml:space="preserve">+$I$85</f>
        <v>0</v>
      </c>
      <c r="J118" s="100">
        <f xml:space="preserve">+$J$85</f>
        <v>0</v>
      </c>
      <c r="K118" s="100">
        <f xml:space="preserve">+$K$85</f>
        <v>0</v>
      </c>
      <c r="L118" s="83">
        <f t="shared" si="55"/>
        <v>0</v>
      </c>
      <c r="M118" s="83">
        <f t="shared" si="56"/>
        <v>0</v>
      </c>
      <c r="N118" s="83">
        <f t="shared" si="57"/>
        <v>0</v>
      </c>
      <c r="O118" s="84">
        <f t="shared" si="58"/>
        <v>0</v>
      </c>
      <c r="P118" s="105">
        <f t="shared" si="59"/>
        <v>0</v>
      </c>
      <c r="Q118" s="19"/>
      <c r="R118" s="1"/>
      <c r="S118" s="1"/>
      <c r="T118" s="1"/>
      <c r="U118" s="1"/>
      <c r="V118" s="1"/>
      <c r="W118" s="1"/>
      <c r="X118" s="1"/>
    </row>
    <row r="119" customFormat="1" ht="60" outlineLevel="2" spans="1:24">
      <c r="A119" s="81">
        <f xml:space="preserve">IF(G119="","",COUNT(A$1:A118)+1)</f>
        <v>91</v>
      </c>
      <c r="B119" s="99" t="s">
        <v>192</v>
      </c>
      <c r="C119" s="180" t="s">
        <v>193</v>
      </c>
      <c r="D119" s="99" t="s">
        <v>112</v>
      </c>
      <c r="E119" s="99" t="s">
        <v>126</v>
      </c>
      <c r="F119" s="99" t="s">
        <v>114</v>
      </c>
      <c r="G119" s="99">
        <f xml:space="preserve">4.41*1.2</f>
        <v>5.292</v>
      </c>
      <c r="H119" s="112">
        <f xml:space="preserve">+H103</f>
        <v>0</v>
      </c>
      <c r="I119" s="112">
        <f xml:space="preserve">+I103</f>
        <v>0</v>
      </c>
      <c r="J119" s="112">
        <f xml:space="preserve">+J103</f>
        <v>0</v>
      </c>
      <c r="K119" s="112">
        <f xml:space="preserve">+K103</f>
        <v>0</v>
      </c>
      <c r="L119" s="83">
        <f t="shared" si="55"/>
        <v>0</v>
      </c>
      <c r="M119" s="83">
        <f t="shared" si="56"/>
        <v>0</v>
      </c>
      <c r="N119" s="83">
        <f t="shared" si="57"/>
        <v>0</v>
      </c>
      <c r="O119" s="84">
        <f t="shared" si="58"/>
        <v>0</v>
      </c>
      <c r="P119" s="105">
        <f t="shared" si="59"/>
        <v>0</v>
      </c>
      <c r="Q119" s="19"/>
      <c r="R119" s="1"/>
      <c r="S119" s="1"/>
      <c r="T119" s="1"/>
      <c r="U119" s="1"/>
      <c r="V119" s="1"/>
      <c r="W119" s="1"/>
      <c r="X119" s="1"/>
    </row>
    <row r="120" customFormat="1" ht="72" outlineLevel="2" spans="1:24">
      <c r="A120" s="81">
        <f xml:space="preserve">IF(G120="","",COUNT(A$1:A119)+1)</f>
        <v>92</v>
      </c>
      <c r="B120" s="99" t="s">
        <v>194</v>
      </c>
      <c r="C120" s="180" t="s">
        <v>195</v>
      </c>
      <c r="D120" s="99" t="s">
        <v>112</v>
      </c>
      <c r="E120" s="99" t="s">
        <v>139</v>
      </c>
      <c r="F120" s="99" t="s">
        <v>140</v>
      </c>
      <c r="G120" s="99">
        <v>4.41</v>
      </c>
      <c r="H120" s="181">
        <f xml:space="preserve">+H104</f>
        <v>0</v>
      </c>
      <c r="I120" s="181">
        <f xml:space="preserve">+I104</f>
        <v>0</v>
      </c>
      <c r="J120" s="181">
        <f xml:space="preserve">+J104</f>
        <v>0</v>
      </c>
      <c r="K120" s="181">
        <f xml:space="preserve">+K104</f>
        <v>0</v>
      </c>
      <c r="L120" s="83">
        <f t="shared" si="55"/>
        <v>0</v>
      </c>
      <c r="M120" s="83">
        <f t="shared" si="56"/>
        <v>0</v>
      </c>
      <c r="N120" s="83">
        <f t="shared" si="57"/>
        <v>0</v>
      </c>
      <c r="O120" s="84">
        <f t="shared" si="58"/>
        <v>0</v>
      </c>
      <c r="P120" s="105">
        <f t="shared" si="59"/>
        <v>0</v>
      </c>
      <c r="Q120" s="19"/>
      <c r="R120" s="1"/>
      <c r="S120" s="1"/>
      <c r="T120" s="1"/>
      <c r="U120" s="1"/>
      <c r="V120" s="1"/>
      <c r="W120" s="1"/>
      <c r="X120" s="1"/>
    </row>
    <row r="121" customFormat="1" ht="60" outlineLevel="2" spans="1:24">
      <c r="A121" s="81">
        <f xml:space="preserve">IF(G121="","",COUNT(A$1:A118)+1)</f>
        <v>91</v>
      </c>
      <c r="B121" s="99" t="s">
        <v>184</v>
      </c>
      <c r="C121" s="180" t="s">
        <v>185</v>
      </c>
      <c r="D121" s="99" t="s">
        <v>112</v>
      </c>
      <c r="E121" s="99" t="s">
        <v>186</v>
      </c>
      <c r="F121" s="99" t="s">
        <v>114</v>
      </c>
      <c r="G121" s="99">
        <f xml:space="preserve">5.025*0.15</f>
        <v>0.75375</v>
      </c>
      <c r="H121" s="112">
        <f xml:space="preserve">+$H$90</f>
        <v>0</v>
      </c>
      <c r="I121" s="112">
        <f xml:space="preserve">+$I$90</f>
        <v>0</v>
      </c>
      <c r="J121" s="100">
        <f xml:space="preserve">+$J$90</f>
        <v>0</v>
      </c>
      <c r="K121" s="100">
        <f xml:space="preserve">+$K$90</f>
        <v>0</v>
      </c>
      <c r="L121" s="83">
        <f t="shared" si="55"/>
        <v>0</v>
      </c>
      <c r="M121" s="83">
        <f t="shared" si="56"/>
        <v>0</v>
      </c>
      <c r="N121" s="83">
        <f t="shared" si="57"/>
        <v>0</v>
      </c>
      <c r="O121" s="84">
        <f t="shared" si="58"/>
        <v>0</v>
      </c>
      <c r="P121" s="105">
        <f t="shared" si="59"/>
        <v>0</v>
      </c>
      <c r="Q121" s="19"/>
      <c r="R121" s="1"/>
      <c r="S121" s="1"/>
      <c r="T121" s="1"/>
      <c r="U121" s="1"/>
      <c r="V121" s="1"/>
      <c r="W121" s="1"/>
      <c r="X121" s="1"/>
    </row>
    <row r="122" s="171" customFormat="1" ht="96.55" outlineLevel="2" spans="1:24">
      <c r="A122" s="81">
        <f xml:space="preserve">IF(G122="","",COUNT(A$1:A121)+1)</f>
        <v>94</v>
      </c>
      <c r="B122" s="99" t="s">
        <v>176</v>
      </c>
      <c r="C122" s="180" t="s">
        <v>177</v>
      </c>
      <c r="D122" s="81" t="str">
        <f xml:space="preserve">_xlfn.DISPIMG("ID_7DC20BB1CED341CBB87CC996040997C4",1)</f>
        <v>=DISPIMG("ID_7DC20BB1CED341CBB87CC996040997C4",1)</v>
      </c>
      <c r="E122" s="99" t="s">
        <v>139</v>
      </c>
      <c r="F122" s="99" t="s">
        <v>140</v>
      </c>
      <c r="G122" s="99">
        <v>2.173</v>
      </c>
      <c r="H122" s="112">
        <f xml:space="preserve">+$H$87</f>
        <v>0</v>
      </c>
      <c r="I122" s="112">
        <f xml:space="preserve">+$I$87</f>
        <v>0</v>
      </c>
      <c r="J122" s="100">
        <f xml:space="preserve">+$J$87</f>
        <v>0</v>
      </c>
      <c r="K122" s="100">
        <f xml:space="preserve">+$K$87</f>
        <v>0</v>
      </c>
      <c r="L122" s="83">
        <f t="shared" ref="L122:L129" si="60" xml:space="preserve">(H122+I122+J122+K122)*$L$7</f>
        <v>0</v>
      </c>
      <c r="M122" s="83">
        <f t="shared" ref="M122:M129" si="61" xml:space="preserve">(H122+I122+J122+K122+L122)*$M$7</f>
        <v>0</v>
      </c>
      <c r="N122" s="83">
        <f t="shared" ref="N122:N129" si="62" xml:space="preserve">(H122+I122+J122+K122+L122+M122)*$N$7</f>
        <v>0</v>
      </c>
      <c r="O122" s="84">
        <f t="shared" ref="O122:O129" si="63" xml:space="preserve">H122+I122+J122+K122+L122+M122+N122</f>
        <v>0</v>
      </c>
      <c r="P122" s="105">
        <f t="shared" ref="P122:P129" si="64" xml:space="preserve">G122*O122</f>
        <v>0</v>
      </c>
      <c r="Q122" s="19"/>
      <c r="R122" s="1"/>
      <c r="S122" s="1"/>
      <c r="T122" s="1"/>
      <c r="U122" s="1"/>
      <c r="V122" s="1"/>
      <c r="W122" s="1"/>
      <c r="X122" s="1">
        <f xml:space="preserve">+K122*H122</f>
        <v>0</v>
      </c>
    </row>
    <row r="123" s="1" customFormat="1" ht="48" outlineLevel="2" spans="1:24">
      <c r="A123" s="81">
        <f xml:space="preserve">IF(G123="","",COUNT(A$1:A122)+1)</f>
        <v>95</v>
      </c>
      <c r="B123" s="99" t="s">
        <v>178</v>
      </c>
      <c r="C123" s="180" t="s">
        <v>179</v>
      </c>
      <c r="D123" s="99" t="s">
        <v>112</v>
      </c>
      <c r="E123" s="99" t="s">
        <v>139</v>
      </c>
      <c r="F123" s="99" t="s">
        <v>140</v>
      </c>
      <c r="G123" s="99">
        <v>2.173</v>
      </c>
      <c r="H123" s="112">
        <f xml:space="preserve">+$H$88</f>
        <v>0</v>
      </c>
      <c r="I123" s="112">
        <f xml:space="preserve">+$I$88</f>
        <v>0</v>
      </c>
      <c r="J123" s="100">
        <f xml:space="preserve">+$J$88</f>
        <v>0</v>
      </c>
      <c r="K123" s="100">
        <f xml:space="preserve">+$K$88</f>
        <v>0</v>
      </c>
      <c r="L123" s="83">
        <f t="shared" si="60"/>
        <v>0</v>
      </c>
      <c r="M123" s="83">
        <f t="shared" si="61"/>
        <v>0</v>
      </c>
      <c r="N123" s="83">
        <f t="shared" si="62"/>
        <v>0</v>
      </c>
      <c r="O123" s="84">
        <f t="shared" si="63"/>
        <v>0</v>
      </c>
      <c r="P123" s="105">
        <f t="shared" si="64"/>
        <v>0</v>
      </c>
      <c r="Q123" s="19"/>
    </row>
    <row r="124" customFormat="1" ht="60" outlineLevel="2" spans="1:24">
      <c r="A124" s="81">
        <f xml:space="preserve">IF(G124="","",COUNT(A$1:A123)+1)</f>
        <v>96</v>
      </c>
      <c r="B124" s="81" t="s">
        <v>180</v>
      </c>
      <c r="C124" s="180" t="s">
        <v>181</v>
      </c>
      <c r="D124" s="99" t="s">
        <v>112</v>
      </c>
      <c r="E124" s="99" t="s">
        <v>182</v>
      </c>
      <c r="F124" s="99" t="s">
        <v>183</v>
      </c>
      <c r="G124" s="99">
        <v>1</v>
      </c>
      <c r="H124" s="112">
        <f xml:space="preserve">+$H$89</f>
        <v>0</v>
      </c>
      <c r="I124" s="112">
        <f xml:space="preserve">+$I$89</f>
        <v>0</v>
      </c>
      <c r="J124" s="100">
        <f xml:space="preserve">+$J$89</f>
        <v>0</v>
      </c>
      <c r="K124" s="100">
        <f xml:space="preserve">+$K$89</f>
        <v>0</v>
      </c>
      <c r="L124" s="83">
        <f t="shared" si="60"/>
        <v>0</v>
      </c>
      <c r="M124" s="83">
        <f t="shared" si="61"/>
        <v>0</v>
      </c>
      <c r="N124" s="83">
        <f t="shared" si="62"/>
        <v>0</v>
      </c>
      <c r="O124" s="84">
        <f t="shared" si="63"/>
        <v>0</v>
      </c>
      <c r="P124" s="105">
        <f t="shared" si="64"/>
        <v>0</v>
      </c>
      <c r="Q124" s="19"/>
      <c r="R124" s="1"/>
      <c r="S124" s="1"/>
      <c r="T124" s="1"/>
      <c r="U124" s="1"/>
      <c r="V124" s="1"/>
      <c r="W124" s="1"/>
      <c r="X124" s="1"/>
    </row>
    <row r="125" ht="42" customHeight="1" outlineLevel="1" spans="1:24">
      <c r="A125" s="81" t="str">
        <f xml:space="preserve">IF(G125="","",COUNT(A$1:A124)+1)</f>
        <v/>
      </c>
      <c r="B125" s="97" t="s">
        <v>130</v>
      </c>
      <c r="C125" s="98"/>
      <c r="D125" s="99"/>
      <c r="E125" s="99"/>
      <c r="F125" s="99"/>
      <c r="G125" s="99"/>
      <c r="H125" s="99"/>
      <c r="I125" s="99"/>
      <c r="J125" s="99"/>
      <c r="K125" s="99"/>
      <c r="L125" s="100"/>
      <c r="M125" s="100"/>
      <c r="N125" s="100"/>
      <c r="O125" s="100"/>
      <c r="P125" s="105"/>
    </row>
    <row r="126" ht="120" outlineLevel="2" spans="1:24">
      <c r="A126" s="81">
        <f xml:space="preserve">IF(G126="","",COUNT(A$1:A125)+1)</f>
        <v>97</v>
      </c>
      <c r="B126" s="99" t="s">
        <v>169</v>
      </c>
      <c r="C126" s="180" t="s">
        <v>196</v>
      </c>
      <c r="D126" s="99" t="s">
        <v>112</v>
      </c>
      <c r="E126" s="99" t="s">
        <v>171</v>
      </c>
      <c r="F126" s="99" t="s">
        <v>114</v>
      </c>
      <c r="G126" s="99">
        <f xml:space="preserve">33.55+33.47-0.71</f>
        <v>66.31</v>
      </c>
      <c r="H126" s="116"/>
      <c r="I126" s="116"/>
      <c r="J126" s="116"/>
      <c r="K126" s="116"/>
      <c r="L126" s="83">
        <f t="shared" si="60"/>
        <v>0</v>
      </c>
      <c r="M126" s="83">
        <f t="shared" si="61"/>
        <v>0</v>
      </c>
      <c r="N126" s="83">
        <f t="shared" si="62"/>
        <v>0</v>
      </c>
      <c r="O126" s="84">
        <f t="shared" si="63"/>
        <v>0</v>
      </c>
      <c r="P126" s="105">
        <f t="shared" si="64"/>
        <v>0</v>
      </c>
    </row>
    <row r="127" customFormat="1" ht="48" outlineLevel="2" spans="1:24">
      <c r="A127" s="81">
        <f xml:space="preserve">IF(G127="","",COUNT(A$1:A126)+1)</f>
        <v>98</v>
      </c>
      <c r="B127" s="99" t="s">
        <v>188</v>
      </c>
      <c r="C127" s="180" t="s">
        <v>189</v>
      </c>
      <c r="D127" s="99" t="s">
        <v>112</v>
      </c>
      <c r="E127" s="99" t="s">
        <v>113</v>
      </c>
      <c r="F127" s="99" t="s">
        <v>114</v>
      </c>
      <c r="G127" s="99">
        <f xml:space="preserve">+G126</f>
        <v>66.31</v>
      </c>
      <c r="H127" s="112">
        <f xml:space="preserve">+$H$93</f>
        <v>0</v>
      </c>
      <c r="I127" s="112">
        <f xml:space="preserve">+$I$93</f>
        <v>0</v>
      </c>
      <c r="J127" s="100">
        <f xml:space="preserve">+$J$93</f>
        <v>0</v>
      </c>
      <c r="K127" s="100">
        <f xml:space="preserve">+$K$93</f>
        <v>0</v>
      </c>
      <c r="L127" s="83">
        <f t="shared" si="60"/>
        <v>0</v>
      </c>
      <c r="M127" s="83">
        <f t="shared" si="61"/>
        <v>0</v>
      </c>
      <c r="N127" s="83">
        <f t="shared" si="62"/>
        <v>0</v>
      </c>
      <c r="O127" s="84">
        <f t="shared" si="63"/>
        <v>0</v>
      </c>
      <c r="P127" s="105">
        <f t="shared" si="64"/>
        <v>0</v>
      </c>
      <c r="Q127" s="19"/>
      <c r="R127" s="1"/>
      <c r="S127" s="1"/>
      <c r="T127" s="1"/>
      <c r="U127" s="1"/>
      <c r="V127" s="1"/>
      <c r="W127" s="1"/>
      <c r="X127" s="1"/>
    </row>
    <row r="128" customFormat="1" ht="84" outlineLevel="2" spans="1:24">
      <c r="A128" s="81">
        <f xml:space="preserve">IF(G128="","",COUNT(A$1:A127)+1)</f>
        <v>99</v>
      </c>
      <c r="B128" s="99" t="s">
        <v>197</v>
      </c>
      <c r="C128" s="180" t="s">
        <v>198</v>
      </c>
      <c r="D128" s="99" t="s">
        <v>112</v>
      </c>
      <c r="E128" s="99" t="s">
        <v>126</v>
      </c>
      <c r="F128" s="99" t="s">
        <v>114</v>
      </c>
      <c r="G128" s="99">
        <f xml:space="preserve">+G126-G129+0.551*G131</f>
        <v>77.4708</v>
      </c>
      <c r="H128" s="116"/>
      <c r="I128" s="116"/>
      <c r="J128" s="116"/>
      <c r="K128" s="116"/>
      <c r="L128" s="83">
        <f t="shared" si="60"/>
        <v>0</v>
      </c>
      <c r="M128" s="83">
        <f t="shared" si="61"/>
        <v>0</v>
      </c>
      <c r="N128" s="83">
        <f t="shared" si="62"/>
        <v>0</v>
      </c>
      <c r="O128" s="84">
        <f t="shared" si="63"/>
        <v>0</v>
      </c>
      <c r="P128" s="105">
        <f t="shared" si="64"/>
        <v>0</v>
      </c>
      <c r="Q128" s="19"/>
      <c r="R128" s="1"/>
      <c r="S128" s="1"/>
      <c r="T128" s="1"/>
      <c r="U128" s="1"/>
      <c r="V128" s="1"/>
      <c r="W128" s="1"/>
      <c r="X128" s="1"/>
    </row>
    <row r="129" customFormat="1" ht="60" outlineLevel="2" spans="1:24">
      <c r="A129" s="81">
        <f xml:space="preserve">IF(G129="","",COUNT(A$1:A128)+1)</f>
        <v>100</v>
      </c>
      <c r="B129" s="99" t="s">
        <v>184</v>
      </c>
      <c r="C129" s="180" t="s">
        <v>185</v>
      </c>
      <c r="D129" s="99" t="s">
        <v>112</v>
      </c>
      <c r="E129" s="99" t="s">
        <v>186</v>
      </c>
      <c r="F129" s="99" t="s">
        <v>114</v>
      </c>
      <c r="G129" s="99">
        <f xml:space="preserve">2*0.15</f>
        <v>0.3</v>
      </c>
      <c r="H129" s="112">
        <f xml:space="preserve">+$H$90</f>
        <v>0</v>
      </c>
      <c r="I129" s="112">
        <f xml:space="preserve">+$I$90</f>
        <v>0</v>
      </c>
      <c r="J129" s="100">
        <f xml:space="preserve">+$J$90</f>
        <v>0</v>
      </c>
      <c r="K129" s="100">
        <f xml:space="preserve">+$K$90</f>
        <v>0</v>
      </c>
      <c r="L129" s="83">
        <f t="shared" si="60"/>
        <v>0</v>
      </c>
      <c r="M129" s="83">
        <f t="shared" si="61"/>
        <v>0</v>
      </c>
      <c r="N129" s="83">
        <f t="shared" si="62"/>
        <v>0</v>
      </c>
      <c r="O129" s="84">
        <f t="shared" si="63"/>
        <v>0</v>
      </c>
      <c r="P129" s="105">
        <f t="shared" si="64"/>
        <v>0</v>
      </c>
      <c r="Q129" s="19"/>
      <c r="R129" s="1"/>
      <c r="S129" s="1"/>
      <c r="T129" s="1"/>
      <c r="U129" s="1"/>
      <c r="V129" s="1"/>
      <c r="W129" s="1"/>
      <c r="X129" s="1"/>
    </row>
    <row r="130" s="171" customFormat="1" ht="96.55" outlineLevel="2" spans="1:24">
      <c r="A130" s="81">
        <f xml:space="preserve">IF(G130="","",COUNT(A$1:A129)+1)</f>
        <v>101</v>
      </c>
      <c r="B130" s="99" t="s">
        <v>176</v>
      </c>
      <c r="C130" s="180" t="s">
        <v>177</v>
      </c>
      <c r="D130" s="81" t="str">
        <f xml:space="preserve">_xlfn.DISPIMG("ID_7DC20BB1CED341CBB87CC996040997C4",1)</f>
        <v>=DISPIMG("ID_7DC20BB1CED341CBB87CC996040997C4",1)</v>
      </c>
      <c r="E130" s="99" t="s">
        <v>139</v>
      </c>
      <c r="F130" s="99" t="s">
        <v>140</v>
      </c>
      <c r="G130" s="99">
        <f xml:space="preserve">+G131</f>
        <v>20.8</v>
      </c>
      <c r="H130" s="112">
        <f xml:space="preserve">+$H$87</f>
        <v>0</v>
      </c>
      <c r="I130" s="112">
        <f xml:space="preserve">+$I$87</f>
        <v>0</v>
      </c>
      <c r="J130" s="100">
        <f xml:space="preserve">+$J$87</f>
        <v>0</v>
      </c>
      <c r="K130" s="100">
        <f xml:space="preserve">+$K$87</f>
        <v>0</v>
      </c>
      <c r="L130" s="83">
        <f t="shared" ref="L130:L138" si="65" xml:space="preserve">(H130+I130+J130+K130)*$L$7</f>
        <v>0</v>
      </c>
      <c r="M130" s="83">
        <f t="shared" ref="M130:M138" si="66" xml:space="preserve">(H130+I130+J130+K130+L130)*$M$7</f>
        <v>0</v>
      </c>
      <c r="N130" s="83">
        <f t="shared" ref="N130:N138" si="67" xml:space="preserve">(H130+I130+J130+K130+L130+M130)*$N$7</f>
        <v>0</v>
      </c>
      <c r="O130" s="84">
        <f t="shared" ref="O130:O138" si="68" xml:space="preserve">H130+I130+J130+K130+L130+M130+N130</f>
        <v>0</v>
      </c>
      <c r="P130" s="105">
        <f t="shared" ref="P130:P138" si="69" xml:space="preserve">G130*O130</f>
        <v>0</v>
      </c>
      <c r="Q130" s="19"/>
      <c r="R130" s="1"/>
      <c r="S130" s="1"/>
      <c r="T130" s="1"/>
      <c r="U130" s="1"/>
      <c r="V130" s="1"/>
      <c r="W130" s="1"/>
      <c r="X130" s="1">
        <f xml:space="preserve">+K130*H130</f>
        <v>0</v>
      </c>
    </row>
    <row r="131" s="1" customFormat="1" ht="48" outlineLevel="2" spans="1:24">
      <c r="A131" s="81">
        <f xml:space="preserve">IF(G131="","",COUNT(A$1:A130)+1)</f>
        <v>102</v>
      </c>
      <c r="B131" s="99" t="s">
        <v>178</v>
      </c>
      <c r="C131" s="180" t="s">
        <v>179</v>
      </c>
      <c r="D131" s="99" t="s">
        <v>112</v>
      </c>
      <c r="E131" s="99" t="s">
        <v>139</v>
      </c>
      <c r="F131" s="99" t="s">
        <v>140</v>
      </c>
      <c r="G131" s="99">
        <f xml:space="preserve">0.853*2+1.594+0.932+0.9+3.1+3.16+0.85+1.953+1+1+1+1.705+0.9+1</f>
        <v>20.8</v>
      </c>
      <c r="H131" s="112">
        <f xml:space="preserve">+$H$88</f>
        <v>0</v>
      </c>
      <c r="I131" s="112">
        <f xml:space="preserve">+$I$88</f>
        <v>0</v>
      </c>
      <c r="J131" s="100">
        <f xml:space="preserve">+$J$88</f>
        <v>0</v>
      </c>
      <c r="K131" s="100">
        <f xml:space="preserve">+$K$88</f>
        <v>0</v>
      </c>
      <c r="L131" s="83">
        <f t="shared" si="65"/>
        <v>0</v>
      </c>
      <c r="M131" s="83">
        <f t="shared" si="66"/>
        <v>0</v>
      </c>
      <c r="N131" s="83">
        <f t="shared" si="67"/>
        <v>0</v>
      </c>
      <c r="O131" s="84">
        <f t="shared" si="68"/>
        <v>0</v>
      </c>
      <c r="P131" s="105">
        <f t="shared" si="69"/>
        <v>0</v>
      </c>
      <c r="Q131" s="19"/>
    </row>
    <row r="132" customFormat="1" ht="60" outlineLevel="2" spans="1:24">
      <c r="A132" s="81">
        <f xml:space="preserve">IF(G132="","",COUNT(A$1:A131)+1)</f>
        <v>103</v>
      </c>
      <c r="B132" s="81" t="s">
        <v>180</v>
      </c>
      <c r="C132" s="180" t="s">
        <v>181</v>
      </c>
      <c r="D132" s="99" t="s">
        <v>112</v>
      </c>
      <c r="E132" s="99" t="s">
        <v>182</v>
      </c>
      <c r="F132" s="99" t="s">
        <v>183</v>
      </c>
      <c r="G132" s="99">
        <v>6</v>
      </c>
      <c r="H132" s="112">
        <f xml:space="preserve">+$H$89</f>
        <v>0</v>
      </c>
      <c r="I132" s="112">
        <f xml:space="preserve">+$I$89</f>
        <v>0</v>
      </c>
      <c r="J132" s="100">
        <f xml:space="preserve">+$J$89</f>
        <v>0</v>
      </c>
      <c r="K132" s="100">
        <f xml:space="preserve">+$K$89</f>
        <v>0</v>
      </c>
      <c r="L132" s="83">
        <f t="shared" si="65"/>
        <v>0</v>
      </c>
      <c r="M132" s="83">
        <f t="shared" si="66"/>
        <v>0</v>
      </c>
      <c r="N132" s="83">
        <f t="shared" si="67"/>
        <v>0</v>
      </c>
      <c r="O132" s="84">
        <f t="shared" si="68"/>
        <v>0</v>
      </c>
      <c r="P132" s="105">
        <f t="shared" si="69"/>
        <v>0</v>
      </c>
      <c r="Q132" s="19"/>
      <c r="R132" s="1"/>
      <c r="S132" s="1"/>
      <c r="T132" s="1"/>
      <c r="U132" s="1"/>
      <c r="V132" s="1"/>
      <c r="W132" s="1"/>
      <c r="X132" s="1"/>
    </row>
    <row r="133" ht="42" customHeight="1" outlineLevel="1" spans="1:24">
      <c r="A133" s="81" t="str">
        <f xml:space="preserve">IF(G133="","",COUNT(A$1:A132)+1)</f>
        <v/>
      </c>
      <c r="B133" s="97" t="s">
        <v>199</v>
      </c>
      <c r="C133" s="98"/>
      <c r="D133" s="99"/>
      <c r="E133" s="99"/>
      <c r="F133" s="99"/>
      <c r="G133" s="99"/>
      <c r="H133" s="99"/>
      <c r="I133" s="99"/>
      <c r="J133" s="99"/>
      <c r="K133" s="99"/>
      <c r="L133" s="100"/>
      <c r="M133" s="100"/>
      <c r="N133" s="100"/>
      <c r="O133" s="100"/>
      <c r="P133" s="105"/>
    </row>
    <row r="134" ht="120" outlineLevel="2" spans="1:24">
      <c r="A134" s="81">
        <f xml:space="preserve">IF(G134="","",COUNT(A$1:A133)+1)</f>
        <v>104</v>
      </c>
      <c r="B134" s="99" t="s">
        <v>200</v>
      </c>
      <c r="C134" s="180" t="s">
        <v>201</v>
      </c>
      <c r="D134" s="99" t="s">
        <v>112</v>
      </c>
      <c r="E134" s="99" t="s">
        <v>171</v>
      </c>
      <c r="F134" s="99" t="s">
        <v>114</v>
      </c>
      <c r="G134" s="99">
        <f xml:space="preserve">208.08-1.963-3.785-3.791-2.587-1.394-1.35</f>
        <v>193.21</v>
      </c>
      <c r="H134" s="116"/>
      <c r="I134" s="116"/>
      <c r="J134" s="116"/>
      <c r="K134" s="116"/>
      <c r="L134" s="83">
        <f t="shared" si="65"/>
        <v>0</v>
      </c>
      <c r="M134" s="83">
        <f t="shared" si="66"/>
        <v>0</v>
      </c>
      <c r="N134" s="83">
        <f t="shared" si="67"/>
        <v>0</v>
      </c>
      <c r="O134" s="84">
        <f t="shared" si="68"/>
        <v>0</v>
      </c>
      <c r="P134" s="105">
        <f t="shared" si="69"/>
        <v>0</v>
      </c>
    </row>
    <row r="135" customFormat="1" ht="48" outlineLevel="2" spans="1:24">
      <c r="A135" s="81">
        <f xml:space="preserve">IF(G135="","",COUNT(A$1:A134)+1)</f>
        <v>105</v>
      </c>
      <c r="B135" s="99" t="s">
        <v>188</v>
      </c>
      <c r="C135" s="180" t="s">
        <v>189</v>
      </c>
      <c r="D135" s="99" t="s">
        <v>112</v>
      </c>
      <c r="E135" s="99" t="s">
        <v>113</v>
      </c>
      <c r="F135" s="99" t="s">
        <v>114</v>
      </c>
      <c r="G135" s="99">
        <v>62.89</v>
      </c>
      <c r="H135" s="112">
        <f xml:space="preserve">+$H$93</f>
        <v>0</v>
      </c>
      <c r="I135" s="112">
        <f xml:space="preserve">+$I$93</f>
        <v>0</v>
      </c>
      <c r="J135" s="100">
        <f xml:space="preserve">+$J$93</f>
        <v>0</v>
      </c>
      <c r="K135" s="100">
        <f xml:space="preserve">+$K$93</f>
        <v>0</v>
      </c>
      <c r="L135" s="83">
        <f t="shared" si="65"/>
        <v>0</v>
      </c>
      <c r="M135" s="83">
        <f t="shared" si="66"/>
        <v>0</v>
      </c>
      <c r="N135" s="83">
        <f t="shared" si="67"/>
        <v>0</v>
      </c>
      <c r="O135" s="84">
        <f t="shared" si="68"/>
        <v>0</v>
      </c>
      <c r="P135" s="105">
        <f t="shared" si="69"/>
        <v>0</v>
      </c>
      <c r="Q135" s="19"/>
      <c r="R135" s="1"/>
      <c r="S135" s="1"/>
      <c r="T135" s="1"/>
      <c r="U135" s="1"/>
      <c r="V135" s="1"/>
      <c r="W135" s="1"/>
      <c r="X135" s="1"/>
    </row>
    <row r="136" customFormat="1" ht="84" outlineLevel="2" spans="1:24">
      <c r="A136" s="81">
        <f xml:space="preserve">IF(G136="","",COUNT(A$1:A134)+1)</f>
        <v>105</v>
      </c>
      <c r="B136" s="99" t="s">
        <v>172</v>
      </c>
      <c r="C136" s="180" t="s">
        <v>173</v>
      </c>
      <c r="D136" s="99" t="s">
        <v>112</v>
      </c>
      <c r="E136" s="99" t="s">
        <v>126</v>
      </c>
      <c r="F136" s="99" t="s">
        <v>114</v>
      </c>
      <c r="G136" s="99">
        <f xml:space="preserve">+G134-0.15*25.295+(0.16+0.16+0.339)*25.295+0.688*25.295+0.432*(5.204+5.63+5.625+4.78)+(0.08+0.3+0.75+0.3+0.08)*(3.035+5.8+5.8+1)-4.75*0.25+0.156*0.156*2</f>
        <v>255.133385</v>
      </c>
      <c r="H136" s="112">
        <f xml:space="preserve">+$H$85</f>
        <v>0</v>
      </c>
      <c r="I136" s="112">
        <f xml:space="preserve">+$I$85</f>
        <v>0</v>
      </c>
      <c r="J136" s="100">
        <f xml:space="preserve">+$J$85</f>
        <v>0</v>
      </c>
      <c r="K136" s="100">
        <f xml:space="preserve">+$K$85</f>
        <v>0</v>
      </c>
      <c r="L136" s="83">
        <f t="shared" si="65"/>
        <v>0</v>
      </c>
      <c r="M136" s="83">
        <f t="shared" si="66"/>
        <v>0</v>
      </c>
      <c r="N136" s="83">
        <f t="shared" si="67"/>
        <v>0</v>
      </c>
      <c r="O136" s="84">
        <f t="shared" si="68"/>
        <v>0</v>
      </c>
      <c r="P136" s="105">
        <f t="shared" si="69"/>
        <v>0</v>
      </c>
      <c r="Q136" s="19"/>
      <c r="R136" s="1"/>
      <c r="S136" s="1"/>
      <c r="T136" s="1"/>
      <c r="U136" s="1"/>
      <c r="V136" s="1"/>
      <c r="W136" s="1"/>
      <c r="X136" s="1"/>
    </row>
    <row r="137" customFormat="1" ht="84" outlineLevel="2" spans="1:24">
      <c r="A137" s="81">
        <f xml:space="preserve">IF(G137="","",COUNT(A$1:A136)+1)</f>
        <v>107</v>
      </c>
      <c r="B137" s="99" t="s">
        <v>197</v>
      </c>
      <c r="C137" s="180" t="s">
        <v>198</v>
      </c>
      <c r="D137" s="99" t="s">
        <v>112</v>
      </c>
      <c r="E137" s="99" t="s">
        <v>126</v>
      </c>
      <c r="F137" s="99" t="s">
        <v>114</v>
      </c>
      <c r="G137" s="99">
        <v>1.93</v>
      </c>
      <c r="H137" s="112">
        <f xml:space="preserve">+$H$128</f>
        <v>0</v>
      </c>
      <c r="I137" s="112">
        <f xml:space="preserve">+$I$128</f>
        <v>0</v>
      </c>
      <c r="J137" s="100">
        <f xml:space="preserve">+$J$128</f>
        <v>0</v>
      </c>
      <c r="K137" s="100">
        <f xml:space="preserve">+$K$128</f>
        <v>0</v>
      </c>
      <c r="L137" s="83">
        <f t="shared" si="65"/>
        <v>0</v>
      </c>
      <c r="M137" s="83">
        <f t="shared" si="66"/>
        <v>0</v>
      </c>
      <c r="N137" s="83">
        <f t="shared" si="67"/>
        <v>0</v>
      </c>
      <c r="O137" s="84">
        <f t="shared" si="68"/>
        <v>0</v>
      </c>
      <c r="P137" s="105">
        <f t="shared" si="69"/>
        <v>0</v>
      </c>
      <c r="Q137" s="19"/>
      <c r="R137" s="1"/>
      <c r="S137" s="1"/>
      <c r="T137" s="1"/>
      <c r="U137" s="1"/>
      <c r="V137" s="1"/>
      <c r="W137" s="1"/>
      <c r="X137" s="1"/>
    </row>
    <row r="138" customFormat="1" ht="96" outlineLevel="2" spans="1:24">
      <c r="A138" s="81">
        <f xml:space="preserve">IF(G138="","",COUNT(A$1:A137)+1)</f>
        <v>108</v>
      </c>
      <c r="B138" s="99" t="s">
        <v>202</v>
      </c>
      <c r="C138" s="180" t="s">
        <v>203</v>
      </c>
      <c r="D138" s="99" t="s">
        <v>112</v>
      </c>
      <c r="E138" s="99" t="s">
        <v>126</v>
      </c>
      <c r="F138" s="99" t="s">
        <v>114</v>
      </c>
      <c r="G138" s="99">
        <f xml:space="preserve">+(0.75+(0.3+0.2+0.08)*2)*(3.035+5.8+5.8+1)</f>
        <v>29.86285</v>
      </c>
      <c r="H138" s="116"/>
      <c r="I138" s="116"/>
      <c r="J138" s="116"/>
      <c r="K138" s="116"/>
      <c r="L138" s="83">
        <f t="shared" si="65"/>
        <v>0</v>
      </c>
      <c r="M138" s="83">
        <f t="shared" si="66"/>
        <v>0</v>
      </c>
      <c r="N138" s="83">
        <f t="shared" si="67"/>
        <v>0</v>
      </c>
      <c r="O138" s="84">
        <f t="shared" si="68"/>
        <v>0</v>
      </c>
      <c r="P138" s="105">
        <f t="shared" si="69"/>
        <v>0</v>
      </c>
      <c r="Q138" s="19"/>
      <c r="R138" s="1"/>
      <c r="S138" s="1"/>
      <c r="T138" s="1"/>
      <c r="U138" s="1"/>
      <c r="V138" s="1"/>
      <c r="W138" s="1"/>
      <c r="X138" s="1"/>
    </row>
    <row r="139" customFormat="1" ht="84" outlineLevel="2" spans="1:24">
      <c r="A139" s="81">
        <f xml:space="preserve">IF(G139="","",COUNT(A$1:A138)+1)</f>
        <v>109</v>
      </c>
      <c r="B139" s="99" t="s">
        <v>174</v>
      </c>
      <c r="C139" s="180" t="s">
        <v>175</v>
      </c>
      <c r="D139" s="99" t="s">
        <v>112</v>
      </c>
      <c r="E139" s="99" t="s">
        <v>126</v>
      </c>
      <c r="F139" s="99" t="s">
        <v>114</v>
      </c>
      <c r="G139" s="99">
        <f xml:space="preserve">0.2*2*(3.035+5.8+5.8)+0.158*2*4.75+0.11*2*25.295</f>
        <v>12.9199</v>
      </c>
      <c r="H139" s="112">
        <f xml:space="preserve">+H86</f>
        <v>0</v>
      </c>
      <c r="I139" s="112">
        <f xml:space="preserve">+I86</f>
        <v>0</v>
      </c>
      <c r="J139" s="100">
        <f xml:space="preserve">+J86</f>
        <v>0</v>
      </c>
      <c r="K139" s="100">
        <f xml:space="preserve">+K86</f>
        <v>0</v>
      </c>
      <c r="L139" s="83">
        <f t="shared" ref="L139:L146" si="70" xml:space="preserve">(H139+I139+J139+K139)*$L$7</f>
        <v>0</v>
      </c>
      <c r="M139" s="83">
        <f t="shared" ref="M139:M146" si="71" xml:space="preserve">(H139+I139+J139+K139+L139)*$M$7</f>
        <v>0</v>
      </c>
      <c r="N139" s="83">
        <f t="shared" ref="N139:N146" si="72" xml:space="preserve">(H139+I139+J139+K139+L139+M139)*$N$7</f>
        <v>0</v>
      </c>
      <c r="O139" s="84">
        <f t="shared" ref="O139:O146" si="73" xml:space="preserve">H139+I139+J139+K139+L139+M139+N139</f>
        <v>0</v>
      </c>
      <c r="P139" s="105">
        <f t="shared" ref="P139:P146" si="74" xml:space="preserve">G139*O139</f>
        <v>0</v>
      </c>
      <c r="Q139" s="19"/>
      <c r="R139" s="1"/>
      <c r="S139" s="1"/>
      <c r="T139" s="1"/>
      <c r="U139" s="1">
        <f xml:space="preserve">0.17*(29.29+16.31)</f>
        <v>7.752</v>
      </c>
      <c r="V139" s="1">
        <f xml:space="preserve">0.17*15.92</f>
        <v>2.7064</v>
      </c>
      <c r="W139" s="1"/>
      <c r="X139" s="1">
        <f xml:space="preserve">+K139*H139</f>
        <v>0</v>
      </c>
    </row>
    <row r="140" customFormat="1" ht="60" outlineLevel="2" spans="1:24">
      <c r="A140" s="81">
        <f xml:space="preserve">IF(G140="","",COUNT(A$1:A139)+1)</f>
        <v>110</v>
      </c>
      <c r="B140" s="99" t="s">
        <v>192</v>
      </c>
      <c r="C140" s="180" t="s">
        <v>193</v>
      </c>
      <c r="D140" s="99" t="s">
        <v>112</v>
      </c>
      <c r="E140" s="99" t="s">
        <v>126</v>
      </c>
      <c r="F140" s="99" t="s">
        <v>114</v>
      </c>
      <c r="G140" s="99">
        <f xml:space="preserve">24.79*1.4</f>
        <v>34.706</v>
      </c>
      <c r="H140" s="112">
        <f xml:space="preserve">+H103</f>
        <v>0</v>
      </c>
      <c r="I140" s="112">
        <f xml:space="preserve">+I103</f>
        <v>0</v>
      </c>
      <c r="J140" s="112">
        <f xml:space="preserve">+J103</f>
        <v>0</v>
      </c>
      <c r="K140" s="112">
        <f xml:space="preserve">+K103</f>
        <v>0</v>
      </c>
      <c r="L140" s="83">
        <f t="shared" si="70"/>
        <v>0</v>
      </c>
      <c r="M140" s="83">
        <f t="shared" si="71"/>
        <v>0</v>
      </c>
      <c r="N140" s="83">
        <f t="shared" si="72"/>
        <v>0</v>
      </c>
      <c r="O140" s="84">
        <f t="shared" si="73"/>
        <v>0</v>
      </c>
      <c r="P140" s="105">
        <f t="shared" si="74"/>
        <v>0</v>
      </c>
      <c r="Q140" s="19"/>
      <c r="R140" s="1"/>
      <c r="S140" s="1"/>
      <c r="T140" s="1"/>
      <c r="U140" s="1"/>
      <c r="V140" s="1"/>
      <c r="W140" s="1"/>
      <c r="X140" s="1"/>
    </row>
    <row r="141" customFormat="1" ht="72" outlineLevel="2" spans="1:24">
      <c r="A141" s="81">
        <f xml:space="preserve">IF(G141="","",COUNT(A$1:A140)+1)</f>
        <v>111</v>
      </c>
      <c r="B141" s="99" t="s">
        <v>194</v>
      </c>
      <c r="C141" s="180" t="s">
        <v>195</v>
      </c>
      <c r="D141" s="99" t="s">
        <v>112</v>
      </c>
      <c r="E141" s="99" t="s">
        <v>139</v>
      </c>
      <c r="F141" s="99" t="s">
        <v>140</v>
      </c>
      <c r="G141" s="99">
        <v>24.79</v>
      </c>
      <c r="H141" s="181">
        <f xml:space="preserve">+H104</f>
        <v>0</v>
      </c>
      <c r="I141" s="181">
        <f xml:space="preserve">+I104</f>
        <v>0</v>
      </c>
      <c r="J141" s="181">
        <f xml:space="preserve">+J104</f>
        <v>0</v>
      </c>
      <c r="K141" s="181">
        <f xml:space="preserve">+K104</f>
        <v>0</v>
      </c>
      <c r="L141" s="83">
        <f t="shared" si="70"/>
        <v>0</v>
      </c>
      <c r="M141" s="83">
        <f t="shared" si="71"/>
        <v>0</v>
      </c>
      <c r="N141" s="83">
        <f t="shared" si="72"/>
        <v>0</v>
      </c>
      <c r="O141" s="84">
        <f t="shared" si="73"/>
        <v>0</v>
      </c>
      <c r="P141" s="105">
        <f t="shared" si="74"/>
        <v>0</v>
      </c>
      <c r="Q141" s="19"/>
      <c r="R141" s="1"/>
      <c r="S141" s="1"/>
      <c r="T141" s="1"/>
      <c r="U141" s="1"/>
      <c r="V141" s="1"/>
      <c r="W141" s="1"/>
      <c r="X141" s="1"/>
    </row>
    <row r="142" customFormat="1" ht="60" outlineLevel="2" spans="1:24">
      <c r="A142" s="81">
        <f xml:space="preserve">IF(G142="","",COUNT(A$1:A139)+1)</f>
        <v>110</v>
      </c>
      <c r="B142" s="99" t="s">
        <v>184</v>
      </c>
      <c r="C142" s="180" t="s">
        <v>185</v>
      </c>
      <c r="D142" s="99" t="s">
        <v>112</v>
      </c>
      <c r="E142" s="99" t="s">
        <v>186</v>
      </c>
      <c r="F142" s="99" t="s">
        <v>114</v>
      </c>
      <c r="G142" s="99">
        <f xml:space="preserve">25.295*0.15+4.75*0.15</f>
        <v>4.50675</v>
      </c>
      <c r="H142" s="112">
        <f xml:space="preserve">+$H$90</f>
        <v>0</v>
      </c>
      <c r="I142" s="112">
        <f xml:space="preserve">+$I$90</f>
        <v>0</v>
      </c>
      <c r="J142" s="100">
        <f xml:space="preserve">+$J$90</f>
        <v>0</v>
      </c>
      <c r="K142" s="100">
        <f xml:space="preserve">+$K$90</f>
        <v>0</v>
      </c>
      <c r="L142" s="83">
        <f t="shared" si="70"/>
        <v>0</v>
      </c>
      <c r="M142" s="83">
        <f t="shared" si="71"/>
        <v>0</v>
      </c>
      <c r="N142" s="83">
        <f t="shared" si="72"/>
        <v>0</v>
      </c>
      <c r="O142" s="84">
        <f t="shared" si="73"/>
        <v>0</v>
      </c>
      <c r="P142" s="105">
        <f t="shared" si="74"/>
        <v>0</v>
      </c>
      <c r="Q142" s="19"/>
      <c r="R142" s="1"/>
      <c r="S142" s="1"/>
      <c r="T142" s="1"/>
      <c r="U142" s="1"/>
      <c r="V142" s="1"/>
      <c r="W142" s="1"/>
      <c r="X142" s="1"/>
    </row>
    <row r="143" s="171" customFormat="1" ht="60" outlineLevel="2" spans="1:24">
      <c r="A143" s="81">
        <f xml:space="preserve">IF(G143="","",COUNT(A$1:A142)+1)</f>
        <v>113</v>
      </c>
      <c r="B143" s="99" t="s">
        <v>176</v>
      </c>
      <c r="C143" s="180" t="s">
        <v>177</v>
      </c>
      <c r="D143" s="99" t="s">
        <v>112</v>
      </c>
      <c r="E143" s="99" t="s">
        <v>139</v>
      </c>
      <c r="F143" s="99" t="s">
        <v>140</v>
      </c>
      <c r="G143" s="99">
        <f xml:space="preserve">25.295*2+25.295+5.204+5.63+5.625+4.78+4.75*2</f>
        <v>106.624</v>
      </c>
      <c r="H143" s="112">
        <f xml:space="preserve">+$H$87</f>
        <v>0</v>
      </c>
      <c r="I143" s="112">
        <f xml:space="preserve">+$I$87</f>
        <v>0</v>
      </c>
      <c r="J143" s="100">
        <f xml:space="preserve">+$J$87</f>
        <v>0</v>
      </c>
      <c r="K143" s="100">
        <f xml:space="preserve">+$K$87</f>
        <v>0</v>
      </c>
      <c r="L143" s="83">
        <f t="shared" si="70"/>
        <v>0</v>
      </c>
      <c r="M143" s="83">
        <f t="shared" si="71"/>
        <v>0</v>
      </c>
      <c r="N143" s="83">
        <f t="shared" si="72"/>
        <v>0</v>
      </c>
      <c r="O143" s="84">
        <f t="shared" si="73"/>
        <v>0</v>
      </c>
      <c r="P143" s="105">
        <f t="shared" si="74"/>
        <v>0</v>
      </c>
      <c r="Q143" s="19"/>
      <c r="R143" s="1"/>
      <c r="S143" s="1"/>
      <c r="T143" s="1"/>
      <c r="U143" s="1"/>
      <c r="V143" s="1"/>
      <c r="W143" s="1"/>
      <c r="X143" s="1">
        <f xml:space="preserve">+K143*H143</f>
        <v>0</v>
      </c>
    </row>
    <row r="144" s="171" customFormat="1" ht="83.3" outlineLevel="2" spans="1:24">
      <c r="A144" s="81">
        <f xml:space="preserve">IF(G144="","",COUNT(A$1:A143)+1)</f>
        <v>114</v>
      </c>
      <c r="B144" s="99" t="s">
        <v>204</v>
      </c>
      <c r="C144" s="180" t="s">
        <v>177</v>
      </c>
      <c r="D144" s="81" t="str">
        <f xml:space="preserve">_xlfn.DISPIMG("ID_65108FA4D84C409D9B5C0B420C77997B",1)</f>
        <v>=DISPIMG("ID_65108FA4D84C409D9B5C0B420C77997B",1)</v>
      </c>
      <c r="E144" s="99" t="s">
        <v>139</v>
      </c>
      <c r="F144" s="99" t="s">
        <v>140</v>
      </c>
      <c r="G144" s="99">
        <f xml:space="preserve">+(3.035+5.8+5.8)*2</f>
        <v>29.27</v>
      </c>
      <c r="H144" s="106"/>
      <c r="I144" s="106"/>
      <c r="J144" s="107"/>
      <c r="K144" s="107"/>
      <c r="L144" s="83">
        <f t="shared" si="70"/>
        <v>0</v>
      </c>
      <c r="M144" s="83">
        <f t="shared" si="71"/>
        <v>0</v>
      </c>
      <c r="N144" s="83">
        <f t="shared" si="72"/>
        <v>0</v>
      </c>
      <c r="O144" s="84">
        <f t="shared" si="73"/>
        <v>0</v>
      </c>
      <c r="P144" s="105">
        <f t="shared" si="74"/>
        <v>0</v>
      </c>
      <c r="Q144" s="19"/>
      <c r="R144" s="1"/>
      <c r="S144" s="1"/>
      <c r="T144" s="1"/>
      <c r="U144" s="1"/>
      <c r="V144" s="1"/>
      <c r="W144" s="1"/>
      <c r="X144" s="1">
        <f xml:space="preserve">+K144*H144</f>
        <v>0</v>
      </c>
    </row>
    <row r="145" s="1" customFormat="1" ht="48" outlineLevel="2" spans="1:24">
      <c r="A145" s="81">
        <f xml:space="preserve">IF(G145="","",COUNT(A$1:A144)+1)</f>
        <v>115</v>
      </c>
      <c r="B145" s="99" t="s">
        <v>178</v>
      </c>
      <c r="C145" s="180" t="s">
        <v>179</v>
      </c>
      <c r="D145" s="99" t="s">
        <v>112</v>
      </c>
      <c r="E145" s="99" t="s">
        <v>139</v>
      </c>
      <c r="F145" s="99" t="s">
        <v>140</v>
      </c>
      <c r="G145" s="99">
        <f xml:space="preserve">25.295+5.204+5.63+5.625+4.78+4.75</f>
        <v>51.284</v>
      </c>
      <c r="H145" s="112">
        <f xml:space="preserve">+$H$88</f>
        <v>0</v>
      </c>
      <c r="I145" s="112">
        <f xml:space="preserve">+$I$88</f>
        <v>0</v>
      </c>
      <c r="J145" s="100">
        <f xml:space="preserve">+$J$88</f>
        <v>0</v>
      </c>
      <c r="K145" s="100">
        <f xml:space="preserve">+$K$88</f>
        <v>0</v>
      </c>
      <c r="L145" s="83">
        <f t="shared" si="70"/>
        <v>0</v>
      </c>
      <c r="M145" s="83">
        <f t="shared" si="71"/>
        <v>0</v>
      </c>
      <c r="N145" s="83">
        <f t="shared" si="72"/>
        <v>0</v>
      </c>
      <c r="O145" s="84">
        <f t="shared" si="73"/>
        <v>0</v>
      </c>
      <c r="P145" s="105">
        <f t="shared" si="74"/>
        <v>0</v>
      </c>
      <c r="Q145" s="19"/>
    </row>
    <row r="146" customFormat="1" ht="60" outlineLevel="2" spans="1:24">
      <c r="A146" s="81">
        <f xml:space="preserve">IF(G146="","",COUNT(A$1:A145)+1)</f>
        <v>116</v>
      </c>
      <c r="B146" s="81" t="s">
        <v>180</v>
      </c>
      <c r="C146" s="180" t="s">
        <v>181</v>
      </c>
      <c r="D146" s="99" t="s">
        <v>112</v>
      </c>
      <c r="E146" s="99" t="s">
        <v>182</v>
      </c>
      <c r="F146" s="99" t="s">
        <v>183</v>
      </c>
      <c r="G146" s="99">
        <v>1</v>
      </c>
      <c r="H146" s="112">
        <f xml:space="preserve">+$H$89</f>
        <v>0</v>
      </c>
      <c r="I146" s="112">
        <f xml:space="preserve">+$I$89</f>
        <v>0</v>
      </c>
      <c r="J146" s="100">
        <f xml:space="preserve">+$J$89</f>
        <v>0</v>
      </c>
      <c r="K146" s="100">
        <f xml:space="preserve">+$K$89</f>
        <v>0</v>
      </c>
      <c r="L146" s="83">
        <f t="shared" si="70"/>
        <v>0</v>
      </c>
      <c r="M146" s="83">
        <f t="shared" si="71"/>
        <v>0</v>
      </c>
      <c r="N146" s="83">
        <f t="shared" si="72"/>
        <v>0</v>
      </c>
      <c r="O146" s="84">
        <f t="shared" si="73"/>
        <v>0</v>
      </c>
      <c r="P146" s="105">
        <f t="shared" si="74"/>
        <v>0</v>
      </c>
      <c r="Q146" s="19"/>
      <c r="R146" s="1"/>
      <c r="S146" s="1"/>
      <c r="T146" s="1"/>
      <c r="U146" s="1"/>
      <c r="V146" s="1"/>
      <c r="W146" s="1"/>
      <c r="X146" s="1"/>
    </row>
    <row r="147" ht="42" customHeight="1" outlineLevel="1" spans="1:24">
      <c r="A147" s="81" t="str">
        <f xml:space="preserve">IF(G147="","",COUNT(A$1:A146)+1)</f>
        <v/>
      </c>
      <c r="B147" s="97" t="s">
        <v>151</v>
      </c>
      <c r="C147" s="98"/>
      <c r="D147" s="99"/>
      <c r="E147" s="99"/>
      <c r="F147" s="99"/>
      <c r="G147" s="99"/>
      <c r="H147" s="99"/>
      <c r="I147" s="99"/>
      <c r="J147" s="99"/>
      <c r="K147" s="99"/>
      <c r="L147" s="100"/>
      <c r="M147" s="100"/>
      <c r="N147" s="100"/>
      <c r="O147" s="100"/>
      <c r="P147" s="105"/>
    </row>
    <row r="148" ht="120" outlineLevel="2" spans="1:24">
      <c r="A148" s="81">
        <f xml:space="preserve">IF(G148="","",COUNT(A$1:A147)+1)</f>
        <v>117</v>
      </c>
      <c r="B148" s="99" t="s">
        <v>200</v>
      </c>
      <c r="C148" s="180" t="s">
        <v>205</v>
      </c>
      <c r="D148" s="99" t="s">
        <v>112</v>
      </c>
      <c r="E148" s="99" t="s">
        <v>171</v>
      </c>
      <c r="F148" s="99" t="s">
        <v>114</v>
      </c>
      <c r="G148" s="99">
        <f xml:space="preserve">125.328-1.76-1.427+3.074+3.712+13.04+11.358+13.751</f>
        <v>167.076</v>
      </c>
      <c r="H148" s="112">
        <f xml:space="preserve">+H134</f>
        <v>0</v>
      </c>
      <c r="I148" s="112">
        <f xml:space="preserve">+I134</f>
        <v>0</v>
      </c>
      <c r="J148" s="100">
        <f xml:space="preserve">+J134</f>
        <v>0</v>
      </c>
      <c r="K148" s="100">
        <f xml:space="preserve">+K134</f>
        <v>0</v>
      </c>
      <c r="L148" s="83">
        <f xml:space="preserve">(H148+I148+J148+K148)*$L$7</f>
        <v>0</v>
      </c>
      <c r="M148" s="83">
        <f xml:space="preserve">(H148+I148+J148+K148+L148)*$M$7</f>
        <v>0</v>
      </c>
      <c r="N148" s="83">
        <f xml:space="preserve">(H148+I148+J148+K148+L148+M148)*$N$7</f>
        <v>0</v>
      </c>
      <c r="O148" s="84">
        <f xml:space="preserve">H148+I148+J148+K148+L148+M148+N148</f>
        <v>0</v>
      </c>
      <c r="P148" s="105">
        <f xml:space="preserve">G148*O148</f>
        <v>0</v>
      </c>
    </row>
    <row r="149" customFormat="1" ht="48" outlineLevel="2" spans="1:24">
      <c r="A149" s="81">
        <f xml:space="preserve">IF(G149="","",COUNT(A$1:A148)+1)</f>
        <v>118</v>
      </c>
      <c r="B149" s="99" t="s">
        <v>188</v>
      </c>
      <c r="C149" s="180" t="s">
        <v>189</v>
      </c>
      <c r="D149" s="99" t="s">
        <v>112</v>
      </c>
      <c r="E149" s="99" t="s">
        <v>113</v>
      </c>
      <c r="F149" s="99" t="s">
        <v>114</v>
      </c>
      <c r="G149" s="99">
        <f xml:space="preserve">+G148-52.8</f>
        <v>114.276</v>
      </c>
      <c r="H149" s="112">
        <f xml:space="preserve">+$H$93</f>
        <v>0</v>
      </c>
      <c r="I149" s="112">
        <f xml:space="preserve">+$I$93</f>
        <v>0</v>
      </c>
      <c r="J149" s="100">
        <f xml:space="preserve">+$J$93</f>
        <v>0</v>
      </c>
      <c r="K149" s="100">
        <f xml:space="preserve">+$K$93</f>
        <v>0</v>
      </c>
      <c r="L149" s="83">
        <f xml:space="preserve">(H149+I149+J149+K149)*$L$7</f>
        <v>0</v>
      </c>
      <c r="M149" s="83">
        <f xml:space="preserve">(H149+I149+J149+K149+L149)*$M$7</f>
        <v>0</v>
      </c>
      <c r="N149" s="83">
        <f xml:space="preserve">(H149+I149+J149+K149+L149+M149)*$N$7</f>
        <v>0</v>
      </c>
      <c r="O149" s="84">
        <f xml:space="preserve">H149+I149+J149+K149+L149+M149+N149</f>
        <v>0</v>
      </c>
      <c r="P149" s="105">
        <f xml:space="preserve">G149*O149</f>
        <v>0</v>
      </c>
      <c r="Q149" s="19"/>
      <c r="R149" s="1"/>
      <c r="S149" s="1"/>
      <c r="T149" s="1"/>
      <c r="U149" s="1"/>
      <c r="V149" s="1"/>
      <c r="W149" s="1"/>
      <c r="X149" s="1"/>
    </row>
    <row r="150" customFormat="1" ht="84" outlineLevel="2" spans="1:24">
      <c r="A150" s="81">
        <f xml:space="preserve">IF(G150="","",COUNT(A$1:A149)+1)</f>
        <v>119</v>
      </c>
      <c r="B150" s="99" t="s">
        <v>172</v>
      </c>
      <c r="C150" s="180" t="s">
        <v>173</v>
      </c>
      <c r="D150" s="99" t="s">
        <v>112</v>
      </c>
      <c r="E150" s="99" t="s">
        <v>126</v>
      </c>
      <c r="F150" s="99" t="s">
        <v>114</v>
      </c>
      <c r="G150" s="99">
        <f xml:space="preserve">125.328-1.76-1.427-(1.498+4.393+3.212+3.45)*0.15+11.358+13.751+11.152*(0.688-0.15)+(0.551+0.2)*(3.72+3.93)+8.38*(0.295+0.888)+G160*(0.2+0.2+0.2)</f>
        <v>177.590916</v>
      </c>
      <c r="H150" s="112">
        <f xml:space="preserve">+$H$85</f>
        <v>0</v>
      </c>
      <c r="I150" s="112">
        <f xml:space="preserve">+$I$85</f>
        <v>0</v>
      </c>
      <c r="J150" s="100">
        <f xml:space="preserve">+$J$85</f>
        <v>0</v>
      </c>
      <c r="K150" s="100">
        <f xml:space="preserve">+$K$85</f>
        <v>0</v>
      </c>
      <c r="L150" s="83">
        <f t="shared" ref="L150:L156" si="75" xml:space="preserve">(H150+I150+J150+K150)*$L$7</f>
        <v>0</v>
      </c>
      <c r="M150" s="83">
        <f t="shared" ref="M150:M156" si="76" xml:space="preserve">(H150+I150+J150+K150+L150)*$M$7</f>
        <v>0</v>
      </c>
      <c r="N150" s="83">
        <f t="shared" ref="N150:N156" si="77" xml:space="preserve">(H150+I150+J150+K150+L150+M150)*$N$7</f>
        <v>0</v>
      </c>
      <c r="O150" s="84">
        <f t="shared" ref="O150:O156" si="78" xml:space="preserve">H150+I150+J150+K150+L150+M150+N150</f>
        <v>0</v>
      </c>
      <c r="P150" s="105">
        <f t="shared" ref="P150:P156" si="79" xml:space="preserve">G150*O150</f>
        <v>0</v>
      </c>
      <c r="Q150" s="19"/>
      <c r="R150" s="1"/>
      <c r="S150" s="1"/>
      <c r="T150" s="1"/>
      <c r="U150" s="1"/>
      <c r="V150" s="1"/>
      <c r="W150" s="1"/>
      <c r="X150" s="1"/>
    </row>
    <row r="151" customFormat="1" ht="84" outlineLevel="2" spans="1:24">
      <c r="A151" s="81">
        <f xml:space="preserve">IF(G151="","",COUNT(A$1:A150)+1)</f>
        <v>120</v>
      </c>
      <c r="B151" s="99" t="s">
        <v>197</v>
      </c>
      <c r="C151" s="180" t="s">
        <v>198</v>
      </c>
      <c r="D151" s="99" t="s">
        <v>112</v>
      </c>
      <c r="E151" s="99" t="s">
        <v>126</v>
      </c>
      <c r="F151" s="99" t="s">
        <v>114</v>
      </c>
      <c r="G151" s="99">
        <f xml:space="preserve">3.712+13.04-(0.803*2+0.9*2)*0.15+0.551*(1.3*2+0.9+0.85)+3.074</f>
        <v>21.71195</v>
      </c>
      <c r="H151" s="112">
        <f xml:space="preserve">+$H$128</f>
        <v>0</v>
      </c>
      <c r="I151" s="112">
        <f xml:space="preserve">+$I$128</f>
        <v>0</v>
      </c>
      <c r="J151" s="100">
        <f xml:space="preserve">+$J$128</f>
        <v>0</v>
      </c>
      <c r="K151" s="100">
        <f xml:space="preserve">+$K$128</f>
        <v>0</v>
      </c>
      <c r="L151" s="83">
        <f t="shared" si="75"/>
        <v>0</v>
      </c>
      <c r="M151" s="83">
        <f t="shared" si="76"/>
        <v>0</v>
      </c>
      <c r="N151" s="83">
        <f t="shared" si="77"/>
        <v>0</v>
      </c>
      <c r="O151" s="84">
        <f t="shared" si="78"/>
        <v>0</v>
      </c>
      <c r="P151" s="105">
        <f t="shared" si="79"/>
        <v>0</v>
      </c>
      <c r="Q151" s="19"/>
      <c r="R151" s="1"/>
      <c r="S151" s="1"/>
      <c r="T151" s="1"/>
      <c r="U151" s="1"/>
      <c r="V151" s="1"/>
      <c r="W151" s="1"/>
      <c r="X151" s="1"/>
    </row>
    <row r="152" customFormat="1" ht="96" outlineLevel="2" spans="1:24">
      <c r="A152" s="81">
        <f xml:space="preserve">IF(G152="","",COUNT(A$1:A151)+1)</f>
        <v>121</v>
      </c>
      <c r="B152" s="99" t="s">
        <v>190</v>
      </c>
      <c r="C152" s="180" t="s">
        <v>191</v>
      </c>
      <c r="D152" s="99" t="s">
        <v>112</v>
      </c>
      <c r="E152" s="99" t="s">
        <v>126</v>
      </c>
      <c r="F152" s="99" t="s">
        <v>114</v>
      </c>
      <c r="G152" s="99">
        <f xml:space="preserve">+(0.247+0.247+0.6)*(2.7+2.25)</f>
        <v>5.4153</v>
      </c>
      <c r="H152" s="112">
        <f xml:space="preserve">+H95</f>
        <v>0</v>
      </c>
      <c r="I152" s="112">
        <f xml:space="preserve">+I95</f>
        <v>0</v>
      </c>
      <c r="J152" s="100">
        <f xml:space="preserve">+J95</f>
        <v>0</v>
      </c>
      <c r="K152" s="100">
        <f xml:space="preserve">+K95</f>
        <v>0</v>
      </c>
      <c r="L152" s="83">
        <f t="shared" si="75"/>
        <v>0</v>
      </c>
      <c r="M152" s="83">
        <f t="shared" si="76"/>
        <v>0</v>
      </c>
      <c r="N152" s="83">
        <f t="shared" si="77"/>
        <v>0</v>
      </c>
      <c r="O152" s="84">
        <f t="shared" si="78"/>
        <v>0</v>
      </c>
      <c r="P152" s="105">
        <f t="shared" si="79"/>
        <v>0</v>
      </c>
      <c r="Q152" s="19"/>
      <c r="R152" s="1"/>
      <c r="S152" s="1"/>
      <c r="T152" s="1"/>
      <c r="U152" s="1"/>
      <c r="V152" s="1"/>
      <c r="W152" s="1"/>
      <c r="X152" s="1"/>
    </row>
    <row r="153" customFormat="1" ht="84" outlineLevel="2" spans="1:24">
      <c r="A153" s="81">
        <f xml:space="preserve">IF(G153="","",COUNT(A$1:A152)+1)</f>
        <v>122</v>
      </c>
      <c r="B153" s="99" t="s">
        <v>174</v>
      </c>
      <c r="C153" s="180" t="s">
        <v>175</v>
      </c>
      <c r="D153" s="99" t="s">
        <v>112</v>
      </c>
      <c r="E153" s="99" t="s">
        <v>126</v>
      </c>
      <c r="F153" s="99" t="s">
        <v>114</v>
      </c>
      <c r="G153" s="99">
        <f xml:space="preserve">12.906+5.726</f>
        <v>18.632</v>
      </c>
      <c r="H153" s="112">
        <f xml:space="preserve">+H86</f>
        <v>0</v>
      </c>
      <c r="I153" s="112">
        <f xml:space="preserve">+I86</f>
        <v>0</v>
      </c>
      <c r="J153" s="100">
        <f xml:space="preserve">+J86</f>
        <v>0</v>
      </c>
      <c r="K153" s="100">
        <f xml:space="preserve">+K86</f>
        <v>0</v>
      </c>
      <c r="L153" s="83">
        <f t="shared" si="75"/>
        <v>0</v>
      </c>
      <c r="M153" s="83">
        <f t="shared" si="76"/>
        <v>0</v>
      </c>
      <c r="N153" s="83">
        <f t="shared" si="77"/>
        <v>0</v>
      </c>
      <c r="O153" s="84">
        <f t="shared" si="78"/>
        <v>0</v>
      </c>
      <c r="P153" s="105">
        <f t="shared" si="79"/>
        <v>0</v>
      </c>
      <c r="Q153" s="19"/>
      <c r="R153" s="1"/>
      <c r="S153" s="1"/>
      <c r="T153" s="1"/>
      <c r="U153" s="1">
        <f xml:space="preserve">0.17*(29.29+16.31)</f>
        <v>7.752</v>
      </c>
      <c r="V153" s="1">
        <f xml:space="preserve">0.17*15.92</f>
        <v>2.7064</v>
      </c>
      <c r="W153" s="1"/>
      <c r="X153" s="1">
        <f xml:space="preserve">+K153*H153</f>
        <v>0</v>
      </c>
    </row>
    <row r="154" customFormat="1" ht="120" outlineLevel="2" spans="1:24">
      <c r="A154" s="81">
        <f xml:space="preserve">IF(G154="","",COUNT(A$1:A153)+1)</f>
        <v>123</v>
      </c>
      <c r="B154" s="99" t="s">
        <v>206</v>
      </c>
      <c r="C154" s="180" t="s">
        <v>207</v>
      </c>
      <c r="D154" s="99" t="s">
        <v>112</v>
      </c>
      <c r="E154" s="99" t="s">
        <v>113</v>
      </c>
      <c r="F154" s="99" t="s">
        <v>114</v>
      </c>
      <c r="G154" s="99">
        <f xml:space="preserve">12.906+5.726</f>
        <v>18.632</v>
      </c>
      <c r="H154" s="116"/>
      <c r="I154" s="116"/>
      <c r="J154" s="116"/>
      <c r="K154" s="116"/>
      <c r="L154" s="83">
        <f t="shared" si="75"/>
        <v>0</v>
      </c>
      <c r="M154" s="83">
        <f t="shared" si="76"/>
        <v>0</v>
      </c>
      <c r="N154" s="83">
        <f t="shared" si="77"/>
        <v>0</v>
      </c>
      <c r="O154" s="84">
        <f t="shared" si="78"/>
        <v>0</v>
      </c>
      <c r="P154" s="105">
        <f t="shared" si="79"/>
        <v>0</v>
      </c>
      <c r="Q154" s="19"/>
      <c r="R154" s="1"/>
      <c r="S154" s="1"/>
      <c r="T154" s="1"/>
      <c r="U154" s="1"/>
      <c r="V154" s="1"/>
      <c r="W154" s="1"/>
      <c r="X154" s="1"/>
    </row>
    <row r="155" customFormat="1" ht="120" outlineLevel="2" spans="1:24">
      <c r="A155" s="81">
        <f xml:space="preserve">IF(G155="","",COUNT(A$1:A154)+1)</f>
        <v>124</v>
      </c>
      <c r="B155" s="99" t="s">
        <v>208</v>
      </c>
      <c r="C155" s="102" t="s">
        <v>209</v>
      </c>
      <c r="D155" s="99" t="s">
        <v>112</v>
      </c>
      <c r="E155" s="99" t="s">
        <v>134</v>
      </c>
      <c r="F155" s="99" t="s">
        <v>114</v>
      </c>
      <c r="G155" s="99">
        <v>1.431</v>
      </c>
      <c r="H155" s="107"/>
      <c r="I155" s="107"/>
      <c r="J155" s="107"/>
      <c r="K155" s="107"/>
      <c r="L155" s="83">
        <f t="shared" si="75"/>
        <v>0</v>
      </c>
      <c r="M155" s="83">
        <f t="shared" si="76"/>
        <v>0</v>
      </c>
      <c r="N155" s="83">
        <f t="shared" si="77"/>
        <v>0</v>
      </c>
      <c r="O155" s="84">
        <f t="shared" si="78"/>
        <v>0</v>
      </c>
      <c r="P155" s="105">
        <f t="shared" si="79"/>
        <v>0</v>
      </c>
      <c r="Q155" s="19"/>
      <c r="R155" s="1"/>
      <c r="S155" s="1"/>
      <c r="T155" s="1"/>
      <c r="U155" s="1"/>
      <c r="V155" s="1"/>
      <c r="W155" s="1"/>
      <c r="X155" s="1"/>
    </row>
    <row r="156" customFormat="1" ht="60" outlineLevel="2" spans="1:24">
      <c r="A156" s="81">
        <f xml:space="preserve">IF(G156="","",COUNT(A$1:A155)+1)</f>
        <v>125</v>
      </c>
      <c r="B156" s="99" t="s">
        <v>192</v>
      </c>
      <c r="C156" s="180" t="s">
        <v>193</v>
      </c>
      <c r="D156" s="99" t="s">
        <v>112</v>
      </c>
      <c r="E156" s="99" t="s">
        <v>126</v>
      </c>
      <c r="F156" s="99" t="s">
        <v>114</v>
      </c>
      <c r="G156" s="99">
        <f xml:space="preserve">1.74*1.2+3.19*0.9+2.935*0.5</f>
        <v>6.4265</v>
      </c>
      <c r="H156" s="112">
        <f xml:space="preserve">+H103</f>
        <v>0</v>
      </c>
      <c r="I156" s="112">
        <f xml:space="preserve">+I103</f>
        <v>0</v>
      </c>
      <c r="J156" s="112">
        <f xml:space="preserve">+J103</f>
        <v>0</v>
      </c>
      <c r="K156" s="112">
        <f xml:space="preserve">+K103</f>
        <v>0</v>
      </c>
      <c r="L156" s="83">
        <f t="shared" si="75"/>
        <v>0</v>
      </c>
      <c r="M156" s="83">
        <f t="shared" si="76"/>
        <v>0</v>
      </c>
      <c r="N156" s="83">
        <f t="shared" si="77"/>
        <v>0</v>
      </c>
      <c r="O156" s="84">
        <f t="shared" si="78"/>
        <v>0</v>
      </c>
      <c r="P156" s="105">
        <f t="shared" si="79"/>
        <v>0</v>
      </c>
      <c r="Q156" s="19"/>
      <c r="R156" s="1"/>
      <c r="S156" s="1"/>
      <c r="T156" s="1"/>
      <c r="U156" s="1"/>
      <c r="V156" s="1"/>
      <c r="W156" s="1"/>
      <c r="X156" s="1"/>
    </row>
    <row r="157" s="171" customFormat="1" ht="60" outlineLevel="2" spans="1:24">
      <c r="A157" s="81">
        <f xml:space="preserve">IF(G157="","",COUNT(A$1:A155)+1)</f>
        <v>125</v>
      </c>
      <c r="B157" s="99" t="s">
        <v>210</v>
      </c>
      <c r="C157" s="180" t="s">
        <v>177</v>
      </c>
      <c r="D157" s="99" t="s">
        <v>112</v>
      </c>
      <c r="E157" s="99" t="s">
        <v>139</v>
      </c>
      <c r="F157" s="99" t="s">
        <v>140</v>
      </c>
      <c r="G157" s="99">
        <f xml:space="preserve">11.152+3.72+3.93+1.3*2+0.9+0.85+7.215</f>
        <v>30.367</v>
      </c>
      <c r="H157" s="116"/>
      <c r="I157" s="116"/>
      <c r="J157" s="116"/>
      <c r="K157" s="116"/>
      <c r="L157" s="83">
        <f t="shared" ref="L157:L161" si="80" xml:space="preserve">(H157+I157+J157+K157)*$L$7</f>
        <v>0</v>
      </c>
      <c r="M157" s="83">
        <f t="shared" ref="M157:M161" si="81" xml:space="preserve">(H157+I157+J157+K157+L157)*$M$7</f>
        <v>0</v>
      </c>
      <c r="N157" s="83">
        <f t="shared" ref="N157:N161" si="82" xml:space="preserve">(H157+I157+J157+K157+L157+M157)*$N$7</f>
        <v>0</v>
      </c>
      <c r="O157" s="84">
        <f t="shared" ref="O157:O161" si="83" xml:space="preserve">H157+I157+J157+K157+L157+M157+N157</f>
        <v>0</v>
      </c>
      <c r="P157" s="105">
        <f t="shared" ref="P157:P161" si="84" xml:space="preserve">G157*O157</f>
        <v>0</v>
      </c>
      <c r="Q157" s="19"/>
      <c r="R157" s="1"/>
      <c r="S157" s="1"/>
      <c r="T157" s="1"/>
      <c r="U157" s="1"/>
      <c r="V157" s="1"/>
      <c r="W157" s="1"/>
      <c r="X157" s="1">
        <f xml:space="preserve">+K157*H157</f>
        <v>0</v>
      </c>
    </row>
    <row r="158" customFormat="1" ht="60" outlineLevel="2" spans="1:24">
      <c r="A158" s="81">
        <f xml:space="preserve">IF(G158="","",COUNT(A$1:A157)+1)</f>
        <v>127</v>
      </c>
      <c r="B158" s="99" t="s">
        <v>184</v>
      </c>
      <c r="C158" s="180" t="s">
        <v>185</v>
      </c>
      <c r="D158" s="99" t="s">
        <v>112</v>
      </c>
      <c r="E158" s="99" t="s">
        <v>186</v>
      </c>
      <c r="F158" s="99" t="s">
        <v>114</v>
      </c>
      <c r="G158" s="99">
        <f xml:space="preserve">(1.498+4.393+3.212+3.45+0.803*2+0.9*2)*0.15</f>
        <v>2.39385</v>
      </c>
      <c r="H158" s="112">
        <f xml:space="preserve">+$H$90</f>
        <v>0</v>
      </c>
      <c r="I158" s="112">
        <f xml:space="preserve">+$I$90</f>
        <v>0</v>
      </c>
      <c r="J158" s="100">
        <f xml:space="preserve">+$J$90</f>
        <v>0</v>
      </c>
      <c r="K158" s="100">
        <f xml:space="preserve">+$K$90</f>
        <v>0</v>
      </c>
      <c r="L158" s="83">
        <f t="shared" si="80"/>
        <v>0</v>
      </c>
      <c r="M158" s="83">
        <f t="shared" si="81"/>
        <v>0</v>
      </c>
      <c r="N158" s="83">
        <f t="shared" si="82"/>
        <v>0</v>
      </c>
      <c r="O158" s="84">
        <f t="shared" si="83"/>
        <v>0</v>
      </c>
      <c r="P158" s="105">
        <f t="shared" si="84"/>
        <v>0</v>
      </c>
      <c r="Q158" s="19"/>
      <c r="R158" s="1"/>
      <c r="S158" s="1"/>
      <c r="T158" s="1"/>
      <c r="U158" s="1"/>
      <c r="V158" s="1"/>
      <c r="W158" s="1"/>
      <c r="X158" s="1"/>
    </row>
    <row r="159" s="1" customFormat="1" ht="48" outlineLevel="2" spans="1:24">
      <c r="A159" s="81">
        <f xml:space="preserve">IF(G159="","",COUNT(A$1:A158)+1)</f>
        <v>128</v>
      </c>
      <c r="B159" s="99" t="s">
        <v>178</v>
      </c>
      <c r="C159" s="180" t="s">
        <v>179</v>
      </c>
      <c r="D159" s="99" t="s">
        <v>112</v>
      </c>
      <c r="E159" s="99" t="s">
        <v>139</v>
      </c>
      <c r="F159" s="99" t="s">
        <v>140</v>
      </c>
      <c r="G159" s="99">
        <f xml:space="preserve">11.152+3.72+3.93+1.3*2+0.9+0.85+7.215</f>
        <v>30.367</v>
      </c>
      <c r="H159" s="112">
        <f xml:space="preserve">+$H$88</f>
        <v>0</v>
      </c>
      <c r="I159" s="112">
        <f xml:space="preserve">+$I$88</f>
        <v>0</v>
      </c>
      <c r="J159" s="100">
        <f xml:space="preserve">+$J$88</f>
        <v>0</v>
      </c>
      <c r="K159" s="100">
        <f xml:space="preserve">+$K$88</f>
        <v>0</v>
      </c>
      <c r="L159" s="83">
        <f t="shared" si="80"/>
        <v>0</v>
      </c>
      <c r="M159" s="83">
        <f t="shared" si="81"/>
        <v>0</v>
      </c>
      <c r="N159" s="83">
        <f t="shared" si="82"/>
        <v>0</v>
      </c>
      <c r="O159" s="84">
        <f t="shared" si="83"/>
        <v>0</v>
      </c>
      <c r="P159" s="105">
        <f t="shared" si="84"/>
        <v>0</v>
      </c>
      <c r="Q159" s="19"/>
    </row>
    <row r="160" s="1" customFormat="1" ht="72" outlineLevel="2" spans="1:24">
      <c r="A160" s="81">
        <f xml:space="preserve">IF(G160="","",COUNT(A$1:A159)+1)</f>
        <v>129</v>
      </c>
      <c r="B160" s="99" t="s">
        <v>194</v>
      </c>
      <c r="C160" s="180" t="s">
        <v>195</v>
      </c>
      <c r="D160" s="99" t="s">
        <v>112</v>
      </c>
      <c r="E160" s="99" t="s">
        <v>139</v>
      </c>
      <c r="F160" s="99" t="s">
        <v>140</v>
      </c>
      <c r="G160" s="99">
        <f xml:space="preserve">1.904+4.94+2.9+1.74+3.19+2.935</f>
        <v>17.609</v>
      </c>
      <c r="H160" s="100">
        <f xml:space="preserve">+H104</f>
        <v>0</v>
      </c>
      <c r="I160" s="100">
        <f xml:space="preserve">+I104</f>
        <v>0</v>
      </c>
      <c r="J160" s="100">
        <f xml:space="preserve">+J104</f>
        <v>0</v>
      </c>
      <c r="K160" s="100">
        <f xml:space="preserve">+K104</f>
        <v>0</v>
      </c>
      <c r="L160" s="83">
        <f t="shared" si="80"/>
        <v>0</v>
      </c>
      <c r="M160" s="83">
        <f t="shared" si="81"/>
        <v>0</v>
      </c>
      <c r="N160" s="83">
        <f t="shared" si="82"/>
        <v>0</v>
      </c>
      <c r="O160" s="84">
        <f t="shared" si="83"/>
        <v>0</v>
      </c>
      <c r="P160" s="105">
        <f t="shared" si="84"/>
        <v>0</v>
      </c>
      <c r="Q160" s="19"/>
    </row>
    <row r="161" ht="60" outlineLevel="2" spans="1:24">
      <c r="A161" s="81">
        <f xml:space="preserve">IF(G161="","",COUNT(A$1:A160)+1)</f>
        <v>130</v>
      </c>
      <c r="B161" s="81" t="s">
        <v>180</v>
      </c>
      <c r="C161" s="180" t="s">
        <v>181</v>
      </c>
      <c r="D161" s="99" t="s">
        <v>112</v>
      </c>
      <c r="E161" s="99" t="s">
        <v>182</v>
      </c>
      <c r="F161" s="99" t="s">
        <v>183</v>
      </c>
      <c r="G161" s="99">
        <v>10</v>
      </c>
      <c r="H161" s="112">
        <f xml:space="preserve">+$H$89</f>
        <v>0</v>
      </c>
      <c r="I161" s="112">
        <f xml:space="preserve">+$I$89</f>
        <v>0</v>
      </c>
      <c r="J161" s="100">
        <f xml:space="preserve">+$J$89</f>
        <v>0</v>
      </c>
      <c r="K161" s="100">
        <f xml:space="preserve">+$K$89</f>
        <v>0</v>
      </c>
      <c r="L161" s="83">
        <f t="shared" si="80"/>
        <v>0</v>
      </c>
      <c r="M161" s="83">
        <f t="shared" si="81"/>
        <v>0</v>
      </c>
      <c r="N161" s="83">
        <f t="shared" si="82"/>
        <v>0</v>
      </c>
      <c r="O161" s="84">
        <f t="shared" si="83"/>
        <v>0</v>
      </c>
      <c r="P161" s="105">
        <f t="shared" si="84"/>
        <v>0</v>
      </c>
    </row>
    <row r="162" ht="42" customHeight="1" outlineLevel="1" spans="1:24">
      <c r="A162" s="81" t="str">
        <f xml:space="preserve">IF(G162="","",COUNT(A$1:A161)+1)</f>
        <v/>
      </c>
      <c r="B162" s="97" t="s">
        <v>156</v>
      </c>
      <c r="C162" s="98"/>
      <c r="D162" s="99"/>
      <c r="E162" s="99"/>
      <c r="F162" s="99"/>
      <c r="G162" s="99"/>
      <c r="H162" s="99"/>
      <c r="I162" s="99"/>
      <c r="J162" s="99"/>
      <c r="K162" s="99"/>
      <c r="L162" s="100"/>
      <c r="M162" s="100"/>
      <c r="N162" s="100"/>
      <c r="O162" s="100"/>
      <c r="P162" s="105"/>
    </row>
    <row r="163" ht="120" outlineLevel="2" spans="1:24">
      <c r="A163" s="81">
        <f xml:space="preserve">IF(G163="","",COUNT(A$1:A162)+1)</f>
        <v>131</v>
      </c>
      <c r="B163" s="99" t="s">
        <v>169</v>
      </c>
      <c r="C163" s="180" t="s">
        <v>196</v>
      </c>
      <c r="D163" s="99" t="s">
        <v>112</v>
      </c>
      <c r="E163" s="99" t="s">
        <v>171</v>
      </c>
      <c r="F163" s="99" t="s">
        <v>114</v>
      </c>
      <c r="G163" s="99">
        <f xml:space="preserve">12.959+10.07</f>
        <v>23.029</v>
      </c>
      <c r="H163" s="112">
        <f xml:space="preserve">+H126</f>
        <v>0</v>
      </c>
      <c r="I163" s="112">
        <f xml:space="preserve">+I126</f>
        <v>0</v>
      </c>
      <c r="J163" s="100">
        <f xml:space="preserve">+J126</f>
        <v>0</v>
      </c>
      <c r="K163" s="100">
        <f xml:space="preserve">+K126</f>
        <v>0</v>
      </c>
      <c r="L163" s="83">
        <f xml:space="preserve">(H163+I163+J163+K163)*$L$7</f>
        <v>0</v>
      </c>
      <c r="M163" s="83">
        <f xml:space="preserve">(H163+I163+J163+K163+L163)*$M$7</f>
        <v>0</v>
      </c>
      <c r="N163" s="83">
        <f xml:space="preserve">(H163+I163+J163+K163+L163+M163)*$N$7</f>
        <v>0</v>
      </c>
      <c r="O163" s="84">
        <f xml:space="preserve">H163+I163+J163+K163+L163+M163+N163</f>
        <v>0</v>
      </c>
      <c r="P163" s="105">
        <f xml:space="preserve">G163*O163</f>
        <v>0</v>
      </c>
    </row>
    <row r="164" customFormat="1" ht="48" outlineLevel="2" spans="1:24">
      <c r="A164" s="81">
        <f xml:space="preserve">IF(G164="","",COUNT(A$1:A163)+1)</f>
        <v>132</v>
      </c>
      <c r="B164" s="99" t="s">
        <v>188</v>
      </c>
      <c r="C164" s="180" t="s">
        <v>189</v>
      </c>
      <c r="D164" s="99" t="s">
        <v>112</v>
      </c>
      <c r="E164" s="99" t="s">
        <v>113</v>
      </c>
      <c r="F164" s="99" t="s">
        <v>114</v>
      </c>
      <c r="G164" s="99">
        <f xml:space="preserve">+G163</f>
        <v>23.029</v>
      </c>
      <c r="H164" s="112">
        <f xml:space="preserve">+$H$93</f>
        <v>0</v>
      </c>
      <c r="I164" s="112">
        <f xml:space="preserve">+$I$93</f>
        <v>0</v>
      </c>
      <c r="J164" s="100">
        <f xml:space="preserve">+$J$93</f>
        <v>0</v>
      </c>
      <c r="K164" s="100">
        <f xml:space="preserve">+$K$93</f>
        <v>0</v>
      </c>
      <c r="L164" s="83">
        <f xml:space="preserve">(H164+I164+J164+K164)*$L$7</f>
        <v>0</v>
      </c>
      <c r="M164" s="83">
        <f xml:space="preserve">(H164+I164+J164+K164+L164)*$M$7</f>
        <v>0</v>
      </c>
      <c r="N164" s="83">
        <f xml:space="preserve">(H164+I164+J164+K164+L164+M164)*$N$7</f>
        <v>0</v>
      </c>
      <c r="O164" s="84">
        <f xml:space="preserve">H164+I164+J164+K164+L164+M164+N164</f>
        <v>0</v>
      </c>
      <c r="P164" s="105">
        <f xml:space="preserve">G164*O164</f>
        <v>0</v>
      </c>
      <c r="Q164" s="19"/>
      <c r="R164" s="1"/>
      <c r="S164" s="1"/>
      <c r="T164" s="1"/>
      <c r="U164" s="1"/>
      <c r="V164" s="1"/>
      <c r="W164" s="1"/>
      <c r="X164" s="1"/>
    </row>
    <row r="165" customFormat="1" ht="84" outlineLevel="2" spans="1:24">
      <c r="A165" s="81">
        <f xml:space="preserve">IF(G165="","",COUNT(A$1:A164)+1)</f>
        <v>133</v>
      </c>
      <c r="B165" s="99" t="s">
        <v>197</v>
      </c>
      <c r="C165" s="180" t="s">
        <v>198</v>
      </c>
      <c r="D165" s="99" t="s">
        <v>112</v>
      </c>
      <c r="E165" s="99" t="s">
        <v>126</v>
      </c>
      <c r="F165" s="99" t="s">
        <v>114</v>
      </c>
      <c r="G165" s="99">
        <f xml:space="preserve">+G163+G167*0.551</f>
        <v>28.727442</v>
      </c>
      <c r="H165" s="112">
        <f xml:space="preserve">+$H$128</f>
        <v>0</v>
      </c>
      <c r="I165" s="112">
        <f xml:space="preserve">+$I$128</f>
        <v>0</v>
      </c>
      <c r="J165" s="100">
        <f xml:space="preserve">+$J$128</f>
        <v>0</v>
      </c>
      <c r="K165" s="100">
        <f xml:space="preserve">+$K$128</f>
        <v>0</v>
      </c>
      <c r="L165" s="83">
        <f xml:space="preserve">(H165+I165+J165+K165)*$L$7</f>
        <v>0</v>
      </c>
      <c r="M165" s="83">
        <f xml:space="preserve">(H165+I165+J165+K165+L165)*$M$7</f>
        <v>0</v>
      </c>
      <c r="N165" s="83">
        <f xml:space="preserve">(H165+I165+J165+K165+L165+M165)*$N$7</f>
        <v>0</v>
      </c>
      <c r="O165" s="84">
        <f xml:space="preserve">H165+I165+J165+K165+L165+M165+N165</f>
        <v>0</v>
      </c>
      <c r="P165" s="105">
        <f xml:space="preserve">G165*O165</f>
        <v>0</v>
      </c>
      <c r="Q165" s="19"/>
      <c r="R165" s="1"/>
      <c r="S165" s="1"/>
      <c r="T165" s="1"/>
      <c r="U165" s="1"/>
      <c r="V165" s="1"/>
      <c r="W165" s="1"/>
      <c r="X165" s="1"/>
    </row>
    <row r="166" s="171" customFormat="1" ht="96.55" outlineLevel="2" spans="1:24">
      <c r="A166" s="81">
        <f xml:space="preserve">IF(G166="","",COUNT(A$1:A165)+1)</f>
        <v>134</v>
      </c>
      <c r="B166" s="99" t="s">
        <v>210</v>
      </c>
      <c r="C166" s="180" t="s">
        <v>177</v>
      </c>
      <c r="D166" s="81" t="str">
        <f xml:space="preserve">_xlfn.DISPIMG("ID_7DC20BB1CED341CBB87CC996040997C4",1)</f>
        <v>=DISPIMG("ID_7DC20BB1CED341CBB87CC996040997C4",1)</v>
      </c>
      <c r="E166" s="99" t="s">
        <v>139</v>
      </c>
      <c r="F166" s="99" t="s">
        <v>140</v>
      </c>
      <c r="G166" s="99">
        <f xml:space="preserve">2.091+1.9+5.121+1.23</f>
        <v>10.342</v>
      </c>
      <c r="H166" s="112">
        <f xml:space="preserve">+H157</f>
        <v>0</v>
      </c>
      <c r="I166" s="112">
        <f xml:space="preserve">+I157</f>
        <v>0</v>
      </c>
      <c r="J166" s="100">
        <f xml:space="preserve">+J157</f>
        <v>0</v>
      </c>
      <c r="K166" s="100">
        <f xml:space="preserve">+K157</f>
        <v>0</v>
      </c>
      <c r="L166" s="83">
        <f t="shared" ref="L166:L172" si="85" xml:space="preserve">(H166+I166+J166+K166)*$L$7</f>
        <v>0</v>
      </c>
      <c r="M166" s="83">
        <f t="shared" ref="M166:M172" si="86" xml:space="preserve">(H166+I166+J166+K166+L166)*$M$7</f>
        <v>0</v>
      </c>
      <c r="N166" s="83">
        <f t="shared" ref="N166:N172" si="87" xml:space="preserve">(H166+I166+J166+K166+L166+M166)*$N$7</f>
        <v>0</v>
      </c>
      <c r="O166" s="84">
        <f t="shared" ref="O166:O172" si="88" xml:space="preserve">H166+I166+J166+K166+L166+M166+N166</f>
        <v>0</v>
      </c>
      <c r="P166" s="105">
        <f t="shared" ref="P166:P172" si="89" xml:space="preserve">G166*O166</f>
        <v>0</v>
      </c>
      <c r="Q166" s="19"/>
      <c r="R166" s="1"/>
      <c r="S166" s="1"/>
      <c r="T166" s="1"/>
      <c r="U166" s="1"/>
      <c r="V166" s="1"/>
      <c r="W166" s="1"/>
      <c r="X166" s="1">
        <f xml:space="preserve">+K166*H166</f>
        <v>0</v>
      </c>
    </row>
    <row r="167" s="1" customFormat="1" ht="48" outlineLevel="2" spans="1:24">
      <c r="A167" s="81">
        <f xml:space="preserve">IF(G167="","",COUNT(A$1:A166)+1)</f>
        <v>135</v>
      </c>
      <c r="B167" s="99" t="s">
        <v>178</v>
      </c>
      <c r="C167" s="180" t="s">
        <v>179</v>
      </c>
      <c r="D167" s="99" t="s">
        <v>112</v>
      </c>
      <c r="E167" s="99" t="s">
        <v>139</v>
      </c>
      <c r="F167" s="99" t="s">
        <v>140</v>
      </c>
      <c r="G167" s="99">
        <f xml:space="preserve">2.091+1.9+5.121+1.23</f>
        <v>10.342</v>
      </c>
      <c r="H167" s="112">
        <f xml:space="preserve">+$H$88</f>
        <v>0</v>
      </c>
      <c r="I167" s="112">
        <f xml:space="preserve">+$I$88</f>
        <v>0</v>
      </c>
      <c r="J167" s="100">
        <f xml:space="preserve">+$J$88</f>
        <v>0</v>
      </c>
      <c r="K167" s="100">
        <f xml:space="preserve">+$K$88</f>
        <v>0</v>
      </c>
      <c r="L167" s="83">
        <f t="shared" si="85"/>
        <v>0</v>
      </c>
      <c r="M167" s="83">
        <f t="shared" si="86"/>
        <v>0</v>
      </c>
      <c r="N167" s="83">
        <f t="shared" si="87"/>
        <v>0</v>
      </c>
      <c r="O167" s="84">
        <f t="shared" si="88"/>
        <v>0</v>
      </c>
      <c r="P167" s="105">
        <f t="shared" si="89"/>
        <v>0</v>
      </c>
      <c r="Q167" s="19"/>
    </row>
    <row r="168" customFormat="1" ht="60" outlineLevel="2" spans="1:24">
      <c r="A168" s="81">
        <f xml:space="preserve">IF(G168="","",COUNT(A$1:A167)+1)</f>
        <v>136</v>
      </c>
      <c r="B168" s="81" t="s">
        <v>180</v>
      </c>
      <c r="C168" s="180" t="s">
        <v>181</v>
      </c>
      <c r="D168" s="99" t="s">
        <v>112</v>
      </c>
      <c r="E168" s="99" t="s">
        <v>182</v>
      </c>
      <c r="F168" s="99" t="s">
        <v>183</v>
      </c>
      <c r="G168" s="99">
        <v>2</v>
      </c>
      <c r="H168" s="112">
        <f xml:space="preserve">+$H$89</f>
        <v>0</v>
      </c>
      <c r="I168" s="112">
        <f xml:space="preserve">+$I$89</f>
        <v>0</v>
      </c>
      <c r="J168" s="100">
        <f xml:space="preserve">+$J$89</f>
        <v>0</v>
      </c>
      <c r="K168" s="100">
        <f xml:space="preserve">+$K$89</f>
        <v>0</v>
      </c>
      <c r="L168" s="83">
        <f t="shared" si="85"/>
        <v>0</v>
      </c>
      <c r="M168" s="83">
        <f t="shared" si="86"/>
        <v>0</v>
      </c>
      <c r="N168" s="83">
        <f t="shared" si="87"/>
        <v>0</v>
      </c>
      <c r="O168" s="84">
        <f t="shared" si="88"/>
        <v>0</v>
      </c>
      <c r="P168" s="105">
        <f t="shared" si="89"/>
        <v>0</v>
      </c>
      <c r="Q168" s="19"/>
      <c r="R168" s="1"/>
      <c r="S168" s="1"/>
      <c r="T168" s="1"/>
      <c r="U168" s="1"/>
      <c r="V168" s="1"/>
      <c r="W168" s="1"/>
      <c r="X168" s="1"/>
    </row>
    <row r="169" ht="42" customHeight="1" outlineLevel="1" spans="1:24">
      <c r="A169" s="81" t="str">
        <f xml:space="preserve">IF(G169="","",COUNT(A$1:A168)+1)</f>
        <v/>
      </c>
      <c r="B169" s="97" t="s">
        <v>159</v>
      </c>
      <c r="C169" s="98"/>
      <c r="D169" s="99"/>
      <c r="E169" s="99"/>
      <c r="F169" s="99"/>
      <c r="G169" s="99"/>
      <c r="H169" s="99"/>
      <c r="I169" s="99"/>
      <c r="J169" s="99"/>
      <c r="K169" s="99"/>
      <c r="L169" s="100"/>
      <c r="M169" s="100"/>
      <c r="N169" s="100"/>
      <c r="O169" s="100"/>
      <c r="P169" s="105"/>
    </row>
    <row r="170" ht="120" outlineLevel="2" spans="1:24">
      <c r="A170" s="81">
        <f xml:space="preserve">IF(G170="","",COUNT(A$1:A169)+1)</f>
        <v>137</v>
      </c>
      <c r="B170" s="99" t="s">
        <v>169</v>
      </c>
      <c r="C170" s="180" t="s">
        <v>196</v>
      </c>
      <c r="D170" s="99" t="s">
        <v>112</v>
      </c>
      <c r="E170" s="99" t="s">
        <v>171</v>
      </c>
      <c r="F170" s="99" t="s">
        <v>114</v>
      </c>
      <c r="G170" s="99">
        <v>10.832</v>
      </c>
      <c r="H170" s="112">
        <f xml:space="preserve">+H126</f>
        <v>0</v>
      </c>
      <c r="I170" s="112">
        <f xml:space="preserve">+I126</f>
        <v>0</v>
      </c>
      <c r="J170" s="100">
        <f xml:space="preserve">+J126</f>
        <v>0</v>
      </c>
      <c r="K170" s="100">
        <f xml:space="preserve">+K126</f>
        <v>0</v>
      </c>
      <c r="L170" s="83">
        <f t="shared" si="85"/>
        <v>0</v>
      </c>
      <c r="M170" s="83">
        <f t="shared" si="86"/>
        <v>0</v>
      </c>
      <c r="N170" s="83">
        <f t="shared" si="87"/>
        <v>0</v>
      </c>
      <c r="O170" s="84">
        <f t="shared" si="88"/>
        <v>0</v>
      </c>
      <c r="P170" s="105">
        <f t="shared" si="89"/>
        <v>0</v>
      </c>
    </row>
    <row r="171" customFormat="1" ht="48" outlineLevel="2" spans="1:24">
      <c r="A171" s="81">
        <f xml:space="preserve">IF(G171="","",COUNT(A$1:A170)+1)</f>
        <v>138</v>
      </c>
      <c r="B171" s="99" t="s">
        <v>188</v>
      </c>
      <c r="C171" s="180" t="s">
        <v>189</v>
      </c>
      <c r="D171" s="99" t="s">
        <v>112</v>
      </c>
      <c r="E171" s="99" t="s">
        <v>113</v>
      </c>
      <c r="F171" s="99" t="s">
        <v>114</v>
      </c>
      <c r="G171" s="99">
        <f xml:space="preserve">+G170</f>
        <v>10.832</v>
      </c>
      <c r="H171" s="112">
        <f xml:space="preserve">+$H$93</f>
        <v>0</v>
      </c>
      <c r="I171" s="112">
        <f xml:space="preserve">+$I$93</f>
        <v>0</v>
      </c>
      <c r="J171" s="100">
        <f xml:space="preserve">+$J$93</f>
        <v>0</v>
      </c>
      <c r="K171" s="100">
        <f xml:space="preserve">+$K$93</f>
        <v>0</v>
      </c>
      <c r="L171" s="83">
        <f t="shared" si="85"/>
        <v>0</v>
      </c>
      <c r="M171" s="83">
        <f t="shared" si="86"/>
        <v>0</v>
      </c>
      <c r="N171" s="83">
        <f t="shared" si="87"/>
        <v>0</v>
      </c>
      <c r="O171" s="84">
        <f t="shared" si="88"/>
        <v>0</v>
      </c>
      <c r="P171" s="105">
        <f t="shared" si="89"/>
        <v>0</v>
      </c>
      <c r="Q171" s="19"/>
      <c r="R171" s="1"/>
      <c r="S171" s="1"/>
      <c r="T171" s="1"/>
      <c r="U171" s="1"/>
      <c r="V171" s="1"/>
      <c r="W171" s="1"/>
      <c r="X171" s="1"/>
    </row>
    <row r="172" customFormat="1" ht="84" outlineLevel="2" spans="1:24">
      <c r="A172" s="81">
        <f xml:space="preserve">IF(G172="","",COUNT(A$1:A170)+1)</f>
        <v>138</v>
      </c>
      <c r="B172" s="99" t="s">
        <v>197</v>
      </c>
      <c r="C172" s="180" t="s">
        <v>198</v>
      </c>
      <c r="D172" s="99" t="s">
        <v>112</v>
      </c>
      <c r="E172" s="99" t="s">
        <v>126</v>
      </c>
      <c r="F172" s="99" t="s">
        <v>114</v>
      </c>
      <c r="G172" s="99">
        <v>10.832</v>
      </c>
      <c r="H172" s="112">
        <f xml:space="preserve">+$H$128</f>
        <v>0</v>
      </c>
      <c r="I172" s="112">
        <f xml:space="preserve">+$I$128</f>
        <v>0</v>
      </c>
      <c r="J172" s="100">
        <f xml:space="preserve">+$J$128</f>
        <v>0</v>
      </c>
      <c r="K172" s="100">
        <f xml:space="preserve">+$K$128</f>
        <v>0</v>
      </c>
      <c r="L172" s="83">
        <f t="shared" si="85"/>
        <v>0</v>
      </c>
      <c r="M172" s="83">
        <f t="shared" si="86"/>
        <v>0</v>
      </c>
      <c r="N172" s="83">
        <f t="shared" si="87"/>
        <v>0</v>
      </c>
      <c r="O172" s="84">
        <f t="shared" si="88"/>
        <v>0</v>
      </c>
      <c r="P172" s="105">
        <f t="shared" si="89"/>
        <v>0</v>
      </c>
      <c r="Q172" s="19"/>
      <c r="R172" s="1"/>
      <c r="S172" s="1"/>
      <c r="T172" s="1"/>
      <c r="U172" s="1"/>
      <c r="V172" s="1"/>
      <c r="W172" s="1"/>
      <c r="X172" s="1"/>
    </row>
    <row r="173" ht="42" customHeight="1" outlineLevel="1" spans="1:24">
      <c r="A173" s="81" t="str">
        <f xml:space="preserve">IF(G173="","",COUNT(A$1:A172)+1)</f>
        <v/>
      </c>
      <c r="B173" s="97" t="s">
        <v>161</v>
      </c>
      <c r="C173" s="98"/>
      <c r="D173" s="99"/>
      <c r="E173" s="99"/>
      <c r="F173" s="99"/>
      <c r="G173" s="99"/>
      <c r="H173" s="99"/>
      <c r="I173" s="99"/>
      <c r="J173" s="99"/>
      <c r="K173" s="99"/>
      <c r="L173" s="100"/>
      <c r="M173" s="100"/>
      <c r="N173" s="100"/>
      <c r="O173" s="100"/>
      <c r="P173" s="105"/>
    </row>
    <row r="174" ht="120" outlineLevel="2" spans="1:24">
      <c r="A174" s="81">
        <f xml:space="preserve">IF(G174="","",COUNT(A$1:A173)+1)</f>
        <v>140</v>
      </c>
      <c r="B174" s="99" t="s">
        <v>169</v>
      </c>
      <c r="C174" s="180" t="s">
        <v>211</v>
      </c>
      <c r="D174" s="99" t="s">
        <v>112</v>
      </c>
      <c r="E174" s="99" t="s">
        <v>171</v>
      </c>
      <c r="F174" s="99" t="s">
        <v>114</v>
      </c>
      <c r="G174" s="99">
        <f xml:space="preserve">41.703+10.401+4.014+2.262</f>
        <v>58.38</v>
      </c>
      <c r="H174" s="112">
        <f xml:space="preserve">+H84</f>
        <v>0</v>
      </c>
      <c r="I174" s="112">
        <f xml:space="preserve">+I84</f>
        <v>0</v>
      </c>
      <c r="J174" s="112">
        <f xml:space="preserve">+J84</f>
        <v>0</v>
      </c>
      <c r="K174" s="112">
        <f xml:space="preserve">+K84</f>
        <v>0</v>
      </c>
      <c r="L174" s="83">
        <f t="shared" ref="L174:L184" si="90" xml:space="preserve">(H174+I174+J174+K174)*$L$7</f>
        <v>0</v>
      </c>
      <c r="M174" s="83">
        <f t="shared" ref="M174:M184" si="91" xml:space="preserve">(H174+I174+J174+K174+L174)*$M$7</f>
        <v>0</v>
      </c>
      <c r="N174" s="83">
        <f t="shared" ref="N174:N184" si="92" xml:space="preserve">(H174+I174+J174+K174+L174+M174)*$N$7</f>
        <v>0</v>
      </c>
      <c r="O174" s="84">
        <f t="shared" ref="O174:O184" si="93" xml:space="preserve">H174+I174+J174+K174+L174+M174+N174</f>
        <v>0</v>
      </c>
      <c r="P174" s="105">
        <f t="shared" ref="P174:P184" si="94" xml:space="preserve">G174*O174</f>
        <v>0</v>
      </c>
    </row>
    <row r="175" customFormat="1" ht="84" outlineLevel="2" spans="1:24">
      <c r="A175" s="81">
        <f xml:space="preserve">IF(G175="","",COUNT(A$1:A174)+1)</f>
        <v>141</v>
      </c>
      <c r="B175" s="99" t="s">
        <v>172</v>
      </c>
      <c r="C175" s="180" t="s">
        <v>173</v>
      </c>
      <c r="D175" s="99" t="s">
        <v>112</v>
      </c>
      <c r="E175" s="99" t="s">
        <v>126</v>
      </c>
      <c r="F175" s="99" t="s">
        <v>114</v>
      </c>
      <c r="G175" s="99">
        <f xml:space="preserve">41.703+10.401+4.014-(7.337+7.446+1.746*2)*0.15+(0.551+0.2)*G182+G183*(0.2+0.2+0.2)</f>
        <v>65.420249</v>
      </c>
      <c r="H175" s="112">
        <f xml:space="preserve">+$H$85</f>
        <v>0</v>
      </c>
      <c r="I175" s="112">
        <f xml:space="preserve">+$I$85</f>
        <v>0</v>
      </c>
      <c r="J175" s="100">
        <f xml:space="preserve">+$J$85</f>
        <v>0</v>
      </c>
      <c r="K175" s="100">
        <f xml:space="preserve">+$K$85</f>
        <v>0</v>
      </c>
      <c r="L175" s="83">
        <f t="shared" si="90"/>
        <v>0</v>
      </c>
      <c r="M175" s="83">
        <f t="shared" si="91"/>
        <v>0</v>
      </c>
      <c r="N175" s="83">
        <f t="shared" si="92"/>
        <v>0</v>
      </c>
      <c r="O175" s="84">
        <f t="shared" si="93"/>
        <v>0</v>
      </c>
      <c r="P175" s="105">
        <f t="shared" si="94"/>
        <v>0</v>
      </c>
      <c r="Q175" s="19"/>
      <c r="R175" s="1"/>
      <c r="S175" s="1"/>
      <c r="T175" s="1"/>
      <c r="U175" s="1"/>
      <c r="V175" s="1"/>
      <c r="W175" s="1"/>
      <c r="X175" s="1"/>
    </row>
    <row r="176" customFormat="1" ht="84" outlineLevel="2" spans="1:24">
      <c r="A176" s="81">
        <f xml:space="preserve">IF(G176="","",COUNT(A$1:A175)+1)</f>
        <v>142</v>
      </c>
      <c r="B176" s="99" t="s">
        <v>212</v>
      </c>
      <c r="C176" s="180" t="s">
        <v>213</v>
      </c>
      <c r="D176" s="99" t="s">
        <v>112</v>
      </c>
      <c r="E176" s="99" t="s">
        <v>126</v>
      </c>
      <c r="F176" s="99" t="s">
        <v>114</v>
      </c>
      <c r="G176" s="99">
        <v>2.262</v>
      </c>
      <c r="H176" s="106"/>
      <c r="I176" s="106"/>
      <c r="J176" s="107"/>
      <c r="K176" s="107"/>
      <c r="L176" s="83">
        <f t="shared" si="90"/>
        <v>0</v>
      </c>
      <c r="M176" s="83">
        <f t="shared" si="91"/>
        <v>0</v>
      </c>
      <c r="N176" s="83">
        <f t="shared" si="92"/>
        <v>0</v>
      </c>
      <c r="O176" s="84">
        <f t="shared" si="93"/>
        <v>0</v>
      </c>
      <c r="P176" s="105">
        <f t="shared" si="94"/>
        <v>0</v>
      </c>
      <c r="Q176" s="19"/>
      <c r="R176" s="1"/>
      <c r="S176" s="1"/>
      <c r="T176" s="1"/>
      <c r="U176" s="1"/>
      <c r="V176" s="1"/>
      <c r="W176" s="1"/>
      <c r="X176" s="1"/>
    </row>
    <row r="177" customFormat="1" ht="84" outlineLevel="2" spans="1:24">
      <c r="A177" s="81">
        <f xml:space="preserve">IF(G177="","",COUNT(A$1:A176)+1)</f>
        <v>143</v>
      </c>
      <c r="B177" s="99" t="s">
        <v>174</v>
      </c>
      <c r="C177" s="180" t="s">
        <v>175</v>
      </c>
      <c r="D177" s="99" t="s">
        <v>112</v>
      </c>
      <c r="E177" s="99" t="s">
        <v>126</v>
      </c>
      <c r="F177" s="99" t="s">
        <v>114</v>
      </c>
      <c r="G177" s="99">
        <v>43.234</v>
      </c>
      <c r="H177" s="112">
        <f xml:space="preserve">+H86</f>
        <v>0</v>
      </c>
      <c r="I177" s="112">
        <f xml:space="preserve">+I86</f>
        <v>0</v>
      </c>
      <c r="J177" s="100">
        <f xml:space="preserve">+J86</f>
        <v>0</v>
      </c>
      <c r="K177" s="100">
        <f xml:space="preserve">+K86</f>
        <v>0</v>
      </c>
      <c r="L177" s="83">
        <f t="shared" si="90"/>
        <v>0</v>
      </c>
      <c r="M177" s="83">
        <f t="shared" si="91"/>
        <v>0</v>
      </c>
      <c r="N177" s="83">
        <f t="shared" si="92"/>
        <v>0</v>
      </c>
      <c r="O177" s="84">
        <f t="shared" si="93"/>
        <v>0</v>
      </c>
      <c r="P177" s="105">
        <f t="shared" si="94"/>
        <v>0</v>
      </c>
      <c r="Q177" s="19"/>
      <c r="R177" s="1"/>
      <c r="S177" s="1"/>
      <c r="T177" s="1"/>
      <c r="U177" s="1">
        <f xml:space="preserve">0.17*(29.29+16.31)</f>
        <v>7.752</v>
      </c>
      <c r="V177" s="1">
        <f xml:space="preserve">0.17*15.92</f>
        <v>2.7064</v>
      </c>
      <c r="W177" s="1"/>
      <c r="X177" s="1">
        <f xml:space="preserve">+K177*H177</f>
        <v>0</v>
      </c>
    </row>
    <row r="178" customFormat="1" ht="120" outlineLevel="2" spans="1:24">
      <c r="A178" s="81">
        <f xml:space="preserve">IF(G178="","",COUNT(A$1:A177)+1)</f>
        <v>144</v>
      </c>
      <c r="B178" s="99" t="s">
        <v>206</v>
      </c>
      <c r="C178" s="180" t="s">
        <v>207</v>
      </c>
      <c r="D178" s="99" t="s">
        <v>112</v>
      </c>
      <c r="E178" s="99" t="s">
        <v>113</v>
      </c>
      <c r="F178" s="99" t="s">
        <v>114</v>
      </c>
      <c r="G178" s="99">
        <v>43.234</v>
      </c>
      <c r="H178" s="112">
        <f xml:space="preserve">+H154</f>
        <v>0</v>
      </c>
      <c r="I178" s="112">
        <f xml:space="preserve">+I154</f>
        <v>0</v>
      </c>
      <c r="J178" s="100">
        <f xml:space="preserve">+J154</f>
        <v>0</v>
      </c>
      <c r="K178" s="100">
        <f xml:space="preserve">+K154</f>
        <v>0</v>
      </c>
      <c r="L178" s="83">
        <f t="shared" si="90"/>
        <v>0</v>
      </c>
      <c r="M178" s="83">
        <f t="shared" si="91"/>
        <v>0</v>
      </c>
      <c r="N178" s="83">
        <f t="shared" si="92"/>
        <v>0</v>
      </c>
      <c r="O178" s="84">
        <f t="shared" si="93"/>
        <v>0</v>
      </c>
      <c r="P178" s="105">
        <f t="shared" si="94"/>
        <v>0</v>
      </c>
      <c r="Q178" s="19"/>
      <c r="R178" s="1"/>
      <c r="S178" s="1"/>
      <c r="T178" s="1"/>
      <c r="U178" s="1"/>
      <c r="V178" s="1"/>
      <c r="W178" s="1"/>
      <c r="X178" s="1"/>
    </row>
    <row r="179" s="171" customFormat="1" ht="101.9" outlineLevel="2" spans="1:24">
      <c r="A179" s="81">
        <f xml:space="preserve">IF(G179="","",COUNT(A$1:A178)+1)</f>
        <v>145</v>
      </c>
      <c r="B179" s="99" t="s">
        <v>210</v>
      </c>
      <c r="C179" s="180" t="s">
        <v>177</v>
      </c>
      <c r="D179" s="81" t="str">
        <f xml:space="preserve">_xlfn.DISPIMG("ID_F5DA2425028D458E869E6CDB77796DE0",1)</f>
        <v>=DISPIMG("ID_F5DA2425028D458E869E6CDB77796DE0",1)</v>
      </c>
      <c r="E179" s="99" t="s">
        <v>139</v>
      </c>
      <c r="F179" s="99" t="s">
        <v>140</v>
      </c>
      <c r="G179" s="99">
        <v>9.749</v>
      </c>
      <c r="H179" s="112">
        <f xml:space="preserve">+H157</f>
        <v>0</v>
      </c>
      <c r="I179" s="112">
        <f xml:space="preserve">+I157</f>
        <v>0</v>
      </c>
      <c r="J179" s="100">
        <f xml:space="preserve">+J157</f>
        <v>0</v>
      </c>
      <c r="K179" s="100">
        <f xml:space="preserve">+K157</f>
        <v>0</v>
      </c>
      <c r="L179" s="83">
        <f t="shared" si="90"/>
        <v>0</v>
      </c>
      <c r="M179" s="83">
        <f t="shared" si="91"/>
        <v>0</v>
      </c>
      <c r="N179" s="83">
        <f t="shared" si="92"/>
        <v>0</v>
      </c>
      <c r="O179" s="84">
        <f t="shared" si="93"/>
        <v>0</v>
      </c>
      <c r="P179" s="105">
        <f t="shared" si="94"/>
        <v>0</v>
      </c>
      <c r="Q179" s="19"/>
      <c r="R179" s="1"/>
      <c r="S179" s="1"/>
      <c r="T179" s="1"/>
      <c r="U179" s="1"/>
      <c r="V179" s="1"/>
      <c r="W179" s="1"/>
      <c r="X179" s="1">
        <f xml:space="preserve">+K179*H179</f>
        <v>0</v>
      </c>
    </row>
    <row r="180" customFormat="1" ht="60" outlineLevel="2" spans="1:24">
      <c r="A180" s="81">
        <f xml:space="preserve">IF(G180="","",COUNT(A$1:A179)+1)</f>
        <v>146</v>
      </c>
      <c r="B180" s="99" t="s">
        <v>192</v>
      </c>
      <c r="C180" s="180" t="s">
        <v>193</v>
      </c>
      <c r="D180" s="99" t="s">
        <v>112</v>
      </c>
      <c r="E180" s="99" t="s">
        <v>126</v>
      </c>
      <c r="F180" s="99" t="s">
        <v>114</v>
      </c>
      <c r="G180" s="99">
        <f xml:space="preserve">+(4.15)*0.5+3.77*0.9</f>
        <v>5.468</v>
      </c>
      <c r="H180" s="112">
        <f xml:space="preserve">+H103</f>
        <v>0</v>
      </c>
      <c r="I180" s="112">
        <f xml:space="preserve">+I103</f>
        <v>0</v>
      </c>
      <c r="J180" s="112">
        <f xml:space="preserve">+J103</f>
        <v>0</v>
      </c>
      <c r="K180" s="112">
        <f xml:space="preserve">+K103</f>
        <v>0</v>
      </c>
      <c r="L180" s="83">
        <f t="shared" si="90"/>
        <v>0</v>
      </c>
      <c r="M180" s="83">
        <f t="shared" si="91"/>
        <v>0</v>
      </c>
      <c r="N180" s="83">
        <f t="shared" si="92"/>
        <v>0</v>
      </c>
      <c r="O180" s="84">
        <f t="shared" si="93"/>
        <v>0</v>
      </c>
      <c r="P180" s="105">
        <f t="shared" si="94"/>
        <v>0</v>
      </c>
      <c r="Q180" s="19"/>
      <c r="R180" s="1"/>
      <c r="S180" s="1"/>
      <c r="T180" s="1"/>
      <c r="U180" s="1"/>
      <c r="V180" s="1"/>
      <c r="W180" s="1"/>
      <c r="X180" s="1"/>
    </row>
    <row r="181" customFormat="1" ht="60" outlineLevel="2" spans="1:24">
      <c r="A181" s="81">
        <f xml:space="preserve">IF(G181="","",COUNT(A$1:A179)+1)</f>
        <v>146</v>
      </c>
      <c r="B181" s="99" t="s">
        <v>184</v>
      </c>
      <c r="C181" s="180" t="s">
        <v>185</v>
      </c>
      <c r="D181" s="99" t="s">
        <v>112</v>
      </c>
      <c r="E181" s="99" t="s">
        <v>186</v>
      </c>
      <c r="F181" s="99" t="s">
        <v>114</v>
      </c>
      <c r="G181" s="99">
        <f xml:space="preserve">+(7.337+7.446)*0.15+1.746*2*0.15</f>
        <v>2.74125</v>
      </c>
      <c r="H181" s="112">
        <f xml:space="preserve">+$H$90</f>
        <v>0</v>
      </c>
      <c r="I181" s="112">
        <f xml:space="preserve">+$I$90</f>
        <v>0</v>
      </c>
      <c r="J181" s="100">
        <f xml:space="preserve">+$J$90</f>
        <v>0</v>
      </c>
      <c r="K181" s="100">
        <f xml:space="preserve">+$K$90</f>
        <v>0</v>
      </c>
      <c r="L181" s="83">
        <f t="shared" si="90"/>
        <v>0</v>
      </c>
      <c r="M181" s="83">
        <f t="shared" si="91"/>
        <v>0</v>
      </c>
      <c r="N181" s="83">
        <f t="shared" si="92"/>
        <v>0</v>
      </c>
      <c r="O181" s="84">
        <f t="shared" si="93"/>
        <v>0</v>
      </c>
      <c r="P181" s="105">
        <f t="shared" si="94"/>
        <v>0</v>
      </c>
      <c r="Q181" s="19"/>
      <c r="R181" s="1"/>
      <c r="S181" s="1"/>
      <c r="T181" s="1"/>
      <c r="U181" s="1"/>
      <c r="V181" s="1"/>
      <c r="W181" s="1"/>
      <c r="X181" s="1"/>
    </row>
    <row r="182" s="1" customFormat="1" ht="48" outlineLevel="2" spans="1:24">
      <c r="A182" s="81">
        <f xml:space="preserve">IF(G182="","",COUNT(A$1:A181)+1)</f>
        <v>148</v>
      </c>
      <c r="B182" s="99" t="s">
        <v>178</v>
      </c>
      <c r="C182" s="180" t="s">
        <v>179</v>
      </c>
      <c r="D182" s="99" t="s">
        <v>112</v>
      </c>
      <c r="E182" s="99" t="s">
        <v>139</v>
      </c>
      <c r="F182" s="99" t="s">
        <v>140</v>
      </c>
      <c r="G182" s="99">
        <v>9.749</v>
      </c>
      <c r="H182" s="112">
        <f xml:space="preserve">+$H$88</f>
        <v>0</v>
      </c>
      <c r="I182" s="112">
        <f xml:space="preserve">+$I$88</f>
        <v>0</v>
      </c>
      <c r="J182" s="100">
        <f xml:space="preserve">+$J$88</f>
        <v>0</v>
      </c>
      <c r="K182" s="100">
        <f xml:space="preserve">+$K$88</f>
        <v>0</v>
      </c>
      <c r="L182" s="83">
        <f t="shared" si="90"/>
        <v>0</v>
      </c>
      <c r="M182" s="83">
        <f t="shared" si="91"/>
        <v>0</v>
      </c>
      <c r="N182" s="83">
        <f t="shared" si="92"/>
        <v>0</v>
      </c>
      <c r="O182" s="84">
        <f t="shared" si="93"/>
        <v>0</v>
      </c>
      <c r="P182" s="105">
        <f t="shared" si="94"/>
        <v>0</v>
      </c>
      <c r="Q182" s="19"/>
    </row>
    <row r="183" s="1" customFormat="1" ht="72" outlineLevel="2" spans="1:24">
      <c r="A183" s="81">
        <f xml:space="preserve">IF(G183="","",COUNT(A$1:A182)+1)</f>
        <v>149</v>
      </c>
      <c r="B183" s="99" t="s">
        <v>194</v>
      </c>
      <c r="C183" s="180" t="s">
        <v>195</v>
      </c>
      <c r="D183" s="99" t="s">
        <v>112</v>
      </c>
      <c r="E183" s="99" t="s">
        <v>139</v>
      </c>
      <c r="F183" s="99" t="s">
        <v>140</v>
      </c>
      <c r="G183" s="99">
        <f xml:space="preserve">4.1+3.77</f>
        <v>7.87</v>
      </c>
      <c r="H183" s="112">
        <f xml:space="preserve">+H104</f>
        <v>0</v>
      </c>
      <c r="I183" s="112">
        <f xml:space="preserve">+I104</f>
        <v>0</v>
      </c>
      <c r="J183" s="112">
        <f xml:space="preserve">+J104</f>
        <v>0</v>
      </c>
      <c r="K183" s="112">
        <f xml:space="preserve">+K104</f>
        <v>0</v>
      </c>
      <c r="L183" s="83">
        <f t="shared" si="90"/>
        <v>0</v>
      </c>
      <c r="M183" s="83">
        <f t="shared" si="91"/>
        <v>0</v>
      </c>
      <c r="N183" s="83">
        <f t="shared" si="92"/>
        <v>0</v>
      </c>
      <c r="O183" s="84">
        <f t="shared" si="93"/>
        <v>0</v>
      </c>
      <c r="P183" s="105">
        <f t="shared" si="94"/>
        <v>0</v>
      </c>
      <c r="Q183" s="19"/>
    </row>
    <row r="184" ht="60" outlineLevel="2" spans="1:24">
      <c r="A184" s="81">
        <f xml:space="preserve">IF(G184="","",COUNT(A$1:A183)+1)</f>
        <v>150</v>
      </c>
      <c r="B184" s="81" t="s">
        <v>180</v>
      </c>
      <c r="C184" s="180" t="s">
        <v>181</v>
      </c>
      <c r="D184" s="99" t="s">
        <v>112</v>
      </c>
      <c r="E184" s="99" t="s">
        <v>182</v>
      </c>
      <c r="F184" s="99" t="s">
        <v>183</v>
      </c>
      <c r="G184" s="99">
        <v>5</v>
      </c>
      <c r="H184" s="112">
        <f xml:space="preserve">+$H$89</f>
        <v>0</v>
      </c>
      <c r="I184" s="112">
        <f xml:space="preserve">+$I$89</f>
        <v>0</v>
      </c>
      <c r="J184" s="100">
        <f xml:space="preserve">+$J$89</f>
        <v>0</v>
      </c>
      <c r="K184" s="100">
        <f xml:space="preserve">+$K$89</f>
        <v>0</v>
      </c>
      <c r="L184" s="83">
        <f t="shared" si="90"/>
        <v>0</v>
      </c>
      <c r="M184" s="83">
        <f t="shared" si="91"/>
        <v>0</v>
      </c>
      <c r="N184" s="83">
        <f t="shared" si="92"/>
        <v>0</v>
      </c>
      <c r="O184" s="84">
        <f t="shared" si="93"/>
        <v>0</v>
      </c>
      <c r="P184" s="105">
        <f t="shared" si="94"/>
        <v>0</v>
      </c>
    </row>
    <row r="185" ht="42" customHeight="1" outlineLevel="1" spans="1:24">
      <c r="A185" s="81" t="str">
        <f xml:space="preserve">IF(G185="","",COUNT(A$1:A184)+1)</f>
        <v/>
      </c>
      <c r="B185" s="97" t="s">
        <v>164</v>
      </c>
      <c r="C185" s="98"/>
      <c r="D185" s="99"/>
      <c r="E185" s="99"/>
      <c r="F185" s="99"/>
      <c r="G185" s="99"/>
      <c r="H185" s="99"/>
      <c r="I185" s="99"/>
      <c r="J185" s="99"/>
      <c r="K185" s="99"/>
      <c r="L185" s="100"/>
      <c r="M185" s="100"/>
      <c r="N185" s="100"/>
      <c r="O185" s="100"/>
      <c r="P185" s="105"/>
    </row>
    <row r="186" s="1" customFormat="1" ht="120" outlineLevel="2" spans="1:24">
      <c r="A186" s="81">
        <f xml:space="preserve">IF(G186="","",COUNT(A$1:A185)+1)</f>
        <v>151</v>
      </c>
      <c r="B186" s="99" t="s">
        <v>169</v>
      </c>
      <c r="C186" s="180" t="s">
        <v>211</v>
      </c>
      <c r="D186" s="99" t="s">
        <v>112</v>
      </c>
      <c r="E186" s="99" t="s">
        <v>171</v>
      </c>
      <c r="F186" s="99" t="s">
        <v>114</v>
      </c>
      <c r="G186" s="99">
        <f xml:space="preserve">20.75+13.494+87.719+8+4.779</f>
        <v>134.742</v>
      </c>
      <c r="H186" s="112">
        <f xml:space="preserve">+H84</f>
        <v>0</v>
      </c>
      <c r="I186" s="112">
        <f xml:space="preserve">+I84</f>
        <v>0</v>
      </c>
      <c r="J186" s="112">
        <f xml:space="preserve">+J84</f>
        <v>0</v>
      </c>
      <c r="K186" s="112">
        <f xml:space="preserve">+K84</f>
        <v>0</v>
      </c>
      <c r="L186" s="83">
        <f xml:space="preserve">(H186+I186+J186+K186)*$L$7</f>
        <v>0</v>
      </c>
      <c r="M186" s="83">
        <f xml:space="preserve">(H186+I186+J186+K186+L186)*$M$7</f>
        <v>0</v>
      </c>
      <c r="N186" s="83">
        <f xml:space="preserve">(H186+I186+J186+K186+L186+M186)*$N$7</f>
        <v>0</v>
      </c>
      <c r="O186" s="84">
        <f xml:space="preserve">H186+I186+J186+K186+L186+M186+N186</f>
        <v>0</v>
      </c>
      <c r="P186" s="105">
        <f xml:space="preserve">G186*O186</f>
        <v>0</v>
      </c>
      <c r="Q186" s="19"/>
    </row>
    <row r="187" customFormat="1" ht="48" outlineLevel="2" spans="1:24">
      <c r="A187" s="81">
        <f xml:space="preserve">IF(G187="","",COUNT(A$1:A186)+1)</f>
        <v>152</v>
      </c>
      <c r="B187" s="99" t="s">
        <v>188</v>
      </c>
      <c r="C187" s="180" t="s">
        <v>189</v>
      </c>
      <c r="D187" s="99" t="s">
        <v>112</v>
      </c>
      <c r="E187" s="99" t="s">
        <v>113</v>
      </c>
      <c r="F187" s="99" t="s">
        <v>114</v>
      </c>
      <c r="G187" s="99">
        <f xml:space="preserve">+G188+20.75+8+14.26</f>
        <v>64.26</v>
      </c>
      <c r="H187" s="112">
        <f xml:space="preserve">+$H$93</f>
        <v>0</v>
      </c>
      <c r="I187" s="112">
        <f xml:space="preserve">+$I$93</f>
        <v>0</v>
      </c>
      <c r="J187" s="100">
        <f xml:space="preserve">+$J$93</f>
        <v>0</v>
      </c>
      <c r="K187" s="100">
        <f xml:space="preserve">+$K$93</f>
        <v>0</v>
      </c>
      <c r="L187" s="83">
        <f t="shared" ref="L187:L193" si="95" xml:space="preserve">(H187+I187+J187+K187)*$L$7</f>
        <v>0</v>
      </c>
      <c r="M187" s="83">
        <f t="shared" ref="M187:M193" si="96" xml:space="preserve">(H187+I187+J187+K187+L187)*$M$7</f>
        <v>0</v>
      </c>
      <c r="N187" s="83">
        <f t="shared" ref="N187:N193" si="97" xml:space="preserve">(H187+I187+J187+K187+L187+M187)*$N$7</f>
        <v>0</v>
      </c>
      <c r="O187" s="84">
        <f t="shared" ref="O187:O193" si="98" xml:space="preserve">H187+I187+J187+K187+L187+M187+N187</f>
        <v>0</v>
      </c>
      <c r="P187" s="105">
        <f t="shared" ref="P187:P193" si="99" xml:space="preserve">G187*O187</f>
        <v>0</v>
      </c>
      <c r="Q187" s="19"/>
      <c r="R187" s="1"/>
      <c r="S187" s="1"/>
      <c r="T187" s="1"/>
      <c r="U187" s="1"/>
      <c r="V187" s="1"/>
      <c r="W187" s="1"/>
      <c r="X187" s="1"/>
    </row>
    <row r="188" customFormat="1" ht="120" outlineLevel="2" spans="1:24">
      <c r="A188" s="81">
        <f xml:space="preserve">IF(G188="","",COUNT(A$1:A186)+1)</f>
        <v>152</v>
      </c>
      <c r="B188" s="99" t="s">
        <v>214</v>
      </c>
      <c r="C188" s="180" t="s">
        <v>215</v>
      </c>
      <c r="D188" s="99" t="s">
        <v>112</v>
      </c>
      <c r="E188" s="99" t="s">
        <v>113</v>
      </c>
      <c r="F188" s="99" t="s">
        <v>114</v>
      </c>
      <c r="G188" s="99">
        <v>21.25</v>
      </c>
      <c r="H188" s="106"/>
      <c r="I188" s="106"/>
      <c r="J188" s="107"/>
      <c r="K188" s="107"/>
      <c r="L188" s="83">
        <f t="shared" si="95"/>
        <v>0</v>
      </c>
      <c r="M188" s="83">
        <f t="shared" si="96"/>
        <v>0</v>
      </c>
      <c r="N188" s="83">
        <f t="shared" si="97"/>
        <v>0</v>
      </c>
      <c r="O188" s="84">
        <f t="shared" si="98"/>
        <v>0</v>
      </c>
      <c r="P188" s="105">
        <f t="shared" si="99"/>
        <v>0</v>
      </c>
      <c r="Q188" s="19"/>
      <c r="R188" s="1"/>
      <c r="S188" s="1"/>
      <c r="T188" s="1"/>
      <c r="U188" s="1"/>
      <c r="V188" s="1"/>
      <c r="W188" s="1"/>
      <c r="X188" s="1"/>
    </row>
    <row r="189" customFormat="1" ht="84" outlineLevel="2" spans="1:24">
      <c r="A189" s="81">
        <f xml:space="preserve">IF(G189="","",COUNT(A$1:A188)+1)</f>
        <v>154</v>
      </c>
      <c r="B189" s="99" t="s">
        <v>172</v>
      </c>
      <c r="C189" s="180" t="s">
        <v>173</v>
      </c>
      <c r="D189" s="99" t="s">
        <v>112</v>
      </c>
      <c r="E189" s="99" t="s">
        <v>126</v>
      </c>
      <c r="F189" s="99" t="s">
        <v>114</v>
      </c>
      <c r="G189" s="99">
        <f xml:space="preserve">20.75+13.494+(3.5-3+0.1)*17.27+(1.515+0.351)*6.7+1.515*5.575</f>
        <v>65.554325</v>
      </c>
      <c r="H189" s="112">
        <f xml:space="preserve">+$H$85</f>
        <v>0</v>
      </c>
      <c r="I189" s="112">
        <f xml:space="preserve">+$I$85</f>
        <v>0</v>
      </c>
      <c r="J189" s="100">
        <f xml:space="preserve">+$J$85</f>
        <v>0</v>
      </c>
      <c r="K189" s="100">
        <f xml:space="preserve">+$K$85</f>
        <v>0</v>
      </c>
      <c r="L189" s="83">
        <f t="shared" si="95"/>
        <v>0</v>
      </c>
      <c r="M189" s="83">
        <f t="shared" si="96"/>
        <v>0</v>
      </c>
      <c r="N189" s="83">
        <f t="shared" si="97"/>
        <v>0</v>
      </c>
      <c r="O189" s="84">
        <f t="shared" si="98"/>
        <v>0</v>
      </c>
      <c r="P189" s="105">
        <f t="shared" si="99"/>
        <v>0</v>
      </c>
      <c r="Q189" s="19"/>
      <c r="R189" s="1"/>
      <c r="S189" s="1"/>
      <c r="T189" s="1"/>
      <c r="U189" s="1"/>
      <c r="V189" s="1"/>
      <c r="W189" s="1"/>
      <c r="X189" s="1"/>
    </row>
    <row r="190" customFormat="1" ht="84" outlineLevel="2" spans="1:24">
      <c r="A190" s="81">
        <f xml:space="preserve">IF(G190="","",COUNT(A$1:A189)+1)</f>
        <v>155</v>
      </c>
      <c r="B190" s="99" t="s">
        <v>216</v>
      </c>
      <c r="C190" s="180" t="s">
        <v>217</v>
      </c>
      <c r="D190" s="99" t="s">
        <v>112</v>
      </c>
      <c r="E190" s="99" t="s">
        <v>126</v>
      </c>
      <c r="F190" s="99" t="s">
        <v>114</v>
      </c>
      <c r="G190" s="99">
        <f xml:space="preserve">87.719+8+G195*0.436+(27.109-5.2)*0.283-G194+4.779</f>
        <v>114.315547</v>
      </c>
      <c r="H190" s="116"/>
      <c r="I190" s="116"/>
      <c r="J190" s="116"/>
      <c r="K190" s="116"/>
      <c r="L190" s="83">
        <f t="shared" si="95"/>
        <v>0</v>
      </c>
      <c r="M190" s="83">
        <f t="shared" si="96"/>
        <v>0</v>
      </c>
      <c r="N190" s="83">
        <f t="shared" si="97"/>
        <v>0</v>
      </c>
      <c r="O190" s="84">
        <f t="shared" si="98"/>
        <v>0</v>
      </c>
      <c r="P190" s="105">
        <f t="shared" si="99"/>
        <v>0</v>
      </c>
      <c r="Q190" s="19"/>
      <c r="R190" s="1"/>
      <c r="S190" s="1"/>
      <c r="T190" s="1"/>
      <c r="U190" s="1"/>
      <c r="V190" s="1"/>
      <c r="W190" s="1"/>
      <c r="X190" s="1"/>
    </row>
    <row r="191" customFormat="1" ht="108" outlineLevel="2" spans="1:24">
      <c r="A191" s="81">
        <f xml:space="preserve">IF(G191="","",COUNT(A$1:A190)+1)</f>
        <v>156</v>
      </c>
      <c r="B191" s="99" t="s">
        <v>218</v>
      </c>
      <c r="C191" s="180" t="s">
        <v>219</v>
      </c>
      <c r="D191" s="99" t="s">
        <v>112</v>
      </c>
      <c r="E191" s="99" t="s">
        <v>126</v>
      </c>
      <c r="F191" s="99" t="s">
        <v>114</v>
      </c>
      <c r="G191" s="99">
        <v>14.268</v>
      </c>
      <c r="H191" s="112">
        <f xml:space="preserve">+H154</f>
        <v>0</v>
      </c>
      <c r="I191" s="112">
        <f xml:space="preserve">+I154</f>
        <v>0</v>
      </c>
      <c r="J191" s="112">
        <f xml:space="preserve">+J154</f>
        <v>0</v>
      </c>
      <c r="K191" s="112">
        <f xml:space="preserve">+K154</f>
        <v>0</v>
      </c>
      <c r="L191" s="83">
        <f t="shared" si="95"/>
        <v>0</v>
      </c>
      <c r="M191" s="83">
        <f t="shared" si="96"/>
        <v>0</v>
      </c>
      <c r="N191" s="83">
        <f t="shared" si="97"/>
        <v>0</v>
      </c>
      <c r="O191" s="84">
        <f t="shared" si="98"/>
        <v>0</v>
      </c>
      <c r="P191" s="105">
        <f t="shared" si="99"/>
        <v>0</v>
      </c>
      <c r="Q191" s="19"/>
      <c r="R191" s="1"/>
      <c r="S191" s="1"/>
      <c r="T191" s="1"/>
      <c r="U191" s="1"/>
      <c r="V191" s="1"/>
      <c r="W191" s="1"/>
      <c r="X191" s="1"/>
    </row>
    <row r="192" customFormat="1" ht="60" outlineLevel="2" spans="1:24">
      <c r="A192" s="81">
        <f xml:space="preserve">IF(G192="","",COUNT(A$1:A191)+1)</f>
        <v>157</v>
      </c>
      <c r="B192" s="99" t="s">
        <v>192</v>
      </c>
      <c r="C192" s="180" t="s">
        <v>193</v>
      </c>
      <c r="D192" s="99" t="s">
        <v>112</v>
      </c>
      <c r="E192" s="99" t="s">
        <v>126</v>
      </c>
      <c r="F192" s="99" t="s">
        <v>114</v>
      </c>
      <c r="G192" s="99">
        <f xml:space="preserve">5.56*0.7+4.12*1.2</f>
        <v>8.836</v>
      </c>
      <c r="H192" s="112">
        <f xml:space="preserve">+H103</f>
        <v>0</v>
      </c>
      <c r="I192" s="112">
        <f xml:space="preserve">+I103</f>
        <v>0</v>
      </c>
      <c r="J192" s="112">
        <f xml:space="preserve">+J103</f>
        <v>0</v>
      </c>
      <c r="K192" s="112">
        <f xml:space="preserve">+K103</f>
        <v>0</v>
      </c>
      <c r="L192" s="83">
        <f t="shared" si="95"/>
        <v>0</v>
      </c>
      <c r="M192" s="83">
        <f t="shared" si="96"/>
        <v>0</v>
      </c>
      <c r="N192" s="83">
        <f t="shared" si="97"/>
        <v>0</v>
      </c>
      <c r="O192" s="84">
        <f t="shared" si="98"/>
        <v>0</v>
      </c>
      <c r="P192" s="105">
        <f t="shared" si="99"/>
        <v>0</v>
      </c>
      <c r="Q192" s="19"/>
      <c r="R192" s="1"/>
      <c r="S192" s="1"/>
      <c r="T192" s="1"/>
      <c r="U192" s="1"/>
      <c r="V192" s="1"/>
      <c r="W192" s="1"/>
      <c r="X192" s="1"/>
    </row>
    <row r="193" s="171" customFormat="1" ht="91.75" outlineLevel="2" spans="1:24">
      <c r="A193" s="81">
        <f xml:space="preserve">IF(G193="","",COUNT(A$1:A191)+1)</f>
        <v>157</v>
      </c>
      <c r="B193" s="99" t="s">
        <v>176</v>
      </c>
      <c r="C193" s="180" t="s">
        <v>177</v>
      </c>
      <c r="D193" s="81" t="str">
        <f xml:space="preserve">_xlfn.DISPIMG("ID_40B7CAB4447849A886B449E91116EEB8",1)</f>
        <v>=DISPIMG("ID_40B7CAB4447849A886B449E91116EEB8",1)</v>
      </c>
      <c r="E193" s="99" t="s">
        <v>139</v>
      </c>
      <c r="F193" s="99" t="s">
        <v>140</v>
      </c>
      <c r="G193" s="99">
        <f xml:space="preserve">16.87+(27.109-5.2)</f>
        <v>38.779</v>
      </c>
      <c r="H193" s="112">
        <f xml:space="preserve">+$H$87</f>
        <v>0</v>
      </c>
      <c r="I193" s="112">
        <f xml:space="preserve">+$I$87</f>
        <v>0</v>
      </c>
      <c r="J193" s="100">
        <f xml:space="preserve">+$J$87</f>
        <v>0</v>
      </c>
      <c r="K193" s="100">
        <f xml:space="preserve">+$K$87</f>
        <v>0</v>
      </c>
      <c r="L193" s="83">
        <f t="shared" ref="L193:L200" si="100" xml:space="preserve">(H193+I193+J193+K193)*$L$7</f>
        <v>0</v>
      </c>
      <c r="M193" s="83">
        <f t="shared" ref="M193:M200" si="101" xml:space="preserve">(H193+I193+J193+K193+L193)*$M$7</f>
        <v>0</v>
      </c>
      <c r="N193" s="83">
        <f t="shared" ref="N193:N200" si="102" xml:space="preserve">(H193+I193+J193+K193+L193+M193)*$N$7</f>
        <v>0</v>
      </c>
      <c r="O193" s="84">
        <f t="shared" ref="O193:O200" si="103" xml:space="preserve">H193+I193+J193+K193+L193+M193+N193</f>
        <v>0</v>
      </c>
      <c r="P193" s="105">
        <f t="shared" ref="P193:P200" si="104" xml:space="preserve">G193*O193</f>
        <v>0</v>
      </c>
      <c r="Q193" s="19"/>
      <c r="R193" s="1"/>
      <c r="S193" s="1"/>
      <c r="T193" s="1"/>
      <c r="U193" s="1"/>
      <c r="V193" s="1"/>
      <c r="W193" s="1"/>
      <c r="X193" s="1">
        <f xml:space="preserve">+K193*H193</f>
        <v>0</v>
      </c>
    </row>
    <row r="194" customFormat="1" ht="60" outlineLevel="2" spans="1:24">
      <c r="A194" s="81">
        <f xml:space="preserve">IF(G194="","",COUNT(A$1:A193)+1)</f>
        <v>159</v>
      </c>
      <c r="B194" s="99" t="s">
        <v>184</v>
      </c>
      <c r="C194" s="180" t="s">
        <v>185</v>
      </c>
      <c r="D194" s="99" t="s">
        <v>112</v>
      </c>
      <c r="E194" s="99" t="s">
        <v>186</v>
      </c>
      <c r="F194" s="99" t="s">
        <v>114</v>
      </c>
      <c r="G194" s="99">
        <f xml:space="preserve">27.109*0.08</f>
        <v>2.16872</v>
      </c>
      <c r="H194" s="112">
        <f xml:space="preserve">+$H$90</f>
        <v>0</v>
      </c>
      <c r="I194" s="112">
        <f xml:space="preserve">+$I$90</f>
        <v>0</v>
      </c>
      <c r="J194" s="100">
        <f xml:space="preserve">+$J$90</f>
        <v>0</v>
      </c>
      <c r="K194" s="100">
        <f xml:space="preserve">+$K$90</f>
        <v>0</v>
      </c>
      <c r="L194" s="83">
        <f t="shared" si="100"/>
        <v>0</v>
      </c>
      <c r="M194" s="83">
        <f t="shared" si="101"/>
        <v>0</v>
      </c>
      <c r="N194" s="83">
        <f t="shared" si="102"/>
        <v>0</v>
      </c>
      <c r="O194" s="84">
        <f t="shared" si="103"/>
        <v>0</v>
      </c>
      <c r="P194" s="105">
        <f t="shared" si="104"/>
        <v>0</v>
      </c>
      <c r="Q194" s="19"/>
      <c r="R194" s="1"/>
      <c r="S194" s="1"/>
      <c r="T194" s="1"/>
      <c r="U194" s="1"/>
      <c r="V194" s="1"/>
      <c r="W194" s="1"/>
      <c r="X194" s="1"/>
    </row>
    <row r="195" s="1" customFormat="1" ht="48" outlineLevel="2" spans="1:24">
      <c r="A195" s="81">
        <f xml:space="preserve">IF(G195="","",COUNT(A$1:A194)+1)</f>
        <v>160</v>
      </c>
      <c r="B195" s="99" t="s">
        <v>178</v>
      </c>
      <c r="C195" s="180" t="s">
        <v>179</v>
      </c>
      <c r="D195" s="99" t="s">
        <v>112</v>
      </c>
      <c r="E195" s="99" t="s">
        <v>139</v>
      </c>
      <c r="F195" s="99" t="s">
        <v>140</v>
      </c>
      <c r="G195" s="99">
        <f xml:space="preserve">16.87+5.575</f>
        <v>22.445</v>
      </c>
      <c r="H195" s="112">
        <f xml:space="preserve">+$H$88</f>
        <v>0</v>
      </c>
      <c r="I195" s="112">
        <f xml:space="preserve">+$I$88</f>
        <v>0</v>
      </c>
      <c r="J195" s="100">
        <f xml:space="preserve">+$J$88</f>
        <v>0</v>
      </c>
      <c r="K195" s="100">
        <f xml:space="preserve">+$K$88</f>
        <v>0</v>
      </c>
      <c r="L195" s="83">
        <f t="shared" si="100"/>
        <v>0</v>
      </c>
      <c r="M195" s="83">
        <f t="shared" si="101"/>
        <v>0</v>
      </c>
      <c r="N195" s="83">
        <f t="shared" si="102"/>
        <v>0</v>
      </c>
      <c r="O195" s="84">
        <f t="shared" si="103"/>
        <v>0</v>
      </c>
      <c r="P195" s="105">
        <f t="shared" si="104"/>
        <v>0</v>
      </c>
      <c r="Q195" s="19"/>
    </row>
    <row r="196" s="1" customFormat="1" ht="72" outlineLevel="2" spans="1:24">
      <c r="A196" s="81">
        <f xml:space="preserve">IF(G196="","",COUNT(A$1:A195)+1)</f>
        <v>161</v>
      </c>
      <c r="B196" s="99" t="s">
        <v>194</v>
      </c>
      <c r="C196" s="180" t="s">
        <v>195</v>
      </c>
      <c r="D196" s="99" t="s">
        <v>112</v>
      </c>
      <c r="E196" s="99" t="s">
        <v>139</v>
      </c>
      <c r="F196" s="99" t="s">
        <v>140</v>
      </c>
      <c r="G196" s="99">
        <f xml:space="preserve">6.7+5.57</f>
        <v>12.27</v>
      </c>
      <c r="H196" s="112">
        <f xml:space="preserve">+H104</f>
        <v>0</v>
      </c>
      <c r="I196" s="112">
        <f xml:space="preserve">+I104</f>
        <v>0</v>
      </c>
      <c r="J196" s="112">
        <f xml:space="preserve">+J104</f>
        <v>0</v>
      </c>
      <c r="K196" s="112">
        <f xml:space="preserve">+K104</f>
        <v>0</v>
      </c>
      <c r="L196" s="83">
        <f t="shared" si="100"/>
        <v>0</v>
      </c>
      <c r="M196" s="83">
        <f t="shared" si="101"/>
        <v>0</v>
      </c>
      <c r="N196" s="83">
        <f t="shared" si="102"/>
        <v>0</v>
      </c>
      <c r="O196" s="84">
        <f t="shared" si="103"/>
        <v>0</v>
      </c>
      <c r="P196" s="105">
        <f t="shared" si="104"/>
        <v>0</v>
      </c>
      <c r="Q196" s="19"/>
    </row>
    <row r="197" s="1" customFormat="1" ht="72" outlineLevel="2" spans="1:24">
      <c r="A197" s="81">
        <f xml:space="preserve">IF(G197="","",COUNT(A$1:A196)+1)</f>
        <v>162</v>
      </c>
      <c r="B197" s="99" t="s">
        <v>220</v>
      </c>
      <c r="C197" s="180" t="s">
        <v>221</v>
      </c>
      <c r="D197" s="99" t="s">
        <v>112</v>
      </c>
      <c r="E197" s="99" t="s">
        <v>139</v>
      </c>
      <c r="F197" s="99" t="s">
        <v>140</v>
      </c>
      <c r="G197" s="99">
        <v>6.7</v>
      </c>
      <c r="H197" s="106"/>
      <c r="I197" s="106"/>
      <c r="J197" s="107"/>
      <c r="K197" s="107"/>
      <c r="L197" s="83">
        <f t="shared" si="100"/>
        <v>0</v>
      </c>
      <c r="M197" s="83">
        <f t="shared" si="101"/>
        <v>0</v>
      </c>
      <c r="N197" s="83">
        <f t="shared" si="102"/>
        <v>0</v>
      </c>
      <c r="O197" s="84">
        <f t="shared" si="103"/>
        <v>0</v>
      </c>
      <c r="P197" s="105">
        <f t="shared" si="104"/>
        <v>0</v>
      </c>
      <c r="Q197" s="19"/>
    </row>
    <row r="198" s="1" customFormat="1" ht="105.55" outlineLevel="2" spans="1:24">
      <c r="A198" s="81">
        <f xml:space="preserve">IF(G198="","",COUNT(A$1:A197)+1)</f>
        <v>163</v>
      </c>
      <c r="B198" s="99" t="s">
        <v>222</v>
      </c>
      <c r="C198" s="180" t="s">
        <v>223</v>
      </c>
      <c r="D198" s="81" t="str">
        <f xml:space="preserve">_xlfn.DISPIMG("ID_37BA2883C5A240FBB86B5104A02BB4D2",1)</f>
        <v>=DISPIMG("ID_37BA2883C5A240FBB86B5104A02BB4D2",1)</v>
      </c>
      <c r="E198" s="99" t="s">
        <v>139</v>
      </c>
      <c r="F198" s="99" t="s">
        <v>140</v>
      </c>
      <c r="G198" s="99">
        <f xml:space="preserve">6.7+5.57</f>
        <v>12.27</v>
      </c>
      <c r="H198" s="106"/>
      <c r="I198" s="106"/>
      <c r="J198" s="107"/>
      <c r="K198" s="107"/>
      <c r="L198" s="83">
        <f t="shared" si="100"/>
        <v>0</v>
      </c>
      <c r="M198" s="83">
        <f t="shared" si="101"/>
        <v>0</v>
      </c>
      <c r="N198" s="83">
        <f t="shared" si="102"/>
        <v>0</v>
      </c>
      <c r="O198" s="84">
        <f t="shared" si="103"/>
        <v>0</v>
      </c>
      <c r="P198" s="105">
        <f t="shared" si="104"/>
        <v>0</v>
      </c>
      <c r="Q198" s="19"/>
    </row>
    <row r="199" customFormat="1" ht="60" outlineLevel="2" spans="1:24">
      <c r="A199" s="81">
        <f xml:space="preserve">IF(G199="","",COUNT(A$1:A198)+1)</f>
        <v>164</v>
      </c>
      <c r="B199" s="81" t="s">
        <v>180</v>
      </c>
      <c r="C199" s="180" t="s">
        <v>181</v>
      </c>
      <c r="D199" s="99" t="s">
        <v>112</v>
      </c>
      <c r="E199" s="99" t="s">
        <v>182</v>
      </c>
      <c r="F199" s="99" t="s">
        <v>183</v>
      </c>
      <c r="G199" s="99">
        <v>9</v>
      </c>
      <c r="H199" s="112">
        <f xml:space="preserve">+$H$89</f>
        <v>0</v>
      </c>
      <c r="I199" s="112">
        <f xml:space="preserve">+$I$89</f>
        <v>0</v>
      </c>
      <c r="J199" s="100">
        <f xml:space="preserve">+$J$89</f>
        <v>0</v>
      </c>
      <c r="K199" s="100">
        <f xml:space="preserve">+$K$89</f>
        <v>0</v>
      </c>
      <c r="L199" s="83">
        <f t="shared" si="100"/>
        <v>0</v>
      </c>
      <c r="M199" s="83">
        <f t="shared" si="101"/>
        <v>0</v>
      </c>
      <c r="N199" s="83">
        <f t="shared" si="102"/>
        <v>0</v>
      </c>
      <c r="O199" s="84">
        <f t="shared" si="103"/>
        <v>0</v>
      </c>
      <c r="P199" s="105">
        <f t="shared" si="104"/>
        <v>0</v>
      </c>
      <c r="Q199" s="19"/>
      <c r="R199" s="1"/>
      <c r="S199" s="1"/>
      <c r="T199" s="1"/>
      <c r="U199" s="1"/>
      <c r="V199" s="1"/>
      <c r="W199" s="1"/>
      <c r="X199" s="1"/>
    </row>
    <row r="200" ht="90" customHeight="1" spans="1:24">
      <c r="A200" s="81" t="s">
        <v>224</v>
      </c>
      <c r="B200" s="177" t="s">
        <v>225</v>
      </c>
      <c r="C200" s="98" t="s">
        <v>226</v>
      </c>
      <c r="D200" s="99"/>
      <c r="E200" s="99"/>
      <c r="F200" s="99"/>
      <c r="G200" s="99"/>
      <c r="H200" s="100"/>
      <c r="I200" s="100"/>
      <c r="J200" s="100"/>
      <c r="K200" s="100"/>
      <c r="L200" s="83">
        <f t="shared" si="100"/>
        <v>0</v>
      </c>
      <c r="M200" s="83">
        <f t="shared" si="101"/>
        <v>0</v>
      </c>
      <c r="N200" s="83">
        <f t="shared" si="102"/>
        <v>0</v>
      </c>
      <c r="O200" s="84">
        <f t="shared" si="103"/>
        <v>0</v>
      </c>
      <c r="P200" s="105">
        <f t="shared" si="104"/>
        <v>0</v>
      </c>
    </row>
    <row r="201" ht="42" customHeight="1" outlineLevel="1" spans="1:24">
      <c r="A201" s="81" t="str">
        <f xml:space="preserve">IF(G201="","",COUNT(A$1:A200)+1)</f>
        <v/>
      </c>
      <c r="B201" s="97" t="s">
        <v>109</v>
      </c>
      <c r="C201" s="98"/>
      <c r="D201" s="99"/>
      <c r="E201" s="99"/>
      <c r="F201" s="99"/>
      <c r="G201" s="99"/>
      <c r="H201" s="99"/>
      <c r="I201" s="99"/>
      <c r="J201" s="99"/>
      <c r="K201" s="99"/>
      <c r="L201" s="100"/>
      <c r="M201" s="100"/>
      <c r="N201" s="100"/>
      <c r="O201" s="100"/>
      <c r="P201" s="105"/>
    </row>
    <row r="202" ht="84" outlineLevel="2" spans="1:24">
      <c r="A202" s="81">
        <f xml:space="preserve">IF(G202="","",COUNT(A$1:A201)+1)</f>
        <v>165</v>
      </c>
      <c r="B202" s="99" t="s">
        <v>227</v>
      </c>
      <c r="C202" s="102" t="s">
        <v>228</v>
      </c>
      <c r="D202" s="99" t="s">
        <v>112</v>
      </c>
      <c r="E202" s="99" t="s">
        <v>134</v>
      </c>
      <c r="F202" s="99" t="s">
        <v>114</v>
      </c>
      <c r="G202" s="99">
        <f xml:space="preserve">2.975*3.58+15.99+0.2*0.9</f>
        <v>26.8205</v>
      </c>
      <c r="H202" s="107"/>
      <c r="I202" s="107"/>
      <c r="J202" s="107"/>
      <c r="K202" s="107"/>
      <c r="L202" s="83">
        <f t="shared" ref="L202:L209" si="105" xml:space="preserve">(H202+I202+J202+K202)*$L$7</f>
        <v>0</v>
      </c>
      <c r="M202" s="83">
        <f t="shared" ref="M202:M209" si="106" xml:space="preserve">(H202+I202+J202+K202+L202)*$M$7</f>
        <v>0</v>
      </c>
      <c r="N202" s="83">
        <f t="shared" ref="N202:N209" si="107" xml:space="preserve">(H202+I202+J202+K202+L202+M202)*$N$7</f>
        <v>0</v>
      </c>
      <c r="O202" s="84">
        <f t="shared" ref="O202:O209" si="108" xml:space="preserve">H202+I202+J202+K202+L202+M202+N202</f>
        <v>0</v>
      </c>
      <c r="P202" s="105">
        <f t="shared" ref="P202:P209" si="109" xml:space="preserve">G202*O202</f>
        <v>0</v>
      </c>
    </row>
    <row r="203" ht="118.7" outlineLevel="2" spans="1:24">
      <c r="A203" s="81">
        <f xml:space="preserve">IF(G203="","",COUNT(A$1:A202)+1)</f>
        <v>166</v>
      </c>
      <c r="B203" s="99" t="s">
        <v>229</v>
      </c>
      <c r="C203" s="102" t="s">
        <v>230</v>
      </c>
      <c r="D203" s="81" t="str">
        <f xml:space="preserve">_xlfn.DISPIMG("ID_1D0C3D907FA54403ADA77F8287B4DB43",1)</f>
        <v>=DISPIMG("ID_1D0C3D907FA54403ADA77F8287B4DB43",1)</v>
      </c>
      <c r="E203" s="99" t="s">
        <v>134</v>
      </c>
      <c r="F203" s="99" t="s">
        <v>114</v>
      </c>
      <c r="G203" s="99">
        <v>3.972</v>
      </c>
      <c r="H203" s="182"/>
      <c r="I203" s="107"/>
      <c r="J203" s="107"/>
      <c r="K203" s="107"/>
      <c r="L203" s="83">
        <f t="shared" si="105"/>
        <v>0</v>
      </c>
      <c r="M203" s="83">
        <f t="shared" si="106"/>
        <v>0</v>
      </c>
      <c r="N203" s="83">
        <f t="shared" si="107"/>
        <v>0</v>
      </c>
      <c r="O203" s="84">
        <f t="shared" si="108"/>
        <v>0</v>
      </c>
      <c r="P203" s="105">
        <f t="shared" si="109"/>
        <v>0</v>
      </c>
    </row>
    <row r="204" ht="96" outlineLevel="2" spans="1:24">
      <c r="A204" s="81">
        <f xml:space="preserve">IF(G204="","",COUNT(A$1:A203)+1)</f>
        <v>167</v>
      </c>
      <c r="B204" s="99" t="s">
        <v>231</v>
      </c>
      <c r="C204" s="102" t="s">
        <v>232</v>
      </c>
      <c r="D204" s="99" t="s">
        <v>112</v>
      </c>
      <c r="E204" s="99" t="s">
        <v>134</v>
      </c>
      <c r="F204" s="99" t="s">
        <v>114</v>
      </c>
      <c r="G204" s="99">
        <v>3.224</v>
      </c>
      <c r="H204" s="182"/>
      <c r="I204" s="182"/>
      <c r="J204" s="182"/>
      <c r="K204" s="182"/>
      <c r="L204" s="83">
        <f t="shared" si="105"/>
        <v>0</v>
      </c>
      <c r="M204" s="83">
        <f t="shared" si="106"/>
        <v>0</v>
      </c>
      <c r="N204" s="83">
        <f t="shared" si="107"/>
        <v>0</v>
      </c>
      <c r="O204" s="84">
        <f t="shared" si="108"/>
        <v>0</v>
      </c>
      <c r="P204" s="105">
        <f t="shared" si="109"/>
        <v>0</v>
      </c>
    </row>
    <row r="205" ht="96" outlineLevel="2" spans="1:24">
      <c r="A205" s="81">
        <f xml:space="preserve">IF(G205="","",COUNT(A$1:A204)+1)</f>
        <v>168</v>
      </c>
      <c r="B205" s="99" t="s">
        <v>233</v>
      </c>
      <c r="C205" s="102" t="s">
        <v>234</v>
      </c>
      <c r="D205" s="99" t="s">
        <v>112</v>
      </c>
      <c r="E205" s="99" t="s">
        <v>134</v>
      </c>
      <c r="F205" s="99" t="s">
        <v>114</v>
      </c>
      <c r="G205" s="99">
        <f xml:space="preserve">+(0.15+0.33+0.063+0.025)*2.894+0.75*1.15</f>
        <v>2.506292</v>
      </c>
      <c r="H205" s="182"/>
      <c r="I205" s="182"/>
      <c r="J205" s="182"/>
      <c r="K205" s="182"/>
      <c r="L205" s="83">
        <f t="shared" si="105"/>
        <v>0</v>
      </c>
      <c r="M205" s="83">
        <f t="shared" si="106"/>
        <v>0</v>
      </c>
      <c r="N205" s="83">
        <f t="shared" si="107"/>
        <v>0</v>
      </c>
      <c r="O205" s="84">
        <f t="shared" si="108"/>
        <v>0</v>
      </c>
      <c r="P205" s="105">
        <f t="shared" si="109"/>
        <v>0</v>
      </c>
    </row>
    <row r="206" ht="60" outlineLevel="2" spans="1:24">
      <c r="A206" s="81">
        <f xml:space="preserve">IF(G206="","",COUNT(A$1:A205)+1)</f>
        <v>169</v>
      </c>
      <c r="B206" s="99" t="s">
        <v>235</v>
      </c>
      <c r="C206" s="102" t="s">
        <v>236</v>
      </c>
      <c r="D206" s="99" t="s">
        <v>112</v>
      </c>
      <c r="E206" s="99" t="s">
        <v>126</v>
      </c>
      <c r="F206" s="99" t="s">
        <v>114</v>
      </c>
      <c r="G206" s="99">
        <f xml:space="preserve">+(0.3+0.01+0.1+0.02)*1.35+0.056*4</f>
        <v>0.8045</v>
      </c>
      <c r="H206" s="106"/>
      <c r="I206" s="106"/>
      <c r="J206" s="107"/>
      <c r="K206" s="107"/>
      <c r="L206" s="83">
        <f t="shared" si="105"/>
        <v>0</v>
      </c>
      <c r="M206" s="83">
        <f t="shared" si="106"/>
        <v>0</v>
      </c>
      <c r="N206" s="83">
        <f t="shared" si="107"/>
        <v>0</v>
      </c>
      <c r="O206" s="84">
        <f t="shared" si="108"/>
        <v>0</v>
      </c>
      <c r="P206" s="105">
        <f t="shared" si="109"/>
        <v>0</v>
      </c>
    </row>
    <row r="207" ht="72" outlineLevel="2" spans="1:24">
      <c r="A207" s="81">
        <f xml:space="preserve">IF(G207="","",COUNT(A$1:A206)+1)</f>
        <v>170</v>
      </c>
      <c r="B207" s="99" t="s">
        <v>237</v>
      </c>
      <c r="C207" s="102" t="s">
        <v>238</v>
      </c>
      <c r="D207" s="99" t="s">
        <v>112</v>
      </c>
      <c r="E207" s="99" t="s">
        <v>126</v>
      </c>
      <c r="F207" s="99" t="s">
        <v>114</v>
      </c>
      <c r="G207" s="99">
        <v>2.471</v>
      </c>
      <c r="H207" s="116"/>
      <c r="I207" s="116"/>
      <c r="J207" s="116"/>
      <c r="K207" s="116"/>
      <c r="L207" s="83">
        <f t="shared" si="105"/>
        <v>0</v>
      </c>
      <c r="M207" s="83">
        <f t="shared" si="106"/>
        <v>0</v>
      </c>
      <c r="N207" s="83">
        <f t="shared" si="107"/>
        <v>0</v>
      </c>
      <c r="O207" s="84">
        <f t="shared" si="108"/>
        <v>0</v>
      </c>
      <c r="P207" s="105">
        <f t="shared" si="109"/>
        <v>0</v>
      </c>
    </row>
    <row r="208" ht="72" outlineLevel="2" spans="1:24">
      <c r="A208" s="81">
        <f xml:space="preserve">IF(G208="","",COUNT(A$1:A207)+1)</f>
        <v>171</v>
      </c>
      <c r="B208" s="99" t="s">
        <v>239</v>
      </c>
      <c r="C208" s="102" t="s">
        <v>240</v>
      </c>
      <c r="D208" s="99" t="s">
        <v>112</v>
      </c>
      <c r="E208" s="99" t="s">
        <v>126</v>
      </c>
      <c r="F208" s="99" t="s">
        <v>114</v>
      </c>
      <c r="G208" s="99">
        <f xml:space="preserve">+(0.7+1.6*2+0.95)*3.47</f>
        <v>16.8295</v>
      </c>
      <c r="H208" s="182"/>
      <c r="I208" s="182"/>
      <c r="J208" s="182"/>
      <c r="K208" s="182"/>
      <c r="L208" s="83">
        <f t="shared" si="105"/>
        <v>0</v>
      </c>
      <c r="M208" s="83">
        <f t="shared" si="106"/>
        <v>0</v>
      </c>
      <c r="N208" s="83">
        <f t="shared" si="107"/>
        <v>0</v>
      </c>
      <c r="O208" s="84">
        <f t="shared" si="108"/>
        <v>0</v>
      </c>
      <c r="P208" s="105">
        <f t="shared" si="109"/>
        <v>0</v>
      </c>
    </row>
    <row r="209" ht="72" outlineLevel="2" spans="1:17">
      <c r="A209" s="81">
        <f xml:space="preserve">IF(G209="","",COUNT(A$1:A208)+1)</f>
        <v>172</v>
      </c>
      <c r="B209" s="99" t="s">
        <v>208</v>
      </c>
      <c r="C209" s="102" t="s">
        <v>241</v>
      </c>
      <c r="D209" s="99" t="s">
        <v>112</v>
      </c>
      <c r="E209" s="99" t="s">
        <v>134</v>
      </c>
      <c r="F209" s="99" t="s">
        <v>114</v>
      </c>
      <c r="G209" s="99">
        <f xml:space="preserve">4.975*0.59</f>
        <v>2.93525</v>
      </c>
      <c r="H209" s="107"/>
      <c r="I209" s="107"/>
      <c r="J209" s="107"/>
      <c r="K209" s="107"/>
      <c r="L209" s="83">
        <f t="shared" si="105"/>
        <v>0</v>
      </c>
      <c r="M209" s="83">
        <f t="shared" si="106"/>
        <v>0</v>
      </c>
      <c r="N209" s="83">
        <f t="shared" si="107"/>
        <v>0</v>
      </c>
      <c r="O209" s="84">
        <f t="shared" si="108"/>
        <v>0</v>
      </c>
      <c r="P209" s="105">
        <f t="shared" si="109"/>
        <v>0</v>
      </c>
    </row>
    <row r="210" s="1" customFormat="1" ht="48" outlineLevel="2" spans="1:17">
      <c r="A210" s="81">
        <f xml:space="preserve">IF(G210="","",COUNT(A$1:A209)+1)</f>
        <v>173</v>
      </c>
      <c r="B210" s="81" t="s">
        <v>242</v>
      </c>
      <c r="C210" s="180" t="s">
        <v>243</v>
      </c>
      <c r="D210" s="99" t="s">
        <v>112</v>
      </c>
      <c r="E210" s="99" t="s">
        <v>139</v>
      </c>
      <c r="F210" s="99" t="s">
        <v>140</v>
      </c>
      <c r="G210" s="99">
        <f xml:space="preserve">2.687+4.975</f>
        <v>7.662</v>
      </c>
      <c r="H210" s="106"/>
      <c r="I210" s="106"/>
      <c r="J210" s="107"/>
      <c r="K210" s="107"/>
      <c r="L210" s="83">
        <f t="shared" ref="L210:L212" si="110" xml:space="preserve">(H210+I210+J210+K210)*$L$7</f>
        <v>0</v>
      </c>
      <c r="M210" s="83">
        <f t="shared" ref="M210:M212" si="111" xml:space="preserve">(H210+I210+J210+K210+L210)*$M$7</f>
        <v>0</v>
      </c>
      <c r="N210" s="83">
        <f t="shared" ref="N210:N212" si="112" xml:space="preserve">(H210+I210+J210+K210+L210+M210)*$N$7</f>
        <v>0</v>
      </c>
      <c r="O210" s="84">
        <f t="shared" ref="O210:O212" si="113" xml:space="preserve">H210+I210+J210+K210+L210+M210+N210</f>
        <v>0</v>
      </c>
      <c r="P210" s="105">
        <f t="shared" ref="P210:P212" si="114" xml:space="preserve">G210*O210</f>
        <v>0</v>
      </c>
      <c r="Q210" s="19"/>
    </row>
    <row r="211" s="1" customFormat="1" ht="60" outlineLevel="2" spans="1:17">
      <c r="A211" s="81">
        <f xml:space="preserve">IF(G211="","",COUNT(A$1:A210)+1)</f>
        <v>174</v>
      </c>
      <c r="B211" s="81" t="s">
        <v>244</v>
      </c>
      <c r="C211" s="180" t="s">
        <v>245</v>
      </c>
      <c r="D211" s="99" t="s">
        <v>112</v>
      </c>
      <c r="E211" s="99" t="s">
        <v>139</v>
      </c>
      <c r="F211" s="99" t="s">
        <v>140</v>
      </c>
      <c r="G211" s="99">
        <f xml:space="preserve">2.687+8.115</f>
        <v>10.802</v>
      </c>
      <c r="H211" s="106"/>
      <c r="I211" s="106"/>
      <c r="J211" s="107"/>
      <c r="K211" s="107"/>
      <c r="L211" s="83">
        <f t="shared" si="110"/>
        <v>0</v>
      </c>
      <c r="M211" s="83">
        <f t="shared" si="111"/>
        <v>0</v>
      </c>
      <c r="N211" s="83">
        <f t="shared" si="112"/>
        <v>0</v>
      </c>
      <c r="O211" s="84">
        <f t="shared" si="113"/>
        <v>0</v>
      </c>
      <c r="P211" s="105">
        <f t="shared" si="114"/>
        <v>0</v>
      </c>
      <c r="Q211" s="19"/>
    </row>
    <row r="212" ht="36" outlineLevel="2" spans="1:17">
      <c r="A212" s="81">
        <f xml:space="preserve">IF(G212="","",COUNT(A$1:A211)+1)</f>
        <v>175</v>
      </c>
      <c r="B212" s="99" t="s">
        <v>246</v>
      </c>
      <c r="C212" s="102" t="s">
        <v>247</v>
      </c>
      <c r="D212" s="99" t="s">
        <v>112</v>
      </c>
      <c r="E212" s="99" t="s">
        <v>134</v>
      </c>
      <c r="F212" s="99" t="s">
        <v>114</v>
      </c>
      <c r="G212" s="99">
        <f xml:space="preserve">4.725*3.47</f>
        <v>16.39575</v>
      </c>
      <c r="H212" s="182"/>
      <c r="I212" s="182"/>
      <c r="J212" s="182"/>
      <c r="K212" s="182"/>
      <c r="L212" s="83">
        <f t="shared" si="110"/>
        <v>0</v>
      </c>
      <c r="M212" s="83">
        <f t="shared" si="111"/>
        <v>0</v>
      </c>
      <c r="N212" s="83">
        <f t="shared" si="112"/>
        <v>0</v>
      </c>
      <c r="O212" s="84">
        <f t="shared" si="113"/>
        <v>0</v>
      </c>
      <c r="P212" s="105">
        <f t="shared" si="114"/>
        <v>0</v>
      </c>
    </row>
    <row r="213" ht="42" customHeight="1" outlineLevel="1" spans="1:17">
      <c r="A213" s="81" t="str">
        <f xml:space="preserve">IF(G213="","",COUNT(A$1:A212)+1)</f>
        <v/>
      </c>
      <c r="B213" s="97" t="s">
        <v>123</v>
      </c>
      <c r="C213" s="98"/>
      <c r="D213" s="99"/>
      <c r="E213" s="99"/>
      <c r="F213" s="99"/>
      <c r="G213" s="99"/>
      <c r="H213" s="99"/>
      <c r="I213" s="99"/>
      <c r="J213" s="99"/>
      <c r="K213" s="99"/>
      <c r="L213" s="100"/>
      <c r="M213" s="100"/>
      <c r="N213" s="100"/>
      <c r="O213" s="100"/>
      <c r="P213" s="105"/>
    </row>
    <row r="214" ht="120" customHeight="1" outlineLevel="2" spans="1:17">
      <c r="A214" s="81">
        <f xml:space="preserve">IF(G214="","",COUNT(A$1:A213)+1)</f>
        <v>176</v>
      </c>
      <c r="B214" s="99" t="s">
        <v>231</v>
      </c>
      <c r="C214" s="102" t="s">
        <v>232</v>
      </c>
      <c r="D214" s="99" t="s">
        <v>112</v>
      </c>
      <c r="E214" s="99" t="s">
        <v>134</v>
      </c>
      <c r="F214" s="99" t="s">
        <v>114</v>
      </c>
      <c r="G214" s="99">
        <f xml:space="preserve">+(2.836+2.962+0.948+2.318)*2.97+(6.327+7.433+1.856*2+1.092)*3.17+(8.599-0.85+0.2+7.12+8.115+21.153)*2.97+(7.068+1.856+8.761)*3.17+(0.818+0.865+0.473+0.482+0.856+0.889)*2.97-1*2.38-0.8*2.38*3-G228-G215</f>
        <v>249.41258</v>
      </c>
      <c r="H214" s="99">
        <f xml:space="preserve">+H204</f>
        <v>0</v>
      </c>
      <c r="I214" s="99">
        <f xml:space="preserve">+I204</f>
        <v>0</v>
      </c>
      <c r="J214" s="99">
        <f xml:space="preserve">+J204</f>
        <v>0</v>
      </c>
      <c r="K214" s="99">
        <f xml:space="preserve">+K204</f>
        <v>0</v>
      </c>
      <c r="L214" s="83">
        <f t="shared" ref="L214:L224" si="115" xml:space="preserve">(H214+I214+J214+K214)*$L$7</f>
        <v>0</v>
      </c>
      <c r="M214" s="83">
        <f t="shared" ref="M214:M224" si="116" xml:space="preserve">(H214+I214+J214+K214+L214)*$M$7</f>
        <v>0</v>
      </c>
      <c r="N214" s="83">
        <f t="shared" ref="N214:N224" si="117" xml:space="preserve">(H214+I214+J214+K214+L214+M214)*$N$7</f>
        <v>0</v>
      </c>
      <c r="O214" s="84">
        <f t="shared" ref="O214:O224" si="118" xml:space="preserve">H214+I214+J214+K214+L214+M214+N214</f>
        <v>0</v>
      </c>
      <c r="P214" s="105">
        <f t="shared" ref="P214:P224" si="119" xml:space="preserve">G214*O214</f>
        <v>0</v>
      </c>
    </row>
    <row r="215" customFormat="1" ht="120" customHeight="1" outlineLevel="2" spans="1:17">
      <c r="A215" s="81">
        <f xml:space="preserve">IF(G215="","",COUNT(A$1:A214)+1)</f>
        <v>177</v>
      </c>
      <c r="B215" s="99" t="s">
        <v>216</v>
      </c>
      <c r="C215" s="180" t="s">
        <v>248</v>
      </c>
      <c r="D215" s="99" t="s">
        <v>112</v>
      </c>
      <c r="E215" s="99" t="s">
        <v>134</v>
      </c>
      <c r="F215" s="99" t="s">
        <v>114</v>
      </c>
      <c r="G215" s="99">
        <f xml:space="preserve">+(9.739-0.9)*2.97</f>
        <v>26.25183</v>
      </c>
      <c r="H215" s="107"/>
      <c r="I215" s="107"/>
      <c r="J215" s="107"/>
      <c r="K215" s="107"/>
      <c r="L215" s="83">
        <f t="shared" si="115"/>
        <v>0</v>
      </c>
      <c r="M215" s="83">
        <f t="shared" si="116"/>
        <v>0</v>
      </c>
      <c r="N215" s="83">
        <f t="shared" si="117"/>
        <v>0</v>
      </c>
      <c r="O215" s="84">
        <f t="shared" si="118"/>
        <v>0</v>
      </c>
      <c r="P215" s="105">
        <f t="shared" si="119"/>
        <v>0</v>
      </c>
      <c r="Q215" s="19"/>
    </row>
    <row r="216" customFormat="1" ht="120" customHeight="1" outlineLevel="2" spans="1:17">
      <c r="A216" s="81">
        <f xml:space="preserve">IF(G216="","",COUNT(A$1:A215)+1)</f>
        <v>178</v>
      </c>
      <c r="B216" s="99" t="s">
        <v>249</v>
      </c>
      <c r="C216" s="102" t="s">
        <v>250</v>
      </c>
      <c r="D216" s="99" t="s">
        <v>112</v>
      </c>
      <c r="E216" s="99" t="s">
        <v>134</v>
      </c>
      <c r="F216" s="99" t="s">
        <v>114</v>
      </c>
      <c r="G216" s="99">
        <f xml:space="preserve">+(0.425+0.2+0.425)*1.538</f>
        <v>1.6149</v>
      </c>
      <c r="H216" s="182"/>
      <c r="I216" s="182"/>
      <c r="J216" s="182"/>
      <c r="K216" s="182"/>
      <c r="L216" s="83">
        <f t="shared" si="115"/>
        <v>0</v>
      </c>
      <c r="M216" s="83">
        <f t="shared" si="116"/>
        <v>0</v>
      </c>
      <c r="N216" s="83">
        <f t="shared" si="117"/>
        <v>0</v>
      </c>
      <c r="O216" s="84">
        <f t="shared" si="118"/>
        <v>0</v>
      </c>
      <c r="P216" s="105">
        <f t="shared" si="119"/>
        <v>0</v>
      </c>
      <c r="Q216" s="19"/>
    </row>
    <row r="217" customFormat="1" ht="79.15" outlineLevel="2" spans="1:17">
      <c r="A217" s="81">
        <f xml:space="preserve">IF(G217="","",COUNT(A$1:A216)+1)</f>
        <v>179</v>
      </c>
      <c r="B217" s="99" t="s">
        <v>251</v>
      </c>
      <c r="C217" s="102" t="s">
        <v>252</v>
      </c>
      <c r="D217" s="81" t="str">
        <f xml:space="preserve">_xlfn.DISPIMG("ID_947DBA855D5147AABF00141622EF0136",1)</f>
        <v>=DISPIMG("ID_947DBA855D5147AABF00141622EF0136",1)</v>
      </c>
      <c r="E217" s="99" t="s">
        <v>139</v>
      </c>
      <c r="F217" s="99" t="s">
        <v>140</v>
      </c>
      <c r="G217" s="99">
        <v>2.85</v>
      </c>
      <c r="H217" s="116"/>
      <c r="I217" s="116"/>
      <c r="J217" s="116"/>
      <c r="K217" s="116"/>
      <c r="L217" s="83">
        <f t="shared" si="115"/>
        <v>0</v>
      </c>
      <c r="M217" s="83">
        <f t="shared" si="116"/>
        <v>0</v>
      </c>
      <c r="N217" s="83">
        <f t="shared" si="117"/>
        <v>0</v>
      </c>
      <c r="O217" s="84">
        <f t="shared" si="118"/>
        <v>0</v>
      </c>
      <c r="P217" s="105">
        <f t="shared" si="119"/>
        <v>0</v>
      </c>
      <c r="Q217" s="19"/>
    </row>
    <row r="218" customFormat="1" ht="72" outlineLevel="2" spans="1:17">
      <c r="A218" s="81">
        <f xml:space="preserve">IF(G218="","",COUNT(A$1:A217)+1)</f>
        <v>180</v>
      </c>
      <c r="B218" s="99" t="s">
        <v>253</v>
      </c>
      <c r="C218" s="180" t="s">
        <v>254</v>
      </c>
      <c r="D218" s="99" t="s">
        <v>112</v>
      </c>
      <c r="E218" s="99" t="s">
        <v>126</v>
      </c>
      <c r="F218" s="99" t="s">
        <v>114</v>
      </c>
      <c r="G218" s="99">
        <f xml:space="preserve">+(3.853+3.086+3.495+40.05-0.889-1.6-2+0.368)*2.97-G219-1.538*0.2+(0.344+2.445)*2.97-0.8*2.38</f>
        <v>140.60984</v>
      </c>
      <c r="H218" s="106"/>
      <c r="I218" s="106"/>
      <c r="J218" s="107"/>
      <c r="K218" s="182"/>
      <c r="L218" s="83">
        <f t="shared" si="115"/>
        <v>0</v>
      </c>
      <c r="M218" s="83">
        <f t="shared" si="116"/>
        <v>0</v>
      </c>
      <c r="N218" s="83">
        <f t="shared" si="117"/>
        <v>0</v>
      </c>
      <c r="O218" s="84">
        <f t="shared" si="118"/>
        <v>0</v>
      </c>
      <c r="P218" s="105">
        <f t="shared" si="119"/>
        <v>0</v>
      </c>
      <c r="Q218" s="19"/>
    </row>
    <row r="219" customFormat="1" ht="72" outlineLevel="2" spans="1:17">
      <c r="A219" s="81">
        <f xml:space="preserve">IF(G219="","",COUNT(A$1:A218)+1)</f>
        <v>181</v>
      </c>
      <c r="B219" s="99" t="s">
        <v>172</v>
      </c>
      <c r="C219" s="180" t="s">
        <v>255</v>
      </c>
      <c r="D219" s="99" t="s">
        <v>112</v>
      </c>
      <c r="E219" s="99" t="s">
        <v>126</v>
      </c>
      <c r="F219" s="99" t="s">
        <v>114</v>
      </c>
      <c r="G219" s="99">
        <v>3.16</v>
      </c>
      <c r="H219" s="107"/>
      <c r="I219" s="107"/>
      <c r="J219" s="107"/>
      <c r="K219" s="107"/>
      <c r="L219" s="83">
        <f t="shared" si="115"/>
        <v>0</v>
      </c>
      <c r="M219" s="83">
        <f t="shared" si="116"/>
        <v>0</v>
      </c>
      <c r="N219" s="83">
        <f t="shared" si="117"/>
        <v>0</v>
      </c>
      <c r="O219" s="84">
        <f t="shared" si="118"/>
        <v>0</v>
      </c>
      <c r="P219" s="105">
        <f t="shared" si="119"/>
        <v>0</v>
      </c>
      <c r="Q219" s="19"/>
    </row>
    <row r="220" s="123" customFormat="1" ht="97" customHeight="1" outlineLevel="2" spans="1:17">
      <c r="A220" s="81">
        <f xml:space="preserve">IF(G220="","",COUNT(A$1:A219)+1)</f>
        <v>182</v>
      </c>
      <c r="B220" s="81" t="s">
        <v>256</v>
      </c>
      <c r="C220" s="80" t="s">
        <v>257</v>
      </c>
      <c r="D220" s="99" t="s">
        <v>112</v>
      </c>
      <c r="E220" s="99" t="s">
        <v>258</v>
      </c>
      <c r="F220" s="99" t="s">
        <v>114</v>
      </c>
      <c r="G220" s="99">
        <f xml:space="preserve">0.765*0.47*4+0.99*0.47*4</f>
        <v>3.2994</v>
      </c>
      <c r="H220" s="116"/>
      <c r="I220" s="116"/>
      <c r="J220" s="116"/>
      <c r="K220" s="116"/>
      <c r="L220" s="83">
        <f t="shared" si="115"/>
        <v>0</v>
      </c>
      <c r="M220" s="83">
        <f t="shared" si="116"/>
        <v>0</v>
      </c>
      <c r="N220" s="83">
        <f t="shared" si="117"/>
        <v>0</v>
      </c>
      <c r="O220" s="84">
        <f t="shared" si="118"/>
        <v>0</v>
      </c>
      <c r="P220" s="105">
        <f t="shared" si="119"/>
        <v>0</v>
      </c>
      <c r="Q220" s="19"/>
    </row>
    <row r="221" s="123" customFormat="1" ht="72" outlineLevel="2" spans="1:17">
      <c r="A221" s="81">
        <f xml:space="preserve">IF(G221="","",COUNT(A$1:A220)+1)</f>
        <v>183</v>
      </c>
      <c r="B221" s="99" t="s">
        <v>208</v>
      </c>
      <c r="C221" s="102" t="s">
        <v>241</v>
      </c>
      <c r="D221" s="99" t="s">
        <v>112</v>
      </c>
      <c r="E221" s="99" t="s">
        <v>134</v>
      </c>
      <c r="F221" s="99" t="s">
        <v>114</v>
      </c>
      <c r="G221" s="99">
        <v>1.011</v>
      </c>
      <c r="H221" s="99">
        <f xml:space="preserve">+H209</f>
        <v>0</v>
      </c>
      <c r="I221" s="99">
        <f xml:space="preserve">+I209</f>
        <v>0</v>
      </c>
      <c r="J221" s="99">
        <f xml:space="preserve">+J209</f>
        <v>0</v>
      </c>
      <c r="K221" s="99">
        <f xml:space="preserve">+K209</f>
        <v>0</v>
      </c>
      <c r="L221" s="83">
        <f t="shared" si="115"/>
        <v>0</v>
      </c>
      <c r="M221" s="83">
        <f t="shared" si="116"/>
        <v>0</v>
      </c>
      <c r="N221" s="83">
        <f t="shared" si="117"/>
        <v>0</v>
      </c>
      <c r="O221" s="84">
        <f t="shared" si="118"/>
        <v>0</v>
      </c>
      <c r="P221" s="105">
        <f t="shared" si="119"/>
        <v>0</v>
      </c>
      <c r="Q221" s="19"/>
    </row>
    <row r="222" s="123" customFormat="1" ht="136" customHeight="1" outlineLevel="2" spans="1:17">
      <c r="A222" s="81">
        <f xml:space="preserve">IF(G222="","",COUNT(A$1:A221)+1)</f>
        <v>184</v>
      </c>
      <c r="B222" s="81" t="s">
        <v>259</v>
      </c>
      <c r="C222" s="102" t="s">
        <v>260</v>
      </c>
      <c r="D222" s="99" t="s">
        <v>112</v>
      </c>
      <c r="E222" s="99" t="s">
        <v>261</v>
      </c>
      <c r="F222" s="99" t="s">
        <v>262</v>
      </c>
      <c r="G222" s="99">
        <v>1</v>
      </c>
      <c r="H222" s="116"/>
      <c r="I222" s="116"/>
      <c r="J222" s="116"/>
      <c r="K222" s="116"/>
      <c r="L222" s="83">
        <f t="shared" si="115"/>
        <v>0</v>
      </c>
      <c r="M222" s="83">
        <f t="shared" si="116"/>
        <v>0</v>
      </c>
      <c r="N222" s="83">
        <f t="shared" si="117"/>
        <v>0</v>
      </c>
      <c r="O222" s="84">
        <f t="shared" si="118"/>
        <v>0</v>
      </c>
      <c r="P222" s="105">
        <f t="shared" si="119"/>
        <v>0</v>
      </c>
      <c r="Q222" s="19"/>
    </row>
    <row r="223" s="123" customFormat="1" ht="136" customHeight="1" outlineLevel="2" spans="1:17">
      <c r="A223" s="81">
        <f xml:space="preserve">IF(G223="","",COUNT(A$1:A222)+1)</f>
        <v>185</v>
      </c>
      <c r="B223" s="81" t="s">
        <v>259</v>
      </c>
      <c r="C223" s="102" t="s">
        <v>263</v>
      </c>
      <c r="D223" s="99" t="s">
        <v>112</v>
      </c>
      <c r="E223" s="99" t="s">
        <v>261</v>
      </c>
      <c r="F223" s="99" t="s">
        <v>262</v>
      </c>
      <c r="G223" s="99">
        <v>3</v>
      </c>
      <c r="H223" s="116"/>
      <c r="I223" s="116"/>
      <c r="J223" s="116"/>
      <c r="K223" s="116"/>
      <c r="L223" s="83">
        <f t="shared" si="115"/>
        <v>0</v>
      </c>
      <c r="M223" s="83">
        <f t="shared" si="116"/>
        <v>0</v>
      </c>
      <c r="N223" s="83">
        <f t="shared" si="117"/>
        <v>0</v>
      </c>
      <c r="O223" s="84">
        <f t="shared" si="118"/>
        <v>0</v>
      </c>
      <c r="P223" s="105">
        <f t="shared" si="119"/>
        <v>0</v>
      </c>
      <c r="Q223" s="19"/>
    </row>
    <row r="224" s="123" customFormat="1" ht="136" customHeight="1" outlineLevel="2" spans="1:17">
      <c r="A224" s="81">
        <f xml:space="preserve">IF(G224="","",COUNT(A$1:A223)+1)</f>
        <v>186</v>
      </c>
      <c r="B224" s="81" t="s">
        <v>259</v>
      </c>
      <c r="C224" s="102" t="s">
        <v>264</v>
      </c>
      <c r="D224" s="99" t="s">
        <v>112</v>
      </c>
      <c r="E224" s="99" t="s">
        <v>261</v>
      </c>
      <c r="F224" s="99" t="s">
        <v>262</v>
      </c>
      <c r="G224" s="99">
        <v>1</v>
      </c>
      <c r="H224" s="116"/>
      <c r="I224" s="116"/>
      <c r="J224" s="116"/>
      <c r="K224" s="116"/>
      <c r="L224" s="83">
        <f t="shared" si="115"/>
        <v>0</v>
      </c>
      <c r="M224" s="83">
        <f t="shared" si="116"/>
        <v>0</v>
      </c>
      <c r="N224" s="83">
        <f t="shared" si="117"/>
        <v>0</v>
      </c>
      <c r="O224" s="84">
        <f t="shared" si="118"/>
        <v>0</v>
      </c>
      <c r="P224" s="105">
        <f t="shared" si="119"/>
        <v>0</v>
      </c>
      <c r="Q224" s="19"/>
    </row>
    <row r="225" s="1" customFormat="1" ht="94" customHeight="1" outlineLevel="2" spans="1:17">
      <c r="A225" s="81">
        <f xml:space="preserve">IF(G225="","",COUNT(A$1:A224)+1)</f>
        <v>187</v>
      </c>
      <c r="B225" s="143" t="s">
        <v>265</v>
      </c>
      <c r="C225" s="183" t="s">
        <v>266</v>
      </c>
      <c r="D225" s="99" t="s">
        <v>112</v>
      </c>
      <c r="E225" s="99" t="s">
        <v>126</v>
      </c>
      <c r="F225" s="99" t="s">
        <v>114</v>
      </c>
      <c r="G225" s="99">
        <f xml:space="preserve">1.045*5</f>
        <v>5.225</v>
      </c>
      <c r="H225" s="116"/>
      <c r="I225" s="116"/>
      <c r="J225" s="116"/>
      <c r="K225" s="116"/>
      <c r="L225" s="83">
        <f t="shared" ref="L225:L231" si="120" xml:space="preserve">(H225+I225+J225+K225)*$L$7</f>
        <v>0</v>
      </c>
      <c r="M225" s="83">
        <f t="shared" ref="M225:M231" si="121" xml:space="preserve">(H225+I225+J225+K225+L225)*$M$7</f>
        <v>0</v>
      </c>
      <c r="N225" s="83">
        <f t="shared" ref="N225:N231" si="122" xml:space="preserve">(H225+I225+J225+K225+L225+M225)*$N$7</f>
        <v>0</v>
      </c>
      <c r="O225" s="84">
        <f t="shared" ref="O225:O231" si="123" xml:space="preserve">H225+I225+J225+K225+L225+M225+N225</f>
        <v>0</v>
      </c>
      <c r="P225" s="105">
        <f t="shared" ref="P225:P231" si="124" xml:space="preserve">G225*O225</f>
        <v>0</v>
      </c>
      <c r="Q225" s="19"/>
    </row>
    <row r="226" s="1" customFormat="1" ht="48" outlineLevel="2" spans="1:17">
      <c r="A226" s="81">
        <f xml:space="preserve">IF(G226="","",COUNT(A$1:A225)+1)</f>
        <v>188</v>
      </c>
      <c r="B226" s="143" t="s">
        <v>267</v>
      </c>
      <c r="C226" s="183" t="s">
        <v>268</v>
      </c>
      <c r="D226" s="99" t="s">
        <v>112</v>
      </c>
      <c r="E226" s="99" t="s">
        <v>126</v>
      </c>
      <c r="F226" s="99" t="s">
        <v>114</v>
      </c>
      <c r="G226" s="99">
        <f xml:space="preserve">+(2.4*2+1.3)*0.435*5</f>
        <v>13.2675</v>
      </c>
      <c r="H226" s="116"/>
      <c r="I226" s="116"/>
      <c r="J226" s="116"/>
      <c r="K226" s="116"/>
      <c r="L226" s="83">
        <f t="shared" si="120"/>
        <v>0</v>
      </c>
      <c r="M226" s="83">
        <f t="shared" si="121"/>
        <v>0</v>
      </c>
      <c r="N226" s="83">
        <f t="shared" si="122"/>
        <v>0</v>
      </c>
      <c r="O226" s="84">
        <f t="shared" si="123"/>
        <v>0</v>
      </c>
      <c r="P226" s="105">
        <f t="shared" si="124"/>
        <v>0</v>
      </c>
      <c r="Q226" s="19"/>
    </row>
    <row r="227" s="1" customFormat="1" ht="94" customHeight="1" outlineLevel="2" spans="1:17">
      <c r="A227" s="81">
        <f xml:space="preserve">IF(G227="","",COUNT(A$1:A226)+1)</f>
        <v>189</v>
      </c>
      <c r="B227" s="143" t="s">
        <v>269</v>
      </c>
      <c r="C227" s="183" t="s">
        <v>270</v>
      </c>
      <c r="D227" s="99" t="s">
        <v>112</v>
      </c>
      <c r="E227" s="99" t="s">
        <v>126</v>
      </c>
      <c r="F227" s="99" t="s">
        <v>114</v>
      </c>
      <c r="G227" s="99">
        <f xml:space="preserve">1.3*2.4*5</f>
        <v>15.6</v>
      </c>
      <c r="H227" s="116"/>
      <c r="I227" s="116"/>
      <c r="J227" s="116"/>
      <c r="K227" s="116"/>
      <c r="L227" s="83">
        <f t="shared" si="120"/>
        <v>0</v>
      </c>
      <c r="M227" s="83">
        <f t="shared" si="121"/>
        <v>0</v>
      </c>
      <c r="N227" s="83">
        <f t="shared" si="122"/>
        <v>0</v>
      </c>
      <c r="O227" s="84">
        <f t="shared" si="123"/>
        <v>0</v>
      </c>
      <c r="P227" s="105">
        <f t="shared" si="124"/>
        <v>0</v>
      </c>
      <c r="Q227" s="19"/>
    </row>
    <row r="228" s="1" customFormat="1" ht="94" customHeight="1" outlineLevel="2" spans="1:17">
      <c r="A228" s="81">
        <f xml:space="preserve">IF(G228="","",COUNT(A$1:A227)+1)</f>
        <v>190</v>
      </c>
      <c r="B228" s="143" t="s">
        <v>271</v>
      </c>
      <c r="C228" s="183" t="s">
        <v>272</v>
      </c>
      <c r="D228" s="99" t="s">
        <v>112</v>
      </c>
      <c r="E228" s="99" t="s">
        <v>126</v>
      </c>
      <c r="F228" s="99" t="s">
        <v>114</v>
      </c>
      <c r="G228" s="99">
        <f xml:space="preserve">0.31*2.98*3</f>
        <v>2.7714</v>
      </c>
      <c r="H228" s="116"/>
      <c r="I228" s="116"/>
      <c r="J228" s="116"/>
      <c r="K228" s="116"/>
      <c r="L228" s="83">
        <f t="shared" si="120"/>
        <v>0</v>
      </c>
      <c r="M228" s="83">
        <f t="shared" si="121"/>
        <v>0</v>
      </c>
      <c r="N228" s="83">
        <f t="shared" si="122"/>
        <v>0</v>
      </c>
      <c r="O228" s="84">
        <f t="shared" si="123"/>
        <v>0</v>
      </c>
      <c r="P228" s="105">
        <f t="shared" si="124"/>
        <v>0</v>
      </c>
      <c r="Q228" s="19"/>
    </row>
    <row r="229" s="1" customFormat="1" ht="48" outlineLevel="2" spans="1:17">
      <c r="A229" s="81">
        <f xml:space="preserve">IF(G229="","",COUNT(A$1:A228)+1)</f>
        <v>191</v>
      </c>
      <c r="B229" s="81" t="s">
        <v>242</v>
      </c>
      <c r="C229" s="180" t="s">
        <v>243</v>
      </c>
      <c r="D229" s="99" t="s">
        <v>112</v>
      </c>
      <c r="E229" s="99" t="s">
        <v>139</v>
      </c>
      <c r="F229" s="99" t="s">
        <v>140</v>
      </c>
      <c r="G229" s="99">
        <f xml:space="preserve">+(3.853+3.086+3.495+40.05-0.889-1.6-2.225-1.572)+(2.836+0.948+1.697)+(7.139+7.433+1.856*2+1.092)+(8.599+0.2+7.12+8.115+21.153)+(7.068+1.856+8.761)+(0.818+0.865+0.473+0.482+0.856+0.889)-1-0.8</f>
        <v>134.51</v>
      </c>
      <c r="H229" s="112">
        <f xml:space="preserve">+$H$210</f>
        <v>0</v>
      </c>
      <c r="I229" s="112">
        <f xml:space="preserve">+$I$210</f>
        <v>0</v>
      </c>
      <c r="J229" s="112">
        <f xml:space="preserve">+$J$210</f>
        <v>0</v>
      </c>
      <c r="K229" s="112">
        <f xml:space="preserve">+$K$210</f>
        <v>0</v>
      </c>
      <c r="L229" s="83">
        <f t="shared" si="120"/>
        <v>0</v>
      </c>
      <c r="M229" s="83">
        <f t="shared" si="121"/>
        <v>0</v>
      </c>
      <c r="N229" s="83">
        <f t="shared" si="122"/>
        <v>0</v>
      </c>
      <c r="O229" s="84">
        <f t="shared" si="123"/>
        <v>0</v>
      </c>
      <c r="P229" s="105">
        <f t="shared" si="124"/>
        <v>0</v>
      </c>
      <c r="Q229" s="19"/>
    </row>
    <row r="230" customFormat="1" ht="48" outlineLevel="2" spans="1:17">
      <c r="A230" s="81">
        <f xml:space="preserve">IF(G230="","",COUNT(A$1:A229)+1)</f>
        <v>192</v>
      </c>
      <c r="B230" s="81" t="s">
        <v>273</v>
      </c>
      <c r="C230" s="80" t="s">
        <v>274</v>
      </c>
      <c r="D230" s="99" t="s">
        <v>112</v>
      </c>
      <c r="E230" s="99" t="s">
        <v>139</v>
      </c>
      <c r="F230" s="99" t="s">
        <v>140</v>
      </c>
      <c r="G230" s="99">
        <f xml:space="preserve">+(3.853+3.086+3.495+40.05-0.889-1.6-2.225-1.572)</f>
        <v>44.198</v>
      </c>
      <c r="H230" s="107"/>
      <c r="I230" s="107"/>
      <c r="J230" s="107"/>
      <c r="K230" s="107"/>
      <c r="L230" s="83">
        <f t="shared" si="120"/>
        <v>0</v>
      </c>
      <c r="M230" s="83">
        <f t="shared" si="121"/>
        <v>0</v>
      </c>
      <c r="N230" s="83">
        <f t="shared" si="122"/>
        <v>0</v>
      </c>
      <c r="O230" s="84">
        <f t="shared" si="123"/>
        <v>0</v>
      </c>
      <c r="P230" s="105">
        <f t="shared" si="124"/>
        <v>0</v>
      </c>
      <c r="Q230" s="19"/>
    </row>
    <row r="231" s="1" customFormat="1" ht="60" outlineLevel="2" spans="1:17">
      <c r="A231" s="81">
        <f xml:space="preserve">IF(G231="","",COUNT(A$1:A230)+1)</f>
        <v>193</v>
      </c>
      <c r="B231" s="81" t="s">
        <v>244</v>
      </c>
      <c r="C231" s="180" t="s">
        <v>245</v>
      </c>
      <c r="D231" s="99" t="s">
        <v>112</v>
      </c>
      <c r="E231" s="99" t="s">
        <v>139</v>
      </c>
      <c r="F231" s="99" t="s">
        <v>140</v>
      </c>
      <c r="G231" s="99">
        <f xml:space="preserve">+(3.853+3.086+3.495+40.05-0.889-1.6-2.225-1.572)+(2.836+0.948+1.697)+(7.139+7.433+1.856*2+1.092)+(8.599+0.2+7.12+8.115+21.153)+(7.068+1.856+8.761)+(0.818+0.865+0.473+0.482+0.856+0.889)-1-0.8</f>
        <v>134.51</v>
      </c>
      <c r="H231" s="112">
        <f xml:space="preserve">+$H$211</f>
        <v>0</v>
      </c>
      <c r="I231" s="112">
        <f xml:space="preserve">+$I$211</f>
        <v>0</v>
      </c>
      <c r="J231" s="112">
        <f xml:space="preserve">+$J$211</f>
        <v>0</v>
      </c>
      <c r="K231" s="112">
        <f xml:space="preserve">+$K$211</f>
        <v>0</v>
      </c>
      <c r="L231" s="83">
        <f t="shared" si="120"/>
        <v>0</v>
      </c>
      <c r="M231" s="83">
        <f t="shared" si="121"/>
        <v>0</v>
      </c>
      <c r="N231" s="83">
        <f t="shared" si="122"/>
        <v>0</v>
      </c>
      <c r="O231" s="84">
        <f t="shared" si="123"/>
        <v>0</v>
      </c>
      <c r="P231" s="105">
        <f t="shared" si="124"/>
        <v>0</v>
      </c>
      <c r="Q231" s="19"/>
    </row>
    <row r="232" ht="42" customHeight="1" outlineLevel="1" spans="1:17">
      <c r="A232" s="81" t="str">
        <f xml:space="preserve">IF(G232="","",COUNT(A$1:A231)+1)</f>
        <v/>
      </c>
      <c r="B232" s="97" t="s">
        <v>127</v>
      </c>
      <c r="C232" s="98"/>
      <c r="D232" s="99"/>
      <c r="E232" s="99"/>
      <c r="F232" s="99"/>
      <c r="G232" s="99"/>
      <c r="H232" s="99"/>
      <c r="I232" s="99"/>
      <c r="J232" s="99"/>
      <c r="K232" s="99"/>
      <c r="L232" s="100"/>
      <c r="M232" s="100"/>
      <c r="N232" s="100"/>
      <c r="O232" s="100"/>
      <c r="P232" s="105"/>
    </row>
    <row r="233" customFormat="1" ht="84" outlineLevel="2" spans="1:17">
      <c r="A233" s="81">
        <f xml:space="preserve">IF(G233="","",COUNT(A$1:A232)+1)</f>
        <v>194</v>
      </c>
      <c r="B233" s="99" t="s">
        <v>253</v>
      </c>
      <c r="C233" s="180" t="s">
        <v>275</v>
      </c>
      <c r="D233" s="99" t="s">
        <v>112</v>
      </c>
      <c r="E233" s="99" t="s">
        <v>126</v>
      </c>
      <c r="F233" s="99" t="s">
        <v>114</v>
      </c>
      <c r="G233" s="99">
        <f xml:space="preserve">(12.014-4.35+0.3*2)*2.97</f>
        <v>24.54408</v>
      </c>
      <c r="H233" s="182"/>
      <c r="I233" s="182"/>
      <c r="J233" s="182"/>
      <c r="K233" s="182"/>
      <c r="L233" s="83">
        <f xml:space="preserve">(H233+I233+J233+K233)*$L$7</f>
        <v>0</v>
      </c>
      <c r="M233" s="83">
        <f xml:space="preserve">(H233+I233+J233+K233+L233)*$M$7</f>
        <v>0</v>
      </c>
      <c r="N233" s="83">
        <f xml:space="preserve">(H233+I233+J233+K233+L233+M233)*$N$7</f>
        <v>0</v>
      </c>
      <c r="O233" s="84">
        <f xml:space="preserve">H233+I233+J233+K233+L233+M233+N233</f>
        <v>0</v>
      </c>
      <c r="P233" s="105">
        <f xml:space="preserve">G233*O233</f>
        <v>0</v>
      </c>
      <c r="Q233" s="19"/>
    </row>
    <row r="234" customFormat="1" ht="72" outlineLevel="2" spans="1:17">
      <c r="A234" s="81">
        <f xml:space="preserve">IF(G234="","",COUNT(A$1:A233)+1)</f>
        <v>195</v>
      </c>
      <c r="B234" s="99" t="s">
        <v>276</v>
      </c>
      <c r="C234" s="80" t="s">
        <v>277</v>
      </c>
      <c r="D234" s="81" t="s">
        <v>112</v>
      </c>
      <c r="E234" s="99" t="s">
        <v>278</v>
      </c>
      <c r="F234" s="99" t="s">
        <v>114</v>
      </c>
      <c r="G234" s="99">
        <f xml:space="preserve">+(1.412+1.159)*4</f>
        <v>10.284</v>
      </c>
      <c r="H234" s="106"/>
      <c r="I234" s="107"/>
      <c r="J234" s="107"/>
      <c r="K234" s="107"/>
      <c r="L234" s="83">
        <f t="shared" ref="L234:L240" si="125" xml:space="preserve">(H234+I234+J234+K234)*$L$7</f>
        <v>0</v>
      </c>
      <c r="M234" s="83">
        <f t="shared" ref="M234:M240" si="126" xml:space="preserve">(H234+I234+J234+K234+L234)*$M$7</f>
        <v>0</v>
      </c>
      <c r="N234" s="83">
        <f t="shared" ref="N234:N240" si="127" xml:space="preserve">(H234+I234+J234+K234+L234+M234)*$N$7</f>
        <v>0</v>
      </c>
      <c r="O234" s="84">
        <f t="shared" ref="O234:O240" si="128" xml:space="preserve">H234+I234+J234+K234+L234+M234+N234</f>
        <v>0</v>
      </c>
      <c r="P234" s="105">
        <f t="shared" ref="P234:P240" si="129" xml:space="preserve">G234*O234</f>
        <v>0</v>
      </c>
      <c r="Q234" s="19"/>
    </row>
    <row r="235" customFormat="1" ht="48" outlineLevel="2" spans="1:17">
      <c r="A235" s="81">
        <f xml:space="preserve">IF(G235="","",COUNT(A$1:A234)+1)</f>
        <v>196</v>
      </c>
      <c r="B235" s="81" t="s">
        <v>273</v>
      </c>
      <c r="C235" s="80" t="s">
        <v>274</v>
      </c>
      <c r="D235" s="99" t="s">
        <v>112</v>
      </c>
      <c r="E235" s="99" t="s">
        <v>139</v>
      </c>
      <c r="F235" s="99" t="s">
        <v>140</v>
      </c>
      <c r="G235" s="99">
        <f t="shared" ref="G235:G237" si="130" xml:space="preserve">(12.014-4.35+0.3*2)</f>
        <v>8.264</v>
      </c>
      <c r="H235" s="99">
        <f xml:space="preserve">+$H$230</f>
        <v>0</v>
      </c>
      <c r="I235" s="99">
        <f xml:space="preserve">+$I$230</f>
        <v>0</v>
      </c>
      <c r="J235" s="99">
        <f xml:space="preserve">+$J$230</f>
        <v>0</v>
      </c>
      <c r="K235" s="99">
        <f xml:space="preserve">+$K$230</f>
        <v>0</v>
      </c>
      <c r="L235" s="83">
        <f t="shared" si="125"/>
        <v>0</v>
      </c>
      <c r="M235" s="83">
        <f t="shared" si="126"/>
        <v>0</v>
      </c>
      <c r="N235" s="83">
        <f t="shared" si="127"/>
        <v>0</v>
      </c>
      <c r="O235" s="84">
        <f t="shared" si="128"/>
        <v>0</v>
      </c>
      <c r="P235" s="105">
        <f t="shared" si="129"/>
        <v>0</v>
      </c>
      <c r="Q235" s="19"/>
    </row>
    <row r="236" s="1" customFormat="1" ht="48" outlineLevel="2" spans="1:17">
      <c r="A236" s="81">
        <f xml:space="preserve">IF(G236="","",COUNT(A$1:A235)+1)</f>
        <v>197</v>
      </c>
      <c r="B236" s="81" t="s">
        <v>242</v>
      </c>
      <c r="C236" s="180" t="s">
        <v>243</v>
      </c>
      <c r="D236" s="99" t="s">
        <v>112</v>
      </c>
      <c r="E236" s="99" t="s">
        <v>139</v>
      </c>
      <c r="F236" s="99" t="s">
        <v>140</v>
      </c>
      <c r="G236" s="99">
        <f t="shared" si="130"/>
        <v>8.264</v>
      </c>
      <c r="H236" s="112">
        <f xml:space="preserve">+$H$210</f>
        <v>0</v>
      </c>
      <c r="I236" s="112">
        <f xml:space="preserve">+$I$210</f>
        <v>0</v>
      </c>
      <c r="J236" s="112">
        <f xml:space="preserve">+$J$210</f>
        <v>0</v>
      </c>
      <c r="K236" s="112">
        <f xml:space="preserve">+$K$210</f>
        <v>0</v>
      </c>
      <c r="L236" s="83">
        <f t="shared" si="125"/>
        <v>0</v>
      </c>
      <c r="M236" s="83">
        <f t="shared" si="126"/>
        <v>0</v>
      </c>
      <c r="N236" s="83">
        <f t="shared" si="127"/>
        <v>0</v>
      </c>
      <c r="O236" s="84">
        <f t="shared" si="128"/>
        <v>0</v>
      </c>
      <c r="P236" s="105">
        <f t="shared" si="129"/>
        <v>0</v>
      </c>
      <c r="Q236" s="19"/>
    </row>
    <row r="237" s="1" customFormat="1" ht="60" outlineLevel="2" spans="1:17">
      <c r="A237" s="81">
        <f xml:space="preserve">IF(G237="","",COUNT(A$1:A236)+1)</f>
        <v>198</v>
      </c>
      <c r="B237" s="81" t="s">
        <v>244</v>
      </c>
      <c r="C237" s="180" t="s">
        <v>245</v>
      </c>
      <c r="D237" s="99" t="s">
        <v>112</v>
      </c>
      <c r="E237" s="99" t="s">
        <v>139</v>
      </c>
      <c r="F237" s="99" t="s">
        <v>140</v>
      </c>
      <c r="G237" s="99">
        <f t="shared" si="130"/>
        <v>8.264</v>
      </c>
      <c r="H237" s="112">
        <f xml:space="preserve">+$H$211</f>
        <v>0</v>
      </c>
      <c r="I237" s="112">
        <f xml:space="preserve">+$I$211</f>
        <v>0</v>
      </c>
      <c r="J237" s="112">
        <f xml:space="preserve">+$J$211</f>
        <v>0</v>
      </c>
      <c r="K237" s="112">
        <f xml:space="preserve">+$K$211</f>
        <v>0</v>
      </c>
      <c r="L237" s="83">
        <f t="shared" si="125"/>
        <v>0</v>
      </c>
      <c r="M237" s="83">
        <f t="shared" si="126"/>
        <v>0</v>
      </c>
      <c r="N237" s="83">
        <f t="shared" si="127"/>
        <v>0</v>
      </c>
      <c r="O237" s="84">
        <f t="shared" si="128"/>
        <v>0</v>
      </c>
      <c r="P237" s="105">
        <f t="shared" si="129"/>
        <v>0</v>
      </c>
      <c r="Q237" s="19"/>
    </row>
    <row r="238" ht="42" customHeight="1" outlineLevel="1" spans="1:17">
      <c r="A238" s="81" t="str">
        <f xml:space="preserve">IF(G238="","",COUNT(A$1:A237)+1)</f>
        <v/>
      </c>
      <c r="B238" s="97" t="s">
        <v>128</v>
      </c>
      <c r="C238" s="98"/>
      <c r="D238" s="99"/>
      <c r="E238" s="99"/>
      <c r="F238" s="99"/>
      <c r="G238" s="99"/>
      <c r="H238" s="99"/>
      <c r="I238" s="99"/>
      <c r="J238" s="99"/>
      <c r="K238" s="99"/>
      <c r="L238" s="100"/>
      <c r="M238" s="100"/>
      <c r="N238" s="100"/>
      <c r="O238" s="100"/>
      <c r="P238" s="105"/>
    </row>
    <row r="239" customFormat="1" ht="84" outlineLevel="2" spans="1:17">
      <c r="A239" s="81">
        <f xml:space="preserve">IF(G239="","",COUNT(A$1:A238)+1)</f>
        <v>199</v>
      </c>
      <c r="B239" s="99" t="s">
        <v>253</v>
      </c>
      <c r="C239" s="180" t="s">
        <v>279</v>
      </c>
      <c r="D239" s="99" t="s">
        <v>112</v>
      </c>
      <c r="E239" s="99" t="s">
        <v>126</v>
      </c>
      <c r="F239" s="99" t="s">
        <v>114</v>
      </c>
      <c r="G239" s="99">
        <f xml:space="preserve">+(4.897+6.848)*2.97-G240</f>
        <v>33.69465</v>
      </c>
      <c r="H239" s="182"/>
      <c r="I239" s="182"/>
      <c r="J239" s="182"/>
      <c r="K239" s="182"/>
      <c r="L239" s="83">
        <f t="shared" si="125"/>
        <v>0</v>
      </c>
      <c r="M239" s="83">
        <f t="shared" si="126"/>
        <v>0</v>
      </c>
      <c r="N239" s="83">
        <f t="shared" si="127"/>
        <v>0</v>
      </c>
      <c r="O239" s="84">
        <f t="shared" si="128"/>
        <v>0</v>
      </c>
      <c r="P239" s="105">
        <f t="shared" si="129"/>
        <v>0</v>
      </c>
      <c r="Q239" s="19"/>
    </row>
    <row r="240" customFormat="1" ht="72" outlineLevel="2" spans="1:17">
      <c r="A240" s="81">
        <f xml:space="preserve">IF(G240="","",COUNT(A$1:A239)+1)</f>
        <v>200</v>
      </c>
      <c r="B240" s="99" t="s">
        <v>280</v>
      </c>
      <c r="C240" s="180" t="s">
        <v>281</v>
      </c>
      <c r="D240" s="99" t="s">
        <v>112</v>
      </c>
      <c r="E240" s="99" t="s">
        <v>134</v>
      </c>
      <c r="F240" s="99" t="s">
        <v>114</v>
      </c>
      <c r="G240" s="99">
        <f xml:space="preserve">0.2*2.97*2</f>
        <v>1.188</v>
      </c>
      <c r="H240" s="107"/>
      <c r="I240" s="107"/>
      <c r="J240" s="107"/>
      <c r="K240" s="107"/>
      <c r="L240" s="83">
        <f t="shared" si="125"/>
        <v>0</v>
      </c>
      <c r="M240" s="83">
        <f t="shared" si="126"/>
        <v>0</v>
      </c>
      <c r="N240" s="83">
        <f t="shared" si="127"/>
        <v>0</v>
      </c>
      <c r="O240" s="84">
        <f t="shared" si="128"/>
        <v>0</v>
      </c>
      <c r="P240" s="105">
        <f t="shared" si="129"/>
        <v>0</v>
      </c>
      <c r="Q240" s="19"/>
    </row>
    <row r="241" s="123" customFormat="1" ht="87" customHeight="1" outlineLevel="2" spans="1:17">
      <c r="A241" s="81">
        <f xml:space="preserve">IF(G241="","",COUNT(A$1:A240)+1)</f>
        <v>201</v>
      </c>
      <c r="B241" s="81" t="s">
        <v>256</v>
      </c>
      <c r="C241" s="80" t="s">
        <v>257</v>
      </c>
      <c r="D241" s="99" t="s">
        <v>112</v>
      </c>
      <c r="E241" s="99" t="s">
        <v>258</v>
      </c>
      <c r="F241" s="99" t="s">
        <v>114</v>
      </c>
      <c r="G241" s="99">
        <f xml:space="preserve">0.49*0.52*4</f>
        <v>1.0192</v>
      </c>
      <c r="H241" s="99">
        <f xml:space="preserve">+H220</f>
        <v>0</v>
      </c>
      <c r="I241" s="99">
        <f xml:space="preserve">+I220</f>
        <v>0</v>
      </c>
      <c r="J241" s="99">
        <f xml:space="preserve">+J220</f>
        <v>0</v>
      </c>
      <c r="K241" s="99">
        <f xml:space="preserve">+K220</f>
        <v>0</v>
      </c>
      <c r="L241" s="83">
        <f t="shared" ref="L241:L247" si="131" xml:space="preserve">(H241+I241+J241+K241)*$L$7</f>
        <v>0</v>
      </c>
      <c r="M241" s="83">
        <f t="shared" ref="M241:M247" si="132" xml:space="preserve">(H241+I241+J241+K241+L241)*$M$7</f>
        <v>0</v>
      </c>
      <c r="N241" s="83">
        <f t="shared" ref="N241:N247" si="133" xml:space="preserve">(H241+I241+J241+K241+L241+M241)*$N$7</f>
        <v>0</v>
      </c>
      <c r="O241" s="84">
        <f t="shared" ref="O241:O247" si="134" xml:space="preserve">H241+I241+J241+K241+L241+M241+N241</f>
        <v>0</v>
      </c>
      <c r="P241" s="105">
        <f t="shared" ref="P241:P247" si="135" xml:space="preserve">G241*O241</f>
        <v>0</v>
      </c>
      <c r="Q241" s="19"/>
    </row>
    <row r="242" customFormat="1" ht="72" outlineLevel="2" spans="1:17">
      <c r="A242" s="81">
        <f xml:space="preserve">IF(G242="","",COUNT(A$1:A241)+1)</f>
        <v>202</v>
      </c>
      <c r="B242" s="99" t="s">
        <v>276</v>
      </c>
      <c r="C242" s="80" t="s">
        <v>277</v>
      </c>
      <c r="D242" s="81" t="s">
        <v>112</v>
      </c>
      <c r="E242" s="99" t="s">
        <v>278</v>
      </c>
      <c r="F242" s="99" t="s">
        <v>114</v>
      </c>
      <c r="G242" s="99">
        <f xml:space="preserve">+(0.962+1.017)*2.97</f>
        <v>5.87763</v>
      </c>
      <c r="H242" s="112">
        <f xml:space="preserve">+H234</f>
        <v>0</v>
      </c>
      <c r="I242" s="112">
        <f xml:space="preserve">+I234</f>
        <v>0</v>
      </c>
      <c r="J242" s="100">
        <f xml:space="preserve">+J234</f>
        <v>0</v>
      </c>
      <c r="K242" s="100">
        <f xml:space="preserve">+K234</f>
        <v>0</v>
      </c>
      <c r="L242" s="83">
        <f t="shared" si="131"/>
        <v>0</v>
      </c>
      <c r="M242" s="83">
        <f t="shared" si="132"/>
        <v>0</v>
      </c>
      <c r="N242" s="83">
        <f t="shared" si="133"/>
        <v>0</v>
      </c>
      <c r="O242" s="84">
        <f t="shared" si="134"/>
        <v>0</v>
      </c>
      <c r="P242" s="105">
        <f t="shared" si="135"/>
        <v>0</v>
      </c>
      <c r="Q242" s="19"/>
    </row>
    <row r="243" customFormat="1" ht="48" outlineLevel="2" spans="1:17">
      <c r="A243" s="81">
        <f xml:space="preserve">IF(G243="","",COUNT(A$1:A242)+1)</f>
        <v>203</v>
      </c>
      <c r="B243" s="81" t="s">
        <v>273</v>
      </c>
      <c r="C243" s="80" t="s">
        <v>274</v>
      </c>
      <c r="D243" s="99" t="s">
        <v>112</v>
      </c>
      <c r="E243" s="99" t="s">
        <v>139</v>
      </c>
      <c r="F243" s="99" t="s">
        <v>140</v>
      </c>
      <c r="G243" s="99">
        <f xml:space="preserve">+(4.897+6.848)-0.2*2-0.476*2</f>
        <v>10.393</v>
      </c>
      <c r="H243" s="99">
        <f xml:space="preserve">+$H$230</f>
        <v>0</v>
      </c>
      <c r="I243" s="99">
        <f xml:space="preserve">+$I$230</f>
        <v>0</v>
      </c>
      <c r="J243" s="99">
        <f xml:space="preserve">+$J$230</f>
        <v>0</v>
      </c>
      <c r="K243" s="99">
        <f xml:space="preserve">+$K$230</f>
        <v>0</v>
      </c>
      <c r="L243" s="83">
        <f t="shared" si="131"/>
        <v>0</v>
      </c>
      <c r="M243" s="83">
        <f t="shared" si="132"/>
        <v>0</v>
      </c>
      <c r="N243" s="83">
        <f t="shared" si="133"/>
        <v>0</v>
      </c>
      <c r="O243" s="84">
        <f t="shared" si="134"/>
        <v>0</v>
      </c>
      <c r="P243" s="105">
        <f t="shared" si="135"/>
        <v>0</v>
      </c>
      <c r="Q243" s="19"/>
    </row>
    <row r="244" s="1" customFormat="1" ht="60" outlineLevel="2" spans="1:17">
      <c r="A244" s="81">
        <f xml:space="preserve">IF(G244="","",COUNT(A$1:A243)+1)</f>
        <v>204</v>
      </c>
      <c r="B244" s="81" t="s">
        <v>244</v>
      </c>
      <c r="C244" s="180" t="s">
        <v>245</v>
      </c>
      <c r="D244" s="99" t="s">
        <v>112</v>
      </c>
      <c r="E244" s="99" t="s">
        <v>139</v>
      </c>
      <c r="F244" s="99" t="s">
        <v>140</v>
      </c>
      <c r="G244" s="99">
        <f xml:space="preserve">+(4.897+6.848)</f>
        <v>11.745</v>
      </c>
      <c r="H244" s="112">
        <f xml:space="preserve">+$H$211</f>
        <v>0</v>
      </c>
      <c r="I244" s="112">
        <f xml:space="preserve">+$I$211</f>
        <v>0</v>
      </c>
      <c r="J244" s="112">
        <f xml:space="preserve">+$J$211</f>
        <v>0</v>
      </c>
      <c r="K244" s="112">
        <f xml:space="preserve">+$K$211</f>
        <v>0</v>
      </c>
      <c r="L244" s="83">
        <f t="shared" si="131"/>
        <v>0</v>
      </c>
      <c r="M244" s="83">
        <f t="shared" si="132"/>
        <v>0</v>
      </c>
      <c r="N244" s="83">
        <f t="shared" si="133"/>
        <v>0</v>
      </c>
      <c r="O244" s="84">
        <f t="shared" si="134"/>
        <v>0</v>
      </c>
      <c r="P244" s="105">
        <f t="shared" si="135"/>
        <v>0</v>
      </c>
      <c r="Q244" s="19"/>
    </row>
    <row r="245" ht="42" customHeight="1" outlineLevel="1" spans="1:17">
      <c r="A245" s="81" t="str">
        <f xml:space="preserve">IF(G245="","",COUNT(A$1:A244)+1)</f>
        <v/>
      </c>
      <c r="B245" s="97" t="s">
        <v>129</v>
      </c>
      <c r="C245" s="98"/>
      <c r="D245" s="99"/>
      <c r="E245" s="99"/>
      <c r="F245" s="99"/>
      <c r="G245" s="99"/>
      <c r="H245" s="99"/>
      <c r="I245" s="99"/>
      <c r="J245" s="99"/>
      <c r="K245" s="99"/>
      <c r="L245" s="100"/>
      <c r="M245" s="100"/>
      <c r="N245" s="100"/>
      <c r="O245" s="100"/>
      <c r="P245" s="105"/>
    </row>
    <row r="246" customFormat="1" ht="84" outlineLevel="2" spans="1:17">
      <c r="A246" s="81">
        <f xml:space="preserve">IF(G246="","",COUNT(A$1:A245)+1)</f>
        <v>205</v>
      </c>
      <c r="B246" s="99" t="s">
        <v>253</v>
      </c>
      <c r="C246" s="180" t="s">
        <v>279</v>
      </c>
      <c r="D246" s="99" t="s">
        <v>112</v>
      </c>
      <c r="E246" s="99" t="s">
        <v>126</v>
      </c>
      <c r="F246" s="99" t="s">
        <v>114</v>
      </c>
      <c r="G246" s="99">
        <f xml:space="preserve">+(4.002+7.153)*2.97-G247</f>
        <v>31.94235</v>
      </c>
      <c r="H246" s="99">
        <f xml:space="preserve">+H239</f>
        <v>0</v>
      </c>
      <c r="I246" s="99">
        <f xml:space="preserve">+I239</f>
        <v>0</v>
      </c>
      <c r="J246" s="99">
        <f xml:space="preserve">+J239</f>
        <v>0</v>
      </c>
      <c r="K246" s="99">
        <f xml:space="preserve">+K239</f>
        <v>0</v>
      </c>
      <c r="L246" s="83">
        <f t="shared" si="131"/>
        <v>0</v>
      </c>
      <c r="M246" s="83">
        <f t="shared" si="132"/>
        <v>0</v>
      </c>
      <c r="N246" s="83">
        <f t="shared" si="133"/>
        <v>0</v>
      </c>
      <c r="O246" s="84">
        <f t="shared" si="134"/>
        <v>0</v>
      </c>
      <c r="P246" s="105">
        <f t="shared" si="135"/>
        <v>0</v>
      </c>
      <c r="Q246" s="19"/>
    </row>
    <row r="247" customFormat="1" ht="72" outlineLevel="2" spans="1:17">
      <c r="A247" s="81">
        <f xml:space="preserve">IF(G247="","",COUNT(A$1:A246)+1)</f>
        <v>206</v>
      </c>
      <c r="B247" s="99" t="s">
        <v>280</v>
      </c>
      <c r="C247" s="180" t="s">
        <v>281</v>
      </c>
      <c r="D247" s="99" t="s">
        <v>112</v>
      </c>
      <c r="E247" s="99" t="s">
        <v>134</v>
      </c>
      <c r="F247" s="99" t="s">
        <v>114</v>
      </c>
      <c r="G247" s="99">
        <f xml:space="preserve">0.2*2.97*2</f>
        <v>1.188</v>
      </c>
      <c r="H247" s="99">
        <f xml:space="preserve">+H240</f>
        <v>0</v>
      </c>
      <c r="I247" s="99">
        <f xml:space="preserve">+I240</f>
        <v>0</v>
      </c>
      <c r="J247" s="99">
        <f xml:space="preserve">+J240</f>
        <v>0</v>
      </c>
      <c r="K247" s="99">
        <f xml:space="preserve">+K240</f>
        <v>0</v>
      </c>
      <c r="L247" s="83">
        <f t="shared" si="131"/>
        <v>0</v>
      </c>
      <c r="M247" s="83">
        <f t="shared" si="132"/>
        <v>0</v>
      </c>
      <c r="N247" s="83">
        <f t="shared" si="133"/>
        <v>0</v>
      </c>
      <c r="O247" s="84">
        <f t="shared" si="134"/>
        <v>0</v>
      </c>
      <c r="P247" s="105">
        <f t="shared" si="135"/>
        <v>0</v>
      </c>
      <c r="Q247" s="19"/>
    </row>
    <row r="248" customFormat="1" ht="72" outlineLevel="2" spans="1:17">
      <c r="A248" s="81">
        <f xml:space="preserve">IF(G248="","",COUNT(A$1:A247)+1)</f>
        <v>207</v>
      </c>
      <c r="B248" s="99" t="s">
        <v>276</v>
      </c>
      <c r="C248" s="80" t="s">
        <v>277</v>
      </c>
      <c r="D248" s="81" t="s">
        <v>112</v>
      </c>
      <c r="E248" s="99" t="s">
        <v>278</v>
      </c>
      <c r="F248" s="99" t="s">
        <v>114</v>
      </c>
      <c r="G248" s="99">
        <f xml:space="preserve">+(0.962+1.137)*2.97</f>
        <v>6.23403</v>
      </c>
      <c r="H248" s="112">
        <f xml:space="preserve">+H234</f>
        <v>0</v>
      </c>
      <c r="I248" s="112">
        <f xml:space="preserve">+I234</f>
        <v>0</v>
      </c>
      <c r="J248" s="100">
        <f xml:space="preserve">+J234</f>
        <v>0</v>
      </c>
      <c r="K248" s="100">
        <f xml:space="preserve">+K234</f>
        <v>0</v>
      </c>
      <c r="L248" s="83">
        <f t="shared" ref="L248:L253" si="136" xml:space="preserve">(H248+I248+J248+K248)*$L$7</f>
        <v>0</v>
      </c>
      <c r="M248" s="83">
        <f t="shared" ref="M248:M253" si="137" xml:space="preserve">(H248+I248+J248+K248+L248)*$M$7</f>
        <v>0</v>
      </c>
      <c r="N248" s="83">
        <f t="shared" ref="N248:N253" si="138" xml:space="preserve">(H248+I248+J248+K248+L248+M248)*$N$7</f>
        <v>0</v>
      </c>
      <c r="O248" s="84">
        <f t="shared" ref="O248:O253" si="139" xml:space="preserve">H248+I248+J248+K248+L248+M248+N248</f>
        <v>0</v>
      </c>
      <c r="P248" s="105">
        <f t="shared" ref="P248:P253" si="140" xml:space="preserve">G248*O248</f>
        <v>0</v>
      </c>
      <c r="Q248" s="19"/>
    </row>
    <row r="249" customFormat="1" ht="48" outlineLevel="2" spans="1:17">
      <c r="A249" s="81">
        <f xml:space="preserve">IF(G249="","",COUNT(A$1:A248)+1)</f>
        <v>208</v>
      </c>
      <c r="B249" s="81" t="s">
        <v>273</v>
      </c>
      <c r="C249" s="80" t="s">
        <v>274</v>
      </c>
      <c r="D249" s="99" t="s">
        <v>112</v>
      </c>
      <c r="E249" s="99" t="s">
        <v>139</v>
      </c>
      <c r="F249" s="99" t="s">
        <v>140</v>
      </c>
      <c r="G249" s="99">
        <f xml:space="preserve">+(4.002+7.153)-0.2*2-0.476*2</f>
        <v>9.803</v>
      </c>
      <c r="H249" s="99">
        <f xml:space="preserve">+$H$230</f>
        <v>0</v>
      </c>
      <c r="I249" s="99">
        <f xml:space="preserve">+$I$230</f>
        <v>0</v>
      </c>
      <c r="J249" s="99">
        <f xml:space="preserve">+$J$230</f>
        <v>0</v>
      </c>
      <c r="K249" s="99">
        <f xml:space="preserve">+$K$230</f>
        <v>0</v>
      </c>
      <c r="L249" s="83">
        <f t="shared" si="136"/>
        <v>0</v>
      </c>
      <c r="M249" s="83">
        <f t="shared" si="137"/>
        <v>0</v>
      </c>
      <c r="N249" s="83">
        <f t="shared" si="138"/>
        <v>0</v>
      </c>
      <c r="O249" s="84">
        <f t="shared" si="139"/>
        <v>0</v>
      </c>
      <c r="P249" s="105">
        <f t="shared" si="140"/>
        <v>0</v>
      </c>
      <c r="Q249" s="19"/>
    </row>
    <row r="250" s="1" customFormat="1" ht="60" outlineLevel="2" spans="1:17">
      <c r="A250" s="81">
        <f xml:space="preserve">IF(G250="","",COUNT(A$1:A249)+1)</f>
        <v>209</v>
      </c>
      <c r="B250" s="81" t="s">
        <v>244</v>
      </c>
      <c r="C250" s="180" t="s">
        <v>245</v>
      </c>
      <c r="D250" s="99" t="s">
        <v>112</v>
      </c>
      <c r="E250" s="99" t="s">
        <v>139</v>
      </c>
      <c r="F250" s="99" t="s">
        <v>140</v>
      </c>
      <c r="G250" s="99">
        <f xml:space="preserve">+(4.002+7.153)</f>
        <v>11.155</v>
      </c>
      <c r="H250" s="112">
        <f xml:space="preserve">+$H$211</f>
        <v>0</v>
      </c>
      <c r="I250" s="112">
        <f xml:space="preserve">+$I$211</f>
        <v>0</v>
      </c>
      <c r="J250" s="112">
        <f xml:space="preserve">+$J$211</f>
        <v>0</v>
      </c>
      <c r="K250" s="112">
        <f xml:space="preserve">+$K$211</f>
        <v>0</v>
      </c>
      <c r="L250" s="83">
        <f t="shared" ref="L250:L258" si="141" xml:space="preserve">(H250+I250+J250+K250)*$L$7</f>
        <v>0</v>
      </c>
      <c r="M250" s="83">
        <f t="shared" ref="M250:M258" si="142" xml:space="preserve">(H250+I250+J250+K250+L250)*$M$7</f>
        <v>0</v>
      </c>
      <c r="N250" s="83">
        <f t="shared" ref="N250:N258" si="143" xml:space="preserve">(H250+I250+J250+K250+L250+M250)*$N$7</f>
        <v>0</v>
      </c>
      <c r="O250" s="84">
        <f t="shared" ref="O250:O258" si="144" xml:space="preserve">H250+I250+J250+K250+L250+M250+N250</f>
        <v>0</v>
      </c>
      <c r="P250" s="105">
        <f t="shared" ref="P250:P258" si="145" xml:space="preserve">G250*O250</f>
        <v>0</v>
      </c>
      <c r="Q250" s="19"/>
    </row>
    <row r="251" ht="42" customHeight="1" outlineLevel="1" spans="1:17">
      <c r="A251" s="81" t="str">
        <f xml:space="preserve">IF(G251="","",COUNT(A$1:A250)+1)</f>
        <v/>
      </c>
      <c r="B251" s="97" t="s">
        <v>130</v>
      </c>
      <c r="C251" s="98"/>
      <c r="D251" s="99"/>
      <c r="E251" s="99"/>
      <c r="F251" s="99"/>
      <c r="G251" s="99"/>
      <c r="H251" s="99"/>
      <c r="I251" s="99"/>
      <c r="J251" s="99"/>
      <c r="K251" s="99"/>
      <c r="L251" s="100"/>
      <c r="M251" s="100"/>
      <c r="N251" s="100"/>
      <c r="O251" s="100"/>
      <c r="P251" s="105"/>
    </row>
    <row r="252" ht="72" outlineLevel="2" spans="1:17">
      <c r="A252" s="81">
        <f xml:space="preserve">IF(G252="","",COUNT(A$1:A251)+1)</f>
        <v>210</v>
      </c>
      <c r="B252" s="99" t="s">
        <v>208</v>
      </c>
      <c r="C252" s="102" t="s">
        <v>241</v>
      </c>
      <c r="D252" s="99" t="s">
        <v>112</v>
      </c>
      <c r="E252" s="99" t="s">
        <v>134</v>
      </c>
      <c r="F252" s="99" t="s">
        <v>114</v>
      </c>
      <c r="G252" s="99">
        <f xml:space="preserve">+(3.615+3.615+0.37+1.588+1.05+3.46)*2.64+(0.47+0.47)*1.81+(0.37+0.37)*1.81+(0.57+0.57)*1.81+(0.076+0.076+0.143+0.143+1+1.705+1.755+1.05-0.74)*2.64+0.2*(0.853*2+0.9+1+0.31*4*2)</f>
        <v>56.23324</v>
      </c>
      <c r="H252" s="99">
        <f xml:space="preserve">+H209</f>
        <v>0</v>
      </c>
      <c r="I252" s="99">
        <f xml:space="preserve">+I209</f>
        <v>0</v>
      </c>
      <c r="J252" s="99">
        <f xml:space="preserve">+J209</f>
        <v>0</v>
      </c>
      <c r="K252" s="99">
        <f xml:space="preserve">+K209</f>
        <v>0</v>
      </c>
      <c r="L252" s="83">
        <f t="shared" si="136"/>
        <v>0</v>
      </c>
      <c r="M252" s="83">
        <f t="shared" si="137"/>
        <v>0</v>
      </c>
      <c r="N252" s="83">
        <f t="shared" si="138"/>
        <v>0</v>
      </c>
      <c r="O252" s="84">
        <f t="shared" si="139"/>
        <v>0</v>
      </c>
      <c r="P252" s="105">
        <f t="shared" si="140"/>
        <v>0</v>
      </c>
    </row>
    <row r="253" ht="92.35" outlineLevel="2" spans="1:17">
      <c r="A253" s="81">
        <f xml:space="preserve">IF(G253="","",COUNT(A$1:A252)+1)</f>
        <v>211</v>
      </c>
      <c r="B253" s="99" t="s">
        <v>282</v>
      </c>
      <c r="C253" s="102" t="s">
        <v>283</v>
      </c>
      <c r="D253" s="81" t="str">
        <f xml:space="preserve">_xlfn.DISPIMG("ID_B1D5D359609B44BA9B8829C2C34944DF",1)</f>
        <v>=DISPIMG("ID_B1D5D359609B44BA9B8829C2C34944DF",1)</v>
      </c>
      <c r="E253" s="99" t="s">
        <v>134</v>
      </c>
      <c r="F253" s="99" t="s">
        <v>114</v>
      </c>
      <c r="G253" s="99">
        <f xml:space="preserve">1.81*(0.52+0.52+0.64)</f>
        <v>3.0408</v>
      </c>
      <c r="H253" s="107"/>
      <c r="I253" s="107"/>
      <c r="J253" s="107"/>
      <c r="K253" s="107"/>
      <c r="L253" s="83">
        <f t="shared" si="136"/>
        <v>0</v>
      </c>
      <c r="M253" s="83">
        <f t="shared" si="137"/>
        <v>0</v>
      </c>
      <c r="N253" s="83">
        <f t="shared" si="138"/>
        <v>0</v>
      </c>
      <c r="O253" s="84">
        <f t="shared" si="139"/>
        <v>0</v>
      </c>
      <c r="P253" s="105">
        <f t="shared" si="140"/>
        <v>0</v>
      </c>
    </row>
    <row r="254" ht="60" outlineLevel="2" spans="1:17">
      <c r="A254" s="81">
        <f xml:space="preserve">IF(G254="","",COUNT(A$1:A253)+1)</f>
        <v>212</v>
      </c>
      <c r="B254" s="99" t="s">
        <v>284</v>
      </c>
      <c r="C254" s="80" t="s">
        <v>285</v>
      </c>
      <c r="D254" s="81" t="s">
        <v>112</v>
      </c>
      <c r="E254" s="99" t="s">
        <v>278</v>
      </c>
      <c r="F254" s="99" t="s">
        <v>114</v>
      </c>
      <c r="G254" s="99">
        <f xml:space="preserve">+(1.676+3.787+1.71+1+3.126+2.873+3.062+3.675+2.398+0.728+5.395)*2.64+(12.603+2.995+3.165+3.675+0.95+1.948+3.759+3.894+2.008+0.828)*2.64+(0.95+0.85+0.95+0.85+1.705+3.1)*0.2+(0.5+1.9+3.05+0.5)*2.64-G255</f>
        <v>181.0426</v>
      </c>
      <c r="H254" s="106"/>
      <c r="I254" s="106"/>
      <c r="J254" s="107"/>
      <c r="K254" s="107"/>
      <c r="L254" s="83">
        <f t="shared" si="141"/>
        <v>0</v>
      </c>
      <c r="M254" s="83">
        <f t="shared" si="142"/>
        <v>0</v>
      </c>
      <c r="N254" s="83">
        <f t="shared" si="143"/>
        <v>0</v>
      </c>
      <c r="O254" s="84">
        <f t="shared" si="144"/>
        <v>0</v>
      </c>
      <c r="P254" s="105">
        <f t="shared" si="145"/>
        <v>0</v>
      </c>
    </row>
    <row r="255" customFormat="1" ht="72" outlineLevel="2" spans="1:17">
      <c r="A255" s="81">
        <f xml:space="preserve">IF(G255="","",COUNT(A$1:A254)+1)</f>
        <v>213</v>
      </c>
      <c r="B255" s="99" t="s">
        <v>284</v>
      </c>
      <c r="C255" s="80" t="s">
        <v>286</v>
      </c>
      <c r="D255" s="81" t="s">
        <v>112</v>
      </c>
      <c r="E255" s="99" t="s">
        <v>278</v>
      </c>
      <c r="F255" s="99" t="s">
        <v>114</v>
      </c>
      <c r="G255" s="99">
        <f xml:space="preserve">+(0.957+0.948+1.36)*2.64</f>
        <v>8.6196</v>
      </c>
      <c r="H255" s="112">
        <f xml:space="preserve">+H254</f>
        <v>0</v>
      </c>
      <c r="I255" s="112">
        <f xml:space="preserve">+I254</f>
        <v>0</v>
      </c>
      <c r="J255" s="112">
        <f xml:space="preserve">+J254</f>
        <v>0</v>
      </c>
      <c r="K255" s="112">
        <f xml:space="preserve">+K254</f>
        <v>0</v>
      </c>
      <c r="L255" s="83">
        <f t="shared" si="141"/>
        <v>0</v>
      </c>
      <c r="M255" s="83">
        <f t="shared" si="142"/>
        <v>0</v>
      </c>
      <c r="N255" s="83">
        <f t="shared" si="143"/>
        <v>0</v>
      </c>
      <c r="O255" s="84">
        <f t="shared" si="144"/>
        <v>0</v>
      </c>
      <c r="P255" s="105">
        <f t="shared" si="145"/>
        <v>0</v>
      </c>
      <c r="Q255" s="19"/>
    </row>
    <row r="256" customFormat="1" ht="60" outlineLevel="2" spans="1:17">
      <c r="A256" s="81">
        <f xml:space="preserve">IF(G256="","",COUNT(A$1:A255)+1)</f>
        <v>214</v>
      </c>
      <c r="B256" s="184" t="s">
        <v>287</v>
      </c>
      <c r="C256" s="80" t="s">
        <v>288</v>
      </c>
      <c r="D256" s="99" t="s">
        <v>112</v>
      </c>
      <c r="E256" s="99" t="s">
        <v>134</v>
      </c>
      <c r="F256" s="99" t="s">
        <v>114</v>
      </c>
      <c r="G256" s="99">
        <f xml:space="preserve">+(3.162+1.953+0.95)*(2.87-0.25)+0.93*2.87</f>
        <v>18.5594</v>
      </c>
      <c r="H256" s="107"/>
      <c r="I256" s="107"/>
      <c r="J256" s="107"/>
      <c r="K256" s="107"/>
      <c r="L256" s="83">
        <f t="shared" si="141"/>
        <v>0</v>
      </c>
      <c r="M256" s="83">
        <f t="shared" si="142"/>
        <v>0</v>
      </c>
      <c r="N256" s="83">
        <f t="shared" si="143"/>
        <v>0</v>
      </c>
      <c r="O256" s="84">
        <f t="shared" si="144"/>
        <v>0</v>
      </c>
      <c r="P256" s="105">
        <f t="shared" si="145"/>
        <v>0</v>
      </c>
      <c r="Q256" s="19"/>
    </row>
    <row r="257" customFormat="1" ht="92.35" outlineLevel="2" spans="1:17">
      <c r="A257" s="81">
        <f xml:space="preserve">IF(G257="","",COUNT(A$1:A256)+1)</f>
        <v>215</v>
      </c>
      <c r="B257" s="184" t="s">
        <v>289</v>
      </c>
      <c r="C257" s="80" t="s">
        <v>290</v>
      </c>
      <c r="D257" s="81" t="str">
        <f xml:space="preserve">_xlfn.DISPIMG("ID_F2F1371A4973480F82C4CB946904BBFB",1)</f>
        <v>=DISPIMG("ID_F2F1371A4973480F82C4CB946904BBFB",1)</v>
      </c>
      <c r="E257" s="99" t="s">
        <v>139</v>
      </c>
      <c r="F257" s="99" t="s">
        <v>140</v>
      </c>
      <c r="G257" s="99">
        <f xml:space="preserve">+(3.162+1.953+0.95+0.75)</f>
        <v>6.815</v>
      </c>
      <c r="H257" s="106"/>
      <c r="I257" s="106"/>
      <c r="J257" s="107"/>
      <c r="K257" s="107"/>
      <c r="L257" s="83">
        <f t="shared" si="141"/>
        <v>0</v>
      </c>
      <c r="M257" s="83">
        <f t="shared" si="142"/>
        <v>0</v>
      </c>
      <c r="N257" s="83">
        <f t="shared" si="143"/>
        <v>0</v>
      </c>
      <c r="O257" s="84">
        <f t="shared" si="144"/>
        <v>0</v>
      </c>
      <c r="P257" s="105">
        <f t="shared" si="145"/>
        <v>0</v>
      </c>
      <c r="Q257" s="19"/>
    </row>
    <row r="258" customFormat="1" ht="48" outlineLevel="2" spans="1:17">
      <c r="A258" s="81">
        <f xml:space="preserve">IF(G258="","",COUNT(A$1:A257)+1)</f>
        <v>216</v>
      </c>
      <c r="B258" s="81" t="s">
        <v>273</v>
      </c>
      <c r="C258" s="80" t="s">
        <v>274</v>
      </c>
      <c r="D258" s="99" t="s">
        <v>112</v>
      </c>
      <c r="E258" s="99" t="s">
        <v>139</v>
      </c>
      <c r="F258" s="99" t="s">
        <v>140</v>
      </c>
      <c r="G258" s="99">
        <f xml:space="preserve">+(3.615+3.615+0.37+1.588+1.05+3.46)+(0.47+0.47)+(0.37+0.37)+(0.57+0.57)+(0.076+0.076+0.143+0.143+1+1.705+1.755+1.05-0.74)+(1.676+3.787+1.71+1+3.126+2.873+3.062+3.675+2.398+0.728+5.395)+(12.603+2.995+3.165+3.675+0.95+1.948+3.759+3.894+2.008+0.828)+(0.5+1.9+3.05+0.5)</f>
        <v>92.931</v>
      </c>
      <c r="H258" s="99">
        <f xml:space="preserve">+$H$230</f>
        <v>0</v>
      </c>
      <c r="I258" s="99">
        <f xml:space="preserve">+$I$230</f>
        <v>0</v>
      </c>
      <c r="J258" s="99">
        <f xml:space="preserve">+$J$230</f>
        <v>0</v>
      </c>
      <c r="K258" s="99">
        <f xml:space="preserve">+$K$230</f>
        <v>0</v>
      </c>
      <c r="L258" s="83">
        <f t="shared" si="141"/>
        <v>0</v>
      </c>
      <c r="M258" s="83">
        <f t="shared" si="142"/>
        <v>0</v>
      </c>
      <c r="N258" s="83">
        <f t="shared" si="143"/>
        <v>0</v>
      </c>
      <c r="O258" s="84">
        <f t="shared" si="144"/>
        <v>0</v>
      </c>
      <c r="P258" s="105">
        <f t="shared" si="145"/>
        <v>0</v>
      </c>
      <c r="Q258" s="19"/>
    </row>
    <row r="259" s="1" customFormat="1" ht="48" outlineLevel="2" spans="1:17">
      <c r="A259" s="81">
        <f xml:space="preserve">IF(G259="","",COUNT(A$1:A258)+1)</f>
        <v>217</v>
      </c>
      <c r="B259" s="81" t="s">
        <v>242</v>
      </c>
      <c r="C259" s="180" t="s">
        <v>243</v>
      </c>
      <c r="D259" s="99" t="s">
        <v>112</v>
      </c>
      <c r="E259" s="99" t="s">
        <v>139</v>
      </c>
      <c r="F259" s="99" t="s">
        <v>140</v>
      </c>
      <c r="G259" s="99">
        <f xml:space="preserve">+(3.615+3.615+0.37+1.588+1.05+3.46)+(0.47+0.47+0.52)+(0.37+0.37+0.52)+(0.57+0.57+0.64)+(0.076+0.076+0.143+0.143+1+1.705+1.755+1.05-0.74)+(1.676+3.787+1.71+1+3.126+2.873+3.062+3.675+2.398+0.728+5.395)+(12.603+2.995+3.165+3.675+0.95+1.948+3.759+3.894+2.008+0.828)+(0.5+1.9+3.05+0.5)</f>
        <v>94.611</v>
      </c>
      <c r="H259" s="112">
        <f xml:space="preserve">+$H$210</f>
        <v>0</v>
      </c>
      <c r="I259" s="112">
        <f xml:space="preserve">+$I$210</f>
        <v>0</v>
      </c>
      <c r="J259" s="112">
        <f xml:space="preserve">+$J$210</f>
        <v>0</v>
      </c>
      <c r="K259" s="112">
        <f xml:space="preserve">+$K$210</f>
        <v>0</v>
      </c>
      <c r="L259" s="83">
        <f t="shared" ref="L259:L265" si="146" xml:space="preserve">(H259+I259+J259+K259)*$L$7</f>
        <v>0</v>
      </c>
      <c r="M259" s="83">
        <f t="shared" ref="M259:M265" si="147" xml:space="preserve">(H259+I259+J259+K259+L259)*$M$7</f>
        <v>0</v>
      </c>
      <c r="N259" s="83">
        <f t="shared" ref="N259:N265" si="148" xml:space="preserve">(H259+I259+J259+K259+L259+M259)*$N$7</f>
        <v>0</v>
      </c>
      <c r="O259" s="84">
        <f t="shared" ref="O259:O265" si="149" xml:space="preserve">H259+I259+J259+K259+L259+M259+N259</f>
        <v>0</v>
      </c>
      <c r="P259" s="105">
        <f t="shared" ref="P259:P265" si="150" xml:space="preserve">G259*O259</f>
        <v>0</v>
      </c>
      <c r="Q259" s="19"/>
    </row>
    <row r="260" s="1" customFormat="1" ht="60" outlineLevel="2" spans="1:17">
      <c r="A260" s="81">
        <f xml:space="preserve">IF(G260="","",COUNT(A$1:A259)+1)</f>
        <v>218</v>
      </c>
      <c r="B260" s="81" t="s">
        <v>244</v>
      </c>
      <c r="C260" s="180" t="s">
        <v>245</v>
      </c>
      <c r="D260" s="99" t="s">
        <v>112</v>
      </c>
      <c r="E260" s="99" t="s">
        <v>139</v>
      </c>
      <c r="F260" s="99" t="s">
        <v>140</v>
      </c>
      <c r="G260" s="99">
        <f xml:space="preserve">+(3.615+3.615+0.37+1.588+1.05+3.46)+(0.47+0.47+0.52)+(0.37+0.37+0.52)+(0.57+0.57+0.64)+(0.076+0.076+0.143+0.143+1+1.705+1.755+1.05-0.74)+(1.676+3.787+1.71+1+3.126+2.873+3.062+3.675+2.398+0.728+5.395)+(12.603+2.995+3.165+3.675+0.95+1.948+3.759+3.894+2.008+0.828)+(0.5+1.9+3.05+0.5)</f>
        <v>94.611</v>
      </c>
      <c r="H260" s="112">
        <f xml:space="preserve">+$H$211</f>
        <v>0</v>
      </c>
      <c r="I260" s="112">
        <f xml:space="preserve">+$I$211</f>
        <v>0</v>
      </c>
      <c r="J260" s="112">
        <f xml:space="preserve">+$J$211</f>
        <v>0</v>
      </c>
      <c r="K260" s="112">
        <f xml:space="preserve">+$K$211</f>
        <v>0</v>
      </c>
      <c r="L260" s="83">
        <f t="shared" si="146"/>
        <v>0</v>
      </c>
      <c r="M260" s="83">
        <f t="shared" si="147"/>
        <v>0</v>
      </c>
      <c r="N260" s="83">
        <f t="shared" si="148"/>
        <v>0</v>
      </c>
      <c r="O260" s="84">
        <f t="shared" si="149"/>
        <v>0</v>
      </c>
      <c r="P260" s="105">
        <f t="shared" si="150"/>
        <v>0</v>
      </c>
      <c r="Q260" s="19"/>
    </row>
    <row r="261" s="1" customFormat="1" ht="48" outlineLevel="2" spans="1:17">
      <c r="A261" s="81">
        <f xml:space="preserve">IF(G261="","",COUNT(A$1:A260)+1)</f>
        <v>219</v>
      </c>
      <c r="B261" s="81" t="s">
        <v>291</v>
      </c>
      <c r="C261" s="180" t="s">
        <v>292</v>
      </c>
      <c r="D261" s="99" t="s">
        <v>112</v>
      </c>
      <c r="E261" s="99" t="s">
        <v>134</v>
      </c>
      <c r="F261" s="99" t="s">
        <v>114</v>
      </c>
      <c r="G261" s="99">
        <f xml:space="preserve">0.4*2.67</f>
        <v>1.068</v>
      </c>
      <c r="H261" s="112"/>
      <c r="I261" s="112"/>
      <c r="J261" s="100"/>
      <c r="K261" s="100"/>
      <c r="L261" s="83"/>
      <c r="M261" s="83"/>
      <c r="N261" s="83"/>
      <c r="O261" s="84"/>
      <c r="P261" s="105"/>
      <c r="Q261" s="19"/>
    </row>
    <row r="262" ht="42" customHeight="1" outlineLevel="1" spans="1:17">
      <c r="A262" s="81" t="str">
        <f xml:space="preserve">IF(G262="","",COUNT(A$1:A261)+1)</f>
        <v/>
      </c>
      <c r="B262" s="97" t="s">
        <v>293</v>
      </c>
      <c r="C262" s="98"/>
      <c r="D262" s="99"/>
      <c r="E262" s="99"/>
      <c r="F262" s="99"/>
      <c r="G262" s="99"/>
      <c r="H262" s="99"/>
      <c r="I262" s="99"/>
      <c r="J262" s="99"/>
      <c r="K262" s="99"/>
      <c r="L262" s="100"/>
      <c r="M262" s="100"/>
      <c r="N262" s="100"/>
      <c r="O262" s="100"/>
      <c r="P262" s="105"/>
    </row>
    <row r="263" ht="120" customHeight="1" outlineLevel="2" spans="1:17">
      <c r="A263" s="81">
        <f xml:space="preserve">IF(G263="","",COUNT(A$1:A262)+1)</f>
        <v>220</v>
      </c>
      <c r="B263" s="99" t="s">
        <v>294</v>
      </c>
      <c r="C263" s="102" t="s">
        <v>295</v>
      </c>
      <c r="D263" s="99" t="s">
        <v>112</v>
      </c>
      <c r="E263" s="99" t="s">
        <v>134</v>
      </c>
      <c r="F263" s="99" t="s">
        <v>114</v>
      </c>
      <c r="G263" s="99">
        <f xml:space="preserve">(6.286*2)*(3.05-1.2)</f>
        <v>23.2582</v>
      </c>
      <c r="H263" s="106"/>
      <c r="I263" s="106"/>
      <c r="J263" s="107"/>
      <c r="K263" s="182"/>
      <c r="L263" s="83">
        <f t="shared" si="146"/>
        <v>0</v>
      </c>
      <c r="M263" s="83">
        <f t="shared" si="147"/>
        <v>0</v>
      </c>
      <c r="N263" s="83">
        <f t="shared" si="148"/>
        <v>0</v>
      </c>
      <c r="O263" s="84">
        <f t="shared" si="149"/>
        <v>0</v>
      </c>
      <c r="P263" s="105">
        <f t="shared" si="150"/>
        <v>0</v>
      </c>
    </row>
    <row r="264" ht="120" customHeight="1" outlineLevel="2" spans="1:17">
      <c r="A264" s="81">
        <f xml:space="preserve">IF(G264="","",COUNT(A$1:A263)+1)</f>
        <v>221</v>
      </c>
      <c r="B264" s="99" t="s">
        <v>227</v>
      </c>
      <c r="C264" s="102" t="s">
        <v>228</v>
      </c>
      <c r="D264" s="99" t="s">
        <v>112</v>
      </c>
      <c r="E264" s="99" t="s">
        <v>134</v>
      </c>
      <c r="F264" s="99" t="s">
        <v>114</v>
      </c>
      <c r="G264" s="99">
        <f xml:space="preserve">(4.513+12.176+6.286*2+3.518)*3.05+(0.05+0.15+0.05+0.1+0.13)*(13.76+12.19)/2+(57.668-3.49-2.195-2.195)+0.08*(5.65+5.65+5.575)+(4.623+3.002)*2.83+0.4*3.05+4.114+1.73*3.03-G263</f>
        <v>166.2384</v>
      </c>
      <c r="H264" s="99">
        <f xml:space="preserve">+H202</f>
        <v>0</v>
      </c>
      <c r="I264" s="99">
        <f xml:space="preserve">+I202</f>
        <v>0</v>
      </c>
      <c r="J264" s="99">
        <f xml:space="preserve">+J202</f>
        <v>0</v>
      </c>
      <c r="K264" s="99">
        <f xml:space="preserve">+K202</f>
        <v>0</v>
      </c>
      <c r="L264" s="83">
        <f t="shared" si="146"/>
        <v>0</v>
      </c>
      <c r="M264" s="83">
        <f t="shared" si="147"/>
        <v>0</v>
      </c>
      <c r="N264" s="83">
        <f t="shared" si="148"/>
        <v>0</v>
      </c>
      <c r="O264" s="84">
        <f t="shared" si="149"/>
        <v>0</v>
      </c>
      <c r="P264" s="105">
        <f t="shared" si="150"/>
        <v>0</v>
      </c>
    </row>
    <row r="265" customFormat="1" ht="48" outlineLevel="2" spans="1:17">
      <c r="A265" s="81">
        <f xml:space="preserve">IF(G265="","",COUNT(A$1:A264)+1)</f>
        <v>222</v>
      </c>
      <c r="B265" s="81" t="s">
        <v>273</v>
      </c>
      <c r="C265" s="80" t="s">
        <v>274</v>
      </c>
      <c r="D265" s="99" t="s">
        <v>112</v>
      </c>
      <c r="E265" s="99" t="s">
        <v>139</v>
      </c>
      <c r="F265" s="99" t="s">
        <v>140</v>
      </c>
      <c r="G265" s="99">
        <f xml:space="preserve">5.417+4.623+1.021+3.002+12.695+0.4+1.18*2+3.518+6.286*2+12.176+4.513+3.05*9</f>
        <v>89.747</v>
      </c>
      <c r="H265" s="99">
        <f xml:space="preserve">+$H$230</f>
        <v>0</v>
      </c>
      <c r="I265" s="99">
        <f xml:space="preserve">+$I$230</f>
        <v>0</v>
      </c>
      <c r="J265" s="99">
        <f xml:space="preserve">+$J$230</f>
        <v>0</v>
      </c>
      <c r="K265" s="99">
        <f xml:space="preserve">+$K$230</f>
        <v>0</v>
      </c>
      <c r="L265" s="83">
        <f t="shared" si="146"/>
        <v>0</v>
      </c>
      <c r="M265" s="83">
        <f t="shared" si="147"/>
        <v>0</v>
      </c>
      <c r="N265" s="83">
        <f t="shared" si="148"/>
        <v>0</v>
      </c>
      <c r="O265" s="84">
        <f t="shared" si="149"/>
        <v>0</v>
      </c>
      <c r="P265" s="105">
        <f t="shared" si="150"/>
        <v>0</v>
      </c>
      <c r="Q265" s="19"/>
    </row>
    <row r="266" s="1" customFormat="1" ht="48" outlineLevel="2" spans="1:17">
      <c r="A266" s="81">
        <f xml:space="preserve">IF(G266="","",COUNT(A$1:A265)+1)</f>
        <v>223</v>
      </c>
      <c r="B266" s="81" t="s">
        <v>242</v>
      </c>
      <c r="C266" s="180" t="s">
        <v>243</v>
      </c>
      <c r="D266" s="99" t="s">
        <v>112</v>
      </c>
      <c r="E266" s="99" t="s">
        <v>139</v>
      </c>
      <c r="F266" s="99" t="s">
        <v>140</v>
      </c>
      <c r="G266" s="99">
        <f xml:space="preserve">0.4+1.18*2+6.286*2+12.176+(0.76+2.15+0.02+0.04)</f>
        <v>30.478</v>
      </c>
      <c r="H266" s="112">
        <f xml:space="preserve">+$H$210</f>
        <v>0</v>
      </c>
      <c r="I266" s="112">
        <f xml:space="preserve">+$I$210</f>
        <v>0</v>
      </c>
      <c r="J266" s="112">
        <f xml:space="preserve">+$J$210</f>
        <v>0</v>
      </c>
      <c r="K266" s="112">
        <f xml:space="preserve">+$K$210</f>
        <v>0</v>
      </c>
      <c r="L266" s="83">
        <f t="shared" ref="L265:L269" si="151" xml:space="preserve">(H266+I266+J266+K266)*$L$7</f>
        <v>0</v>
      </c>
      <c r="M266" s="83">
        <f t="shared" ref="M265:M269" si="152" xml:space="preserve">(H266+I266+J266+K266+L266)*$M$7</f>
        <v>0</v>
      </c>
      <c r="N266" s="83">
        <f t="shared" ref="N265:N269" si="153" xml:space="preserve">(H266+I266+J266+K266+L266+M266)*$N$7</f>
        <v>0</v>
      </c>
      <c r="O266" s="84">
        <f t="shared" ref="O265:O269" si="154" xml:space="preserve">H266+I266+J266+K266+L266+M266+N266</f>
        <v>0</v>
      </c>
      <c r="P266" s="105">
        <f t="shared" ref="P265:P269" si="155" xml:space="preserve">G266*O266</f>
        <v>0</v>
      </c>
      <c r="Q266" s="19"/>
    </row>
    <row r="267" s="1" customFormat="1" ht="60" outlineLevel="2" spans="1:17">
      <c r="A267" s="81">
        <f xml:space="preserve">IF(G267="","",COUNT(A$1:A266)+1)</f>
        <v>224</v>
      </c>
      <c r="B267" s="81" t="s">
        <v>244</v>
      </c>
      <c r="C267" s="180" t="s">
        <v>245</v>
      </c>
      <c r="D267" s="99" t="s">
        <v>112</v>
      </c>
      <c r="E267" s="99" t="s">
        <v>139</v>
      </c>
      <c r="F267" s="99" t="s">
        <v>140</v>
      </c>
      <c r="G267" s="99">
        <f xml:space="preserve">5.417+4.623+1.021+3.002+12.695+0.4+1.18*2+3.518+(0.76+2.15+0.02+0.04)</f>
        <v>36.006</v>
      </c>
      <c r="H267" s="112">
        <f xml:space="preserve">+$H$211</f>
        <v>0</v>
      </c>
      <c r="I267" s="112">
        <f xml:space="preserve">+$I$211</f>
        <v>0</v>
      </c>
      <c r="J267" s="112">
        <f xml:space="preserve">+$J$211</f>
        <v>0</v>
      </c>
      <c r="K267" s="112">
        <f xml:space="preserve">+$K$211</f>
        <v>0</v>
      </c>
      <c r="L267" s="83">
        <f t="shared" si="151"/>
        <v>0</v>
      </c>
      <c r="M267" s="83">
        <f t="shared" si="152"/>
        <v>0</v>
      </c>
      <c r="N267" s="83">
        <f t="shared" si="153"/>
        <v>0</v>
      </c>
      <c r="O267" s="84">
        <f t="shared" si="154"/>
        <v>0</v>
      </c>
      <c r="P267" s="105">
        <f t="shared" si="155"/>
        <v>0</v>
      </c>
      <c r="Q267" s="19"/>
    </row>
    <row r="268" s="1" customFormat="1" ht="48" outlineLevel="2" spans="1:17">
      <c r="A268" s="81">
        <f xml:space="preserve">IF(G268="","",COUNT(A$1:A267)+1)</f>
        <v>225</v>
      </c>
      <c r="B268" s="99" t="s">
        <v>296</v>
      </c>
      <c r="C268" s="80" t="s">
        <v>297</v>
      </c>
      <c r="D268" s="81" t="s">
        <v>112</v>
      </c>
      <c r="E268" s="99" t="s">
        <v>278</v>
      </c>
      <c r="F268" s="99" t="s">
        <v>114</v>
      </c>
      <c r="G268" s="99">
        <f xml:space="preserve">+(0.76+2.15+0.02+0.04)*2.67</f>
        <v>7.9299</v>
      </c>
      <c r="H268" s="107"/>
      <c r="I268" s="107"/>
      <c r="J268" s="107"/>
      <c r="K268" s="107"/>
      <c r="L268" s="83">
        <f t="shared" si="151"/>
        <v>0</v>
      </c>
      <c r="M268" s="83">
        <f t="shared" si="152"/>
        <v>0</v>
      </c>
      <c r="N268" s="83">
        <f t="shared" si="153"/>
        <v>0</v>
      </c>
      <c r="O268" s="84">
        <f t="shared" si="154"/>
        <v>0</v>
      </c>
      <c r="P268" s="105">
        <f t="shared" si="155"/>
        <v>0</v>
      </c>
      <c r="Q268" s="19"/>
    </row>
    <row r="269" ht="60" outlineLevel="2" spans="1:17">
      <c r="A269" s="81">
        <f xml:space="preserve">IF(G269="","",COUNT(A$1:A268)+1)</f>
        <v>226</v>
      </c>
      <c r="B269" s="99" t="s">
        <v>298</v>
      </c>
      <c r="C269" s="102" t="s">
        <v>299</v>
      </c>
      <c r="D269" s="99" t="s">
        <v>112</v>
      </c>
      <c r="E269" s="99" t="s">
        <v>134</v>
      </c>
      <c r="F269" s="99" t="s">
        <v>114</v>
      </c>
      <c r="G269" s="99">
        <f xml:space="preserve">+(4.138+5.474*2+5.271)*1.395+0.5*0.45+0.5*0.3+3.521*0.9+(2.821+2.521+2.8)*0.15+16.025*1.35+(5.24+5.316+4.595)*1.2+22.538*(1.435+0.846+0.1)+(5.417+12.695)*0.15</f>
        <v>129.357943</v>
      </c>
      <c r="H269" s="106"/>
      <c r="I269" s="106"/>
      <c r="J269" s="107"/>
      <c r="K269" s="107"/>
      <c r="L269" s="83">
        <f t="shared" si="151"/>
        <v>0</v>
      </c>
      <c r="M269" s="83">
        <f t="shared" si="152"/>
        <v>0</v>
      </c>
      <c r="N269" s="83">
        <f t="shared" si="153"/>
        <v>0</v>
      </c>
      <c r="O269" s="84">
        <f t="shared" si="154"/>
        <v>0</v>
      </c>
      <c r="P269" s="105">
        <f t="shared" si="155"/>
        <v>0</v>
      </c>
    </row>
    <row r="270" ht="72" outlineLevel="2" spans="1:17">
      <c r="A270" s="81">
        <f xml:space="preserve">IF(G270="","",COUNT(A$1:A269)+1)</f>
        <v>227</v>
      </c>
      <c r="B270" s="99" t="s">
        <v>237</v>
      </c>
      <c r="C270" s="102" t="s">
        <v>238</v>
      </c>
      <c r="D270" s="99" t="s">
        <v>112</v>
      </c>
      <c r="E270" s="99" t="s">
        <v>126</v>
      </c>
      <c r="F270" s="99" t="s">
        <v>114</v>
      </c>
      <c r="G270" s="99">
        <v>3.095</v>
      </c>
      <c r="H270" s="99">
        <f xml:space="preserve">+H207</f>
        <v>0</v>
      </c>
      <c r="I270" s="99">
        <f xml:space="preserve">+I207</f>
        <v>0</v>
      </c>
      <c r="J270" s="99">
        <f xml:space="preserve">+J207</f>
        <v>0</v>
      </c>
      <c r="K270" s="99">
        <f xml:space="preserve">+K207</f>
        <v>0</v>
      </c>
      <c r="L270" s="83">
        <f t="shared" ref="L270:L272" si="156" xml:space="preserve">(H270+I270+J270+K270)*$L$7</f>
        <v>0</v>
      </c>
      <c r="M270" s="83">
        <f t="shared" ref="M270:M272" si="157" xml:space="preserve">(H270+I270+J270+K270+L270)*$M$7</f>
        <v>0</v>
      </c>
      <c r="N270" s="83">
        <f t="shared" ref="N270:N272" si="158" xml:space="preserve">(H270+I270+J270+K270+L270+M270)*$N$7</f>
        <v>0</v>
      </c>
      <c r="O270" s="84">
        <f t="shared" ref="O270:O272" si="159" xml:space="preserve">H270+I270+J270+K270+L270+M270+N270</f>
        <v>0</v>
      </c>
      <c r="P270" s="105">
        <f t="shared" ref="P270:P272" si="160" xml:space="preserve">G270*O270</f>
        <v>0</v>
      </c>
    </row>
    <row r="271" ht="72" outlineLevel="2" spans="1:17">
      <c r="A271" s="81">
        <f xml:space="preserve">IF(G271="","",COUNT(A$1:A270)+1)</f>
        <v>228</v>
      </c>
      <c r="B271" s="99" t="s">
        <v>239</v>
      </c>
      <c r="C271" s="102" t="s">
        <v>240</v>
      </c>
      <c r="D271" s="99" t="s">
        <v>112</v>
      </c>
      <c r="E271" s="99" t="s">
        <v>126</v>
      </c>
      <c r="F271" s="99" t="s">
        <v>114</v>
      </c>
      <c r="G271" s="99">
        <f xml:space="preserve">+(0.7*2+1.601)*3.47</f>
        <v>10.41347</v>
      </c>
      <c r="H271" s="99">
        <f xml:space="preserve">+H208</f>
        <v>0</v>
      </c>
      <c r="I271" s="99">
        <f xml:space="preserve">+I208</f>
        <v>0</v>
      </c>
      <c r="J271" s="99">
        <f xml:space="preserve">+J208</f>
        <v>0</v>
      </c>
      <c r="K271" s="99">
        <f xml:space="preserve">+K208</f>
        <v>0</v>
      </c>
      <c r="L271" s="83">
        <f t="shared" si="156"/>
        <v>0</v>
      </c>
      <c r="M271" s="83">
        <f t="shared" si="157"/>
        <v>0</v>
      </c>
      <c r="N271" s="83">
        <f t="shared" si="158"/>
        <v>0</v>
      </c>
      <c r="O271" s="84">
        <f t="shared" si="159"/>
        <v>0</v>
      </c>
      <c r="P271" s="105">
        <f t="shared" si="160"/>
        <v>0</v>
      </c>
    </row>
    <row r="272" customFormat="1" ht="72" outlineLevel="2" spans="1:17">
      <c r="A272" s="81">
        <f xml:space="preserve">IF(G272="","",COUNT(A$1:A271)+1)</f>
        <v>229</v>
      </c>
      <c r="B272" s="99" t="s">
        <v>300</v>
      </c>
      <c r="C272" s="180" t="s">
        <v>301</v>
      </c>
      <c r="D272" s="99" t="s">
        <v>112</v>
      </c>
      <c r="E272" s="99" t="s">
        <v>126</v>
      </c>
      <c r="F272" s="99" t="s">
        <v>114</v>
      </c>
      <c r="G272" s="99">
        <f xml:space="preserve">0.2*(5.85+5.85+5.775)</f>
        <v>3.495</v>
      </c>
      <c r="H272" s="99">
        <f xml:space="preserve">+H86</f>
        <v>0</v>
      </c>
      <c r="I272" s="99">
        <f xml:space="preserve">+I86</f>
        <v>0</v>
      </c>
      <c r="J272" s="99">
        <f xml:space="preserve">+J86</f>
        <v>0</v>
      </c>
      <c r="K272" s="99">
        <f xml:space="preserve">+K86</f>
        <v>0</v>
      </c>
      <c r="L272" s="83">
        <f t="shared" si="156"/>
        <v>0</v>
      </c>
      <c r="M272" s="83">
        <f t="shared" si="157"/>
        <v>0</v>
      </c>
      <c r="N272" s="83">
        <f t="shared" si="158"/>
        <v>0</v>
      </c>
      <c r="O272" s="84">
        <f t="shared" si="159"/>
        <v>0</v>
      </c>
      <c r="P272" s="105">
        <f t="shared" si="160"/>
        <v>0</v>
      </c>
      <c r="Q272" s="19"/>
    </row>
    <row r="273" customFormat="1" ht="84" outlineLevel="2" spans="1:24">
      <c r="A273" s="81">
        <f xml:space="preserve">IF(G273="","",COUNT(A$1:A272)+1)</f>
        <v>230</v>
      </c>
      <c r="B273" s="184" t="s">
        <v>208</v>
      </c>
      <c r="C273" s="180" t="s">
        <v>302</v>
      </c>
      <c r="D273" s="99" t="s">
        <v>112</v>
      </c>
      <c r="E273" s="99" t="s">
        <v>126</v>
      </c>
      <c r="F273" s="99" t="s">
        <v>114</v>
      </c>
      <c r="G273" s="99">
        <f xml:space="preserve">0.326*0.95*2</f>
        <v>0.6194</v>
      </c>
      <c r="H273" s="112">
        <f xml:space="preserve">+H209</f>
        <v>0</v>
      </c>
      <c r="I273" s="112">
        <f xml:space="preserve">+I209</f>
        <v>0</v>
      </c>
      <c r="J273" s="100">
        <f xml:space="preserve">+J209</f>
        <v>0</v>
      </c>
      <c r="K273" s="100">
        <f xml:space="preserve">+K209</f>
        <v>0</v>
      </c>
      <c r="L273" s="83">
        <f t="shared" ref="L273:L275" si="161" xml:space="preserve">(H273+I273+J273+K273)*$L$7</f>
        <v>0</v>
      </c>
      <c r="M273" s="83">
        <f t="shared" ref="M273:M275" si="162" xml:space="preserve">(H273+I273+J273+K273+L273)*$M$7</f>
        <v>0</v>
      </c>
      <c r="N273" s="83">
        <f t="shared" ref="N273:N275" si="163" xml:space="preserve">(H273+I273+J273+K273+L273+M273)*$N$7</f>
        <v>0</v>
      </c>
      <c r="O273" s="84">
        <f t="shared" ref="O273:O275" si="164" xml:space="preserve">H273+I273+J273+K273+L273+M273+N273</f>
        <v>0</v>
      </c>
      <c r="P273" s="105">
        <f t="shared" ref="P273:P275" si="165" xml:space="preserve">G273*O273</f>
        <v>0</v>
      </c>
      <c r="Q273" s="19"/>
    </row>
    <row r="274" customFormat="1" ht="60" outlineLevel="2" spans="1:24">
      <c r="A274" s="81">
        <f xml:space="preserve">IF(G274="","",COUNT(A$1:A273)+1)</f>
        <v>231</v>
      </c>
      <c r="B274" s="99" t="s">
        <v>303</v>
      </c>
      <c r="C274" s="102" t="s">
        <v>304</v>
      </c>
      <c r="D274" s="99" t="s">
        <v>112</v>
      </c>
      <c r="E274" s="99" t="s">
        <v>134</v>
      </c>
      <c r="F274" s="99" t="s">
        <v>114</v>
      </c>
      <c r="G274" s="99">
        <f xml:space="preserve">9.403+0.5*3.05*2</f>
        <v>12.453</v>
      </c>
      <c r="H274" s="182"/>
      <c r="I274" s="182"/>
      <c r="J274" s="182"/>
      <c r="K274" s="182"/>
      <c r="L274" s="83">
        <f t="shared" si="161"/>
        <v>0</v>
      </c>
      <c r="M274" s="83">
        <f t="shared" si="162"/>
        <v>0</v>
      </c>
      <c r="N274" s="83">
        <f t="shared" si="163"/>
        <v>0</v>
      </c>
      <c r="O274" s="84">
        <f t="shared" si="164"/>
        <v>0</v>
      </c>
      <c r="P274" s="105">
        <f t="shared" si="165"/>
        <v>0</v>
      </c>
      <c r="Q274" s="19"/>
    </row>
    <row r="275" customFormat="1" ht="60" outlineLevel="2" spans="1:24">
      <c r="A275" s="81">
        <f xml:space="preserve">IF(G275="","",COUNT(A$1:A274)+1)</f>
        <v>232</v>
      </c>
      <c r="B275" s="99" t="s">
        <v>305</v>
      </c>
      <c r="C275" s="102" t="s">
        <v>306</v>
      </c>
      <c r="D275" s="99" t="s">
        <v>112</v>
      </c>
      <c r="E275" s="99" t="s">
        <v>307</v>
      </c>
      <c r="F275" s="99" t="s">
        <v>308</v>
      </c>
      <c r="G275" s="99">
        <v>1</v>
      </c>
      <c r="H275" s="182"/>
      <c r="I275" s="182"/>
      <c r="J275" s="182"/>
      <c r="K275" s="182"/>
      <c r="L275" s="83">
        <f t="shared" si="161"/>
        <v>0</v>
      </c>
      <c r="M275" s="83">
        <f t="shared" si="162"/>
        <v>0</v>
      </c>
      <c r="N275" s="83">
        <f t="shared" si="163"/>
        <v>0</v>
      </c>
      <c r="O275" s="84">
        <f t="shared" si="164"/>
        <v>0</v>
      </c>
      <c r="P275" s="105">
        <f t="shared" si="165"/>
        <v>0</v>
      </c>
      <c r="Q275" s="19"/>
    </row>
    <row r="276" customFormat="1" ht="72" outlineLevel="2" spans="1:24">
      <c r="A276" s="81">
        <f xml:space="preserve">IF(G276="","",COUNT(A$1:A275)+1)</f>
        <v>233</v>
      </c>
      <c r="B276" s="99" t="s">
        <v>172</v>
      </c>
      <c r="C276" s="180" t="s">
        <v>255</v>
      </c>
      <c r="D276" s="99" t="s">
        <v>112</v>
      </c>
      <c r="E276" s="99" t="s">
        <v>126</v>
      </c>
      <c r="F276" s="99" t="s">
        <v>114</v>
      </c>
      <c r="G276" s="99">
        <f xml:space="preserve">+(14.21-12.647)</f>
        <v>1.563</v>
      </c>
      <c r="H276" s="112">
        <f xml:space="preserve">+H219</f>
        <v>0</v>
      </c>
      <c r="I276" s="112">
        <f xml:space="preserve">+I219</f>
        <v>0</v>
      </c>
      <c r="J276" s="100">
        <f xml:space="preserve">+J219</f>
        <v>0</v>
      </c>
      <c r="K276" s="100">
        <f xml:space="preserve">+K219</f>
        <v>0</v>
      </c>
      <c r="L276" s="83">
        <f t="shared" ref="L276:L287" si="166" xml:space="preserve">(H276+I276+J276+K276)*$L$7</f>
        <v>0</v>
      </c>
      <c r="M276" s="83">
        <f t="shared" ref="M276:M288" si="167" xml:space="preserve">(H276+I276+J276+K276+L276)*$M$7</f>
        <v>0</v>
      </c>
      <c r="N276" s="83">
        <f t="shared" ref="N276:N288" si="168" xml:space="preserve">(H276+I276+J276+K276+L276+M276)*$N$7</f>
        <v>0</v>
      </c>
      <c r="O276" s="84">
        <f t="shared" ref="O276:O288" si="169" xml:space="preserve">H276+I276+J276+K276+L276+M276+N276</f>
        <v>0</v>
      </c>
      <c r="P276" s="105">
        <f t="shared" ref="P276:P288" si="170" xml:space="preserve">G276*O276</f>
        <v>0</v>
      </c>
      <c r="Q276" s="19"/>
      <c r="R276" s="1"/>
      <c r="S276" s="1"/>
      <c r="T276" s="1"/>
      <c r="U276" s="1"/>
      <c r="V276" s="1"/>
      <c r="W276" s="1"/>
      <c r="X276" s="1"/>
    </row>
    <row r="277" customFormat="1" ht="60" outlineLevel="2" spans="1:24">
      <c r="A277" s="81">
        <f xml:space="preserve">IF(G277="","",COUNT(A$1:A276)+1)</f>
        <v>234</v>
      </c>
      <c r="B277" s="99" t="s">
        <v>309</v>
      </c>
      <c r="C277" s="102" t="s">
        <v>310</v>
      </c>
      <c r="D277" s="99" t="s">
        <v>112</v>
      </c>
      <c r="E277" s="99" t="s">
        <v>134</v>
      </c>
      <c r="F277" s="99" t="s">
        <v>114</v>
      </c>
      <c r="G277" s="99">
        <v>1.938</v>
      </c>
      <c r="H277" s="116"/>
      <c r="I277" s="116"/>
      <c r="J277" s="116"/>
      <c r="K277" s="116"/>
      <c r="L277" s="83">
        <f t="shared" si="166"/>
        <v>0</v>
      </c>
      <c r="M277" s="83">
        <f t="shared" si="167"/>
        <v>0</v>
      </c>
      <c r="N277" s="83">
        <f t="shared" si="168"/>
        <v>0</v>
      </c>
      <c r="O277" s="84">
        <f t="shared" si="169"/>
        <v>0</v>
      </c>
      <c r="P277" s="105">
        <f t="shared" si="170"/>
        <v>0</v>
      </c>
      <c r="Q277" s="19"/>
    </row>
    <row r="278" ht="42" customHeight="1" outlineLevel="1" spans="1:24">
      <c r="A278" s="81" t="str">
        <f xml:space="preserve">IF(G278="","",COUNT(A$1:A277)+1)</f>
        <v/>
      </c>
      <c r="B278" s="97" t="s">
        <v>151</v>
      </c>
      <c r="C278" s="98"/>
      <c r="D278" s="99"/>
      <c r="E278" s="99"/>
      <c r="F278" s="99"/>
      <c r="G278" s="99"/>
      <c r="H278" s="99"/>
      <c r="I278" s="99"/>
      <c r="J278" s="99"/>
      <c r="K278" s="99"/>
      <c r="L278" s="100"/>
      <c r="M278" s="100"/>
      <c r="N278" s="100"/>
      <c r="O278" s="100"/>
      <c r="P278" s="105"/>
    </row>
    <row r="279" ht="120" customHeight="1" outlineLevel="2" spans="1:24">
      <c r="A279" s="81">
        <f xml:space="preserve">IF(G279="","",COUNT(A$1:A278)+1)</f>
        <v>235</v>
      </c>
      <c r="B279" s="99" t="s">
        <v>249</v>
      </c>
      <c r="C279" s="102" t="s">
        <v>250</v>
      </c>
      <c r="D279" s="99" t="s">
        <v>112</v>
      </c>
      <c r="E279" s="99" t="s">
        <v>134</v>
      </c>
      <c r="F279" s="99" t="s">
        <v>114</v>
      </c>
      <c r="G279" s="99">
        <f xml:space="preserve">(0.05+0.15+0.05+0.1+0.13)*(16.91+14.99)/2+(0.75)*3.38+(0.1+0.22)*2.78+(1.75+3.02+0.3*2+0.51)*2.78+2.8*3.47+0.65*2.91+0.435*3.57</f>
        <v>40.58745</v>
      </c>
      <c r="H279" s="99">
        <f xml:space="preserve">+H216</f>
        <v>0</v>
      </c>
      <c r="I279" s="99">
        <f xml:space="preserve">+I216</f>
        <v>0</v>
      </c>
      <c r="J279" s="99">
        <f xml:space="preserve">+J216</f>
        <v>0</v>
      </c>
      <c r="K279" s="99">
        <f xml:space="preserve">+K216</f>
        <v>0</v>
      </c>
      <c r="L279" s="83">
        <f xml:space="preserve">(H279+I279+J279+K279)*$L$7</f>
        <v>0</v>
      </c>
      <c r="M279" s="83">
        <f xml:space="preserve">(H279+I279+J279+K279+L279)*$M$7</f>
        <v>0</v>
      </c>
      <c r="N279" s="83">
        <f xml:space="preserve">(H279+I279+J279+K279+L279+M279)*$N$7</f>
        <v>0</v>
      </c>
      <c r="O279" s="84">
        <f xml:space="preserve">H279+I279+J279+K279+L279+M279+N279</f>
        <v>0</v>
      </c>
      <c r="P279" s="105">
        <f xml:space="preserve">G279*O279</f>
        <v>0</v>
      </c>
    </row>
    <row r="280" customFormat="1" ht="60" outlineLevel="2" spans="1:24">
      <c r="A280" s="81">
        <f xml:space="preserve">IF(G280="","",COUNT(A$1:A279)+1)</f>
        <v>236</v>
      </c>
      <c r="B280" s="99" t="s">
        <v>303</v>
      </c>
      <c r="C280" s="102" t="s">
        <v>304</v>
      </c>
      <c r="D280" s="99" t="s">
        <v>112</v>
      </c>
      <c r="E280" s="99" t="s">
        <v>134</v>
      </c>
      <c r="F280" s="99" t="s">
        <v>114</v>
      </c>
      <c r="G280" s="99">
        <f xml:space="preserve">12.97+(17.93-16.91)-G288*1.5*2.5</f>
        <v>10.24</v>
      </c>
      <c r="H280" s="99">
        <f xml:space="preserve">+H274</f>
        <v>0</v>
      </c>
      <c r="I280" s="99">
        <f xml:space="preserve">+I274</f>
        <v>0</v>
      </c>
      <c r="J280" s="99">
        <f xml:space="preserve">+J274</f>
        <v>0</v>
      </c>
      <c r="K280" s="99">
        <f xml:space="preserve">+K274</f>
        <v>0</v>
      </c>
      <c r="L280" s="83">
        <f t="shared" si="166"/>
        <v>0</v>
      </c>
      <c r="M280" s="83">
        <f t="shared" si="167"/>
        <v>0</v>
      </c>
      <c r="N280" s="83">
        <f t="shared" si="168"/>
        <v>0</v>
      </c>
      <c r="O280" s="84">
        <f t="shared" si="169"/>
        <v>0</v>
      </c>
      <c r="P280" s="105">
        <f t="shared" si="170"/>
        <v>0</v>
      </c>
      <c r="Q280" s="19"/>
    </row>
    <row r="281" customFormat="1" ht="72" outlineLevel="2" spans="1:24">
      <c r="A281" s="81">
        <f xml:space="preserve">IF(G281="","",COUNT(A$1:A280)+1)</f>
        <v>237</v>
      </c>
      <c r="B281" s="99" t="s">
        <v>172</v>
      </c>
      <c r="C281" s="180" t="s">
        <v>255</v>
      </c>
      <c r="D281" s="99" t="s">
        <v>112</v>
      </c>
      <c r="E281" s="99" t="s">
        <v>126</v>
      </c>
      <c r="F281" s="99" t="s">
        <v>114</v>
      </c>
      <c r="G281" s="99">
        <v>1.032</v>
      </c>
      <c r="H281" s="112">
        <f xml:space="preserve">+H219</f>
        <v>0</v>
      </c>
      <c r="I281" s="112">
        <f xml:space="preserve">+I219</f>
        <v>0</v>
      </c>
      <c r="J281" s="100">
        <f xml:space="preserve">+J219</f>
        <v>0</v>
      </c>
      <c r="K281" s="100">
        <f xml:space="preserve">+K219</f>
        <v>0</v>
      </c>
      <c r="L281" s="83">
        <f t="shared" si="166"/>
        <v>0</v>
      </c>
      <c r="M281" s="83">
        <f t="shared" si="167"/>
        <v>0</v>
      </c>
      <c r="N281" s="83">
        <f t="shared" si="168"/>
        <v>0</v>
      </c>
      <c r="O281" s="84">
        <f t="shared" si="169"/>
        <v>0</v>
      </c>
      <c r="P281" s="105">
        <f t="shared" si="170"/>
        <v>0</v>
      </c>
      <c r="Q281" s="19"/>
    </row>
    <row r="282" customFormat="1" ht="48" outlineLevel="2" spans="1:24">
      <c r="A282" s="81">
        <f xml:space="preserve">IF(G282="","",COUNT(A$1:A281)+1)</f>
        <v>238</v>
      </c>
      <c r="B282" s="99" t="s">
        <v>311</v>
      </c>
      <c r="C282" s="180" t="s">
        <v>312</v>
      </c>
      <c r="D282" s="99" t="s">
        <v>112</v>
      </c>
      <c r="E282" s="99" t="s">
        <v>134</v>
      </c>
      <c r="F282" s="99" t="s">
        <v>114</v>
      </c>
      <c r="G282" s="99">
        <f xml:space="preserve">(6.477-1.63)*2.8+8.337*3</f>
        <v>38.5826</v>
      </c>
      <c r="H282" s="107"/>
      <c r="I282" s="107"/>
      <c r="J282" s="107"/>
      <c r="K282" s="107"/>
      <c r="L282" s="83">
        <f t="shared" si="166"/>
        <v>0</v>
      </c>
      <c r="M282" s="83">
        <f t="shared" si="167"/>
        <v>0</v>
      </c>
      <c r="N282" s="83">
        <f t="shared" si="168"/>
        <v>0</v>
      </c>
      <c r="O282" s="84">
        <f t="shared" si="169"/>
        <v>0</v>
      </c>
      <c r="P282" s="105">
        <f t="shared" si="170"/>
        <v>0</v>
      </c>
      <c r="Q282" s="19"/>
    </row>
    <row r="283" customFormat="1" ht="72" outlineLevel="2" spans="1:24">
      <c r="A283" s="81">
        <f xml:space="preserve">IF(G283="","",COUNT(A$1:A282)+1)</f>
        <v>239</v>
      </c>
      <c r="B283" s="99" t="s">
        <v>208</v>
      </c>
      <c r="C283" s="102" t="s">
        <v>241</v>
      </c>
      <c r="D283" s="99" t="s">
        <v>112</v>
      </c>
      <c r="E283" s="99" t="s">
        <v>126</v>
      </c>
      <c r="F283" s="99" t="s">
        <v>114</v>
      </c>
      <c r="G283" s="99">
        <f xml:space="preserve">(17.42-2.05)*3.02-0.9*2.4*2+(6.072+5.444)*2.37+1.307*2.4+4.775*(0.3*2+0.15)+2.161*(0.65+0.65)+0.65*2.98+(1.35)*2.98+0.34*2</f>
        <v>85.55767</v>
      </c>
      <c r="H283" s="99">
        <f xml:space="preserve">+H209</f>
        <v>0</v>
      </c>
      <c r="I283" s="99">
        <f xml:space="preserve">+I209</f>
        <v>0</v>
      </c>
      <c r="J283" s="99">
        <f xml:space="preserve">+J209</f>
        <v>0</v>
      </c>
      <c r="K283" s="99">
        <f xml:space="preserve">+K209</f>
        <v>0</v>
      </c>
      <c r="L283" s="83">
        <f t="shared" si="166"/>
        <v>0</v>
      </c>
      <c r="M283" s="83">
        <f t="shared" si="167"/>
        <v>0</v>
      </c>
      <c r="N283" s="83">
        <f t="shared" si="168"/>
        <v>0</v>
      </c>
      <c r="O283" s="84">
        <f t="shared" si="169"/>
        <v>0</v>
      </c>
      <c r="P283" s="105">
        <f t="shared" si="170"/>
        <v>0</v>
      </c>
      <c r="Q283" s="19"/>
    </row>
    <row r="284" customFormat="1" ht="105.55" outlineLevel="2" spans="1:24">
      <c r="A284" s="81">
        <f xml:space="preserve">IF(G284="","",COUNT(A$1:A283)+1)</f>
        <v>240</v>
      </c>
      <c r="B284" s="99" t="s">
        <v>208</v>
      </c>
      <c r="C284" s="102" t="s">
        <v>313</v>
      </c>
      <c r="D284" s="81" t="str">
        <f xml:space="preserve">_xlfn.DISPIMG("ID_6619A68AADBF43A0B1F08074D1F5D114",1)</f>
        <v>=DISPIMG("ID_6619A68AADBF43A0B1F08074D1F5D114",1)</v>
      </c>
      <c r="E284" s="99" t="s">
        <v>113</v>
      </c>
      <c r="F284" s="99" t="s">
        <v>114</v>
      </c>
      <c r="G284" s="99">
        <f xml:space="preserve">2.78*2.87</f>
        <v>7.9786</v>
      </c>
      <c r="H284" s="182"/>
      <c r="I284" s="182"/>
      <c r="J284" s="182"/>
      <c r="K284" s="182"/>
      <c r="L284" s="83">
        <f t="shared" si="166"/>
        <v>0</v>
      </c>
      <c r="M284" s="83">
        <f t="shared" si="167"/>
        <v>0</v>
      </c>
      <c r="N284" s="83">
        <f t="shared" si="168"/>
        <v>0</v>
      </c>
      <c r="O284" s="84">
        <f t="shared" si="169"/>
        <v>0</v>
      </c>
      <c r="P284" s="105">
        <f t="shared" si="170"/>
        <v>0</v>
      </c>
      <c r="Q284" s="19"/>
    </row>
    <row r="285" customFormat="1" ht="92.35" outlineLevel="2" spans="1:24">
      <c r="A285" s="81">
        <f xml:space="preserve">IF(G285="","",COUNT(A$1:A284)+1)</f>
        <v>241</v>
      </c>
      <c r="B285" s="99" t="s">
        <v>282</v>
      </c>
      <c r="C285" s="102" t="s">
        <v>283</v>
      </c>
      <c r="D285" s="81" t="str">
        <f xml:space="preserve">_xlfn.DISPIMG("ID_B1D5D359609B44BA9B8829C2C34944DF",1)</f>
        <v>=DISPIMG("ID_B1D5D359609B44BA9B8829C2C34944DF",1)</v>
      </c>
      <c r="E285" s="99" t="s">
        <v>134</v>
      </c>
      <c r="F285" s="99" t="s">
        <v>114</v>
      </c>
      <c r="G285" s="99">
        <v>2.41</v>
      </c>
      <c r="H285" s="99">
        <f xml:space="preserve">+H253</f>
        <v>0</v>
      </c>
      <c r="I285" s="99">
        <f xml:space="preserve">+I253</f>
        <v>0</v>
      </c>
      <c r="J285" s="99">
        <f xml:space="preserve">+J253</f>
        <v>0</v>
      </c>
      <c r="K285" s="99">
        <f xml:space="preserve">+K253</f>
        <v>0</v>
      </c>
      <c r="L285" s="83">
        <f t="shared" si="166"/>
        <v>0</v>
      </c>
      <c r="M285" s="83">
        <f t="shared" si="167"/>
        <v>0</v>
      </c>
      <c r="N285" s="83">
        <f t="shared" si="168"/>
        <v>0</v>
      </c>
      <c r="O285" s="84">
        <f t="shared" si="169"/>
        <v>0</v>
      </c>
      <c r="P285" s="105">
        <f t="shared" si="170"/>
        <v>0</v>
      </c>
      <c r="Q285" s="19"/>
    </row>
    <row r="286" customFormat="1" ht="48" outlineLevel="2" spans="1:24">
      <c r="A286" s="81">
        <f xml:space="preserve">IF(G286="","",COUNT(A$1:A285)+1)</f>
        <v>242</v>
      </c>
      <c r="B286" s="99" t="s">
        <v>314</v>
      </c>
      <c r="C286" s="180" t="s">
        <v>315</v>
      </c>
      <c r="D286" s="99" t="s">
        <v>112</v>
      </c>
      <c r="E286" s="99" t="s">
        <v>316</v>
      </c>
      <c r="F286" s="99" t="s">
        <v>114</v>
      </c>
      <c r="G286" s="99">
        <f xml:space="preserve">+(2.475+0.2)*2.4</f>
        <v>6.42</v>
      </c>
      <c r="H286" s="182"/>
      <c r="I286" s="182"/>
      <c r="J286" s="182"/>
      <c r="K286" s="182"/>
      <c r="L286" s="83">
        <f t="shared" si="166"/>
        <v>0</v>
      </c>
      <c r="M286" s="83">
        <f t="shared" si="167"/>
        <v>0</v>
      </c>
      <c r="N286" s="83">
        <f t="shared" si="168"/>
        <v>0</v>
      </c>
      <c r="O286" s="84">
        <f t="shared" si="169"/>
        <v>0</v>
      </c>
      <c r="P286" s="105">
        <f t="shared" si="170"/>
        <v>0</v>
      </c>
      <c r="Q286" s="19"/>
    </row>
    <row r="287" customFormat="1" ht="48" outlineLevel="2" spans="1:24">
      <c r="A287" s="81">
        <f xml:space="preserve">IF(G287="","",COUNT(A$1:A286)+1)</f>
        <v>243</v>
      </c>
      <c r="B287" s="99" t="s">
        <v>246</v>
      </c>
      <c r="C287" s="102" t="s">
        <v>317</v>
      </c>
      <c r="D287" s="99" t="s">
        <v>112</v>
      </c>
      <c r="E287" s="99" t="s">
        <v>134</v>
      </c>
      <c r="F287" s="99" t="s">
        <v>114</v>
      </c>
      <c r="G287" s="99">
        <f xml:space="preserve">1.65*0.4+0.55*0.64</f>
        <v>1.012</v>
      </c>
      <c r="H287" s="182"/>
      <c r="I287" s="182"/>
      <c r="J287" s="182"/>
      <c r="K287" s="182"/>
      <c r="L287" s="83">
        <f t="shared" si="166"/>
        <v>0</v>
      </c>
      <c r="M287" s="83">
        <f t="shared" si="167"/>
        <v>0</v>
      </c>
      <c r="N287" s="83">
        <f t="shared" si="168"/>
        <v>0</v>
      </c>
      <c r="O287" s="84">
        <f t="shared" si="169"/>
        <v>0</v>
      </c>
      <c r="P287" s="105">
        <f t="shared" si="170"/>
        <v>0</v>
      </c>
      <c r="Q287" s="19"/>
    </row>
    <row r="288" s="1" customFormat="1" ht="84" outlineLevel="2" spans="1:24">
      <c r="A288" s="81">
        <f xml:space="preserve">IF(G288="","",COUNT(A$1:A287)+1)</f>
        <v>244</v>
      </c>
      <c r="B288" s="99" t="s">
        <v>259</v>
      </c>
      <c r="C288" s="102" t="s">
        <v>318</v>
      </c>
      <c r="D288" s="99" t="s">
        <v>112</v>
      </c>
      <c r="E288" s="99" t="s">
        <v>261</v>
      </c>
      <c r="F288" s="99" t="s">
        <v>262</v>
      </c>
      <c r="G288" s="99">
        <v>1</v>
      </c>
      <c r="H288" s="116"/>
      <c r="I288" s="116"/>
      <c r="J288" s="116"/>
      <c r="K288" s="116"/>
      <c r="L288" s="83">
        <f t="shared" ref="L288:L290" si="171" xml:space="preserve">(H288+I288+J288+K288)*$L$7</f>
        <v>0</v>
      </c>
      <c r="M288" s="83">
        <f t="shared" si="167"/>
        <v>0</v>
      </c>
      <c r="N288" s="83">
        <f t="shared" si="168"/>
        <v>0</v>
      </c>
      <c r="O288" s="84">
        <f t="shared" si="169"/>
        <v>0</v>
      </c>
      <c r="P288" s="105">
        <f t="shared" si="170"/>
        <v>0</v>
      </c>
      <c r="Q288" s="19"/>
    </row>
    <row r="289" s="1" customFormat="1" ht="60" outlineLevel="2" spans="1:17">
      <c r="A289" s="81">
        <f xml:space="preserve">IF(G289="","",COUNT(A$1:A288)+1)</f>
        <v>245</v>
      </c>
      <c r="B289" s="99" t="s">
        <v>284</v>
      </c>
      <c r="C289" s="80" t="s">
        <v>285</v>
      </c>
      <c r="D289" s="81" t="s">
        <v>112</v>
      </c>
      <c r="E289" s="99" t="s">
        <v>278</v>
      </c>
      <c r="F289" s="99" t="s">
        <v>114</v>
      </c>
      <c r="G289" s="99">
        <f xml:space="preserve">+(3.8+3.8+4.225)*2.83+(3.25+2.182+0.1+2.375+2.967+3.72+0.843)*2.79+0.21*(1.3+0.31*2+1.3+0.31*2+0.9+0.31*2+0.85+0.31*2)</f>
        <v>77.96828</v>
      </c>
      <c r="H289" s="112">
        <f xml:space="preserve">+H254</f>
        <v>0</v>
      </c>
      <c r="I289" s="112">
        <f xml:space="preserve">+I254</f>
        <v>0</v>
      </c>
      <c r="J289" s="112">
        <f xml:space="preserve">+J254</f>
        <v>0</v>
      </c>
      <c r="K289" s="112">
        <f xml:space="preserve">+K254</f>
        <v>0</v>
      </c>
      <c r="L289" s="83">
        <f t="shared" si="171"/>
        <v>0</v>
      </c>
      <c r="M289" s="83">
        <f t="shared" ref="M289:M294" si="172" xml:space="preserve">(H289+I289+J289+K289+L289)*$M$7</f>
        <v>0</v>
      </c>
      <c r="N289" s="83">
        <f t="shared" ref="N289:N294" si="173" xml:space="preserve">(H289+I289+J289+K289+L289+M289)*$N$7</f>
        <v>0</v>
      </c>
      <c r="O289" s="84">
        <f t="shared" ref="O289:O294" si="174" xml:space="preserve">H289+I289+J289+K289+L289+M289+N289</f>
        <v>0</v>
      </c>
      <c r="P289" s="105">
        <f t="shared" ref="P289:P294" si="175" xml:space="preserve">G289*O289</f>
        <v>0</v>
      </c>
      <c r="Q289" s="19"/>
    </row>
    <row r="290" customFormat="1" ht="48" outlineLevel="2" spans="1:17">
      <c r="A290" s="81">
        <f xml:space="preserve">IF(G290="","",COUNT(A$1:A289)+1)</f>
        <v>246</v>
      </c>
      <c r="B290" s="81" t="s">
        <v>273</v>
      </c>
      <c r="C290" s="80" t="s">
        <v>274</v>
      </c>
      <c r="D290" s="99" t="s">
        <v>112</v>
      </c>
      <c r="E290" s="99" t="s">
        <v>139</v>
      </c>
      <c r="F290" s="99" t="s">
        <v>140</v>
      </c>
      <c r="G290" s="99">
        <v>0.75</v>
      </c>
      <c r="H290" s="99">
        <f xml:space="preserve">+$H$230</f>
        <v>0</v>
      </c>
      <c r="I290" s="99">
        <f xml:space="preserve">+$I$230</f>
        <v>0</v>
      </c>
      <c r="J290" s="99">
        <f xml:space="preserve">+$J$230</f>
        <v>0</v>
      </c>
      <c r="K290" s="99">
        <f xml:space="preserve">+$K$230</f>
        <v>0</v>
      </c>
      <c r="L290" s="83">
        <f t="shared" si="171"/>
        <v>0</v>
      </c>
      <c r="M290" s="83">
        <f t="shared" si="172"/>
        <v>0</v>
      </c>
      <c r="N290" s="83">
        <f t="shared" si="173"/>
        <v>0</v>
      </c>
      <c r="O290" s="84">
        <f t="shared" si="174"/>
        <v>0</v>
      </c>
      <c r="P290" s="105">
        <f t="shared" si="175"/>
        <v>0</v>
      </c>
      <c r="Q290" s="19"/>
    </row>
    <row r="291" s="1" customFormat="1" ht="48" outlineLevel="2" spans="1:17">
      <c r="A291" s="81">
        <f xml:space="preserve">IF(G291="","",COUNT(A$1:A290)+1)</f>
        <v>247</v>
      </c>
      <c r="B291" s="81" t="s">
        <v>242</v>
      </c>
      <c r="C291" s="180" t="s">
        <v>243</v>
      </c>
      <c r="D291" s="99" t="s">
        <v>112</v>
      </c>
      <c r="E291" s="99" t="s">
        <v>139</v>
      </c>
      <c r="F291" s="99" t="s">
        <v>140</v>
      </c>
      <c r="G291" s="99">
        <f xml:space="preserve">17.42-2.05+(6.072+5.444)+1.307+0.435+(3.25+2.182+0.1+2.375+2.967+3.72+0.843)</f>
        <v>44.065</v>
      </c>
      <c r="H291" s="112">
        <f xml:space="preserve">+$H$210</f>
        <v>0</v>
      </c>
      <c r="I291" s="112">
        <f xml:space="preserve">+$I$210</f>
        <v>0</v>
      </c>
      <c r="J291" s="112">
        <f xml:space="preserve">+$J$210</f>
        <v>0</v>
      </c>
      <c r="K291" s="112">
        <f xml:space="preserve">+$K$210</f>
        <v>0</v>
      </c>
      <c r="L291" s="83">
        <f t="shared" ref="L291:L299" si="176" xml:space="preserve">(H291+I291+J291+K291)*$L$7</f>
        <v>0</v>
      </c>
      <c r="M291" s="83">
        <f t="shared" si="172"/>
        <v>0</v>
      </c>
      <c r="N291" s="83">
        <f t="shared" si="173"/>
        <v>0</v>
      </c>
      <c r="O291" s="84">
        <f t="shared" si="174"/>
        <v>0</v>
      </c>
      <c r="P291" s="105">
        <f t="shared" si="175"/>
        <v>0</v>
      </c>
      <c r="Q291" s="19"/>
    </row>
    <row r="292" s="1" customFormat="1" ht="60" outlineLevel="2" spans="1:17">
      <c r="A292" s="81">
        <f xml:space="preserve">IF(G292="","",COUNT(A$1:A291)+1)</f>
        <v>248</v>
      </c>
      <c r="B292" s="81" t="s">
        <v>244</v>
      </c>
      <c r="C292" s="180" t="s">
        <v>245</v>
      </c>
      <c r="D292" s="99" t="s">
        <v>112</v>
      </c>
      <c r="E292" s="99" t="s">
        <v>139</v>
      </c>
      <c r="F292" s="99" t="s">
        <v>140</v>
      </c>
      <c r="G292" s="99">
        <f xml:space="preserve">6.77+8.337+(0.75)+(0.1+0.22)+17.42-2.05+(6.072+5.444)+1.307+2.87+2.8+0.65+0.435+(0.65+0.65)+0.65+1.35+(3.25+2.182+0.1+2.375+2.967+3.72+0.843)</f>
        <v>69.862</v>
      </c>
      <c r="H292" s="112">
        <f xml:space="preserve">+$H$211</f>
        <v>0</v>
      </c>
      <c r="I292" s="112">
        <f xml:space="preserve">+$I$211</f>
        <v>0</v>
      </c>
      <c r="J292" s="112">
        <f xml:space="preserve">+$J$211</f>
        <v>0</v>
      </c>
      <c r="K292" s="112">
        <f xml:space="preserve">+$K$211</f>
        <v>0</v>
      </c>
      <c r="L292" s="83">
        <f t="shared" si="176"/>
        <v>0</v>
      </c>
      <c r="M292" s="83">
        <f t="shared" si="172"/>
        <v>0</v>
      </c>
      <c r="N292" s="83">
        <f t="shared" si="173"/>
        <v>0</v>
      </c>
      <c r="O292" s="84">
        <f t="shared" si="174"/>
        <v>0</v>
      </c>
      <c r="P292" s="105">
        <f t="shared" si="175"/>
        <v>0</v>
      </c>
      <c r="Q292" s="19"/>
    </row>
    <row r="293" ht="42" customHeight="1" outlineLevel="1" spans="1:17">
      <c r="A293" s="81" t="str">
        <f xml:space="preserve">IF(G293="","",COUNT(A$1:A292)+1)</f>
        <v/>
      </c>
      <c r="B293" s="97" t="s">
        <v>156</v>
      </c>
      <c r="C293" s="98"/>
      <c r="D293" s="99"/>
      <c r="E293" s="99"/>
      <c r="F293" s="99"/>
      <c r="G293" s="99"/>
      <c r="H293" s="99"/>
      <c r="I293" s="99"/>
      <c r="J293" s="99"/>
      <c r="K293" s="99"/>
      <c r="L293" s="100"/>
      <c r="M293" s="100"/>
      <c r="N293" s="100"/>
      <c r="O293" s="100"/>
      <c r="P293" s="105"/>
    </row>
    <row r="294" ht="72" outlineLevel="2" spans="1:17">
      <c r="A294" s="81">
        <f xml:space="preserve">IF(G294="","",COUNT(A$1:A293)+1)</f>
        <v>249</v>
      </c>
      <c r="B294" s="99" t="s">
        <v>208</v>
      </c>
      <c r="C294" s="102" t="s">
        <v>241</v>
      </c>
      <c r="D294" s="99" t="s">
        <v>112</v>
      </c>
      <c r="E294" s="99" t="s">
        <v>134</v>
      </c>
      <c r="F294" s="99" t="s">
        <v>114</v>
      </c>
      <c r="G294" s="99">
        <f xml:space="preserve">0.577+(0.055+0.16+0.1+1.4*2+0.055+0.15+0.45)*2.97+0.574+0.295*3</f>
        <v>13.2329</v>
      </c>
      <c r="H294" s="99">
        <f xml:space="preserve">+H209</f>
        <v>0</v>
      </c>
      <c r="I294" s="99">
        <f xml:space="preserve">+I209</f>
        <v>0</v>
      </c>
      <c r="J294" s="99">
        <f xml:space="preserve">+J209</f>
        <v>0</v>
      </c>
      <c r="K294" s="99">
        <f xml:space="preserve">+K209</f>
        <v>0</v>
      </c>
      <c r="L294" s="99">
        <f xml:space="preserve">+L221</f>
        <v>0</v>
      </c>
      <c r="M294" s="83">
        <f t="shared" si="172"/>
        <v>0</v>
      </c>
      <c r="N294" s="83">
        <f t="shared" si="173"/>
        <v>0</v>
      </c>
      <c r="O294" s="84">
        <f t="shared" si="174"/>
        <v>0</v>
      </c>
      <c r="P294" s="105">
        <f t="shared" si="175"/>
        <v>0</v>
      </c>
    </row>
    <row r="295" ht="60" outlineLevel="2" spans="1:17">
      <c r="A295" s="81">
        <f xml:space="preserve">IF(G295="","",COUNT(A$1:A294)+1)</f>
        <v>250</v>
      </c>
      <c r="B295" s="99" t="s">
        <v>284</v>
      </c>
      <c r="C295" s="80" t="s">
        <v>285</v>
      </c>
      <c r="D295" s="81" t="s">
        <v>112</v>
      </c>
      <c r="E295" s="99" t="s">
        <v>278</v>
      </c>
      <c r="F295" s="99" t="s">
        <v>114</v>
      </c>
      <c r="G295" s="99">
        <f xml:space="preserve">3.998+9.682+1.567+5.065+1.9*2.97+(0.5+1.8+0.811)*2.97+3.03+7.651+(0.855+0.6*2+0.08)*3+1.215*3+1.235*3</f>
        <v>59.63067</v>
      </c>
      <c r="H295" s="112">
        <f xml:space="preserve">+H254</f>
        <v>0</v>
      </c>
      <c r="I295" s="112">
        <f xml:space="preserve">+I254</f>
        <v>0</v>
      </c>
      <c r="J295" s="112">
        <f xml:space="preserve">+J254</f>
        <v>0</v>
      </c>
      <c r="K295" s="112">
        <f xml:space="preserve">+K254</f>
        <v>0</v>
      </c>
      <c r="L295" s="83">
        <f t="shared" si="176"/>
        <v>0</v>
      </c>
      <c r="M295" s="83">
        <f t="shared" ref="M295:M299" si="177" xml:space="preserve">(H295+I295+J295+K295+L295)*$M$7</f>
        <v>0</v>
      </c>
      <c r="N295" s="83">
        <f t="shared" ref="N295:N299" si="178" xml:space="preserve">(H295+I295+J295+K295+L295+M295)*$N$7</f>
        <v>0</v>
      </c>
      <c r="O295" s="84">
        <f t="shared" ref="O295:O299" si="179" xml:space="preserve">H295+I295+J295+K295+L295+M295+N295</f>
        <v>0</v>
      </c>
      <c r="P295" s="105">
        <f t="shared" ref="P295:P299" si="180" xml:space="preserve">G295*O295</f>
        <v>0</v>
      </c>
    </row>
    <row r="296" customFormat="1" ht="60" outlineLevel="2" spans="1:17">
      <c r="A296" s="81">
        <f xml:space="preserve">IF(G296="","",COUNT(A$1:A295)+1)</f>
        <v>251</v>
      </c>
      <c r="B296" s="184" t="s">
        <v>287</v>
      </c>
      <c r="C296" s="80" t="s">
        <v>288</v>
      </c>
      <c r="D296" s="99" t="s">
        <v>112</v>
      </c>
      <c r="E296" s="99" t="s">
        <v>134</v>
      </c>
      <c r="F296" s="99" t="s">
        <v>114</v>
      </c>
      <c r="G296" s="99">
        <f xml:space="preserve">2.172*(2.159+0.22)+(2.351+0.22)*1.195+1*(2.163+0.22)</f>
        <v>10.622533</v>
      </c>
      <c r="H296" s="112">
        <f xml:space="preserve">+H256</f>
        <v>0</v>
      </c>
      <c r="I296" s="112">
        <f xml:space="preserve">+I256</f>
        <v>0</v>
      </c>
      <c r="J296" s="100">
        <f xml:space="preserve">+J256</f>
        <v>0</v>
      </c>
      <c r="K296" s="100">
        <f xml:space="preserve">+K256</f>
        <v>0</v>
      </c>
      <c r="L296" s="83">
        <f t="shared" si="176"/>
        <v>0</v>
      </c>
      <c r="M296" s="83">
        <f t="shared" si="177"/>
        <v>0</v>
      </c>
      <c r="N296" s="83">
        <f t="shared" si="178"/>
        <v>0</v>
      </c>
      <c r="O296" s="84">
        <f t="shared" si="179"/>
        <v>0</v>
      </c>
      <c r="P296" s="105">
        <f t="shared" si="180"/>
        <v>0</v>
      </c>
      <c r="Q296" s="19"/>
    </row>
    <row r="297" customFormat="1" ht="110" customHeight="1" outlineLevel="2" spans="1:17">
      <c r="A297" s="81">
        <f xml:space="preserve">IF(G297="","",COUNT(A$1:A296)+1)</f>
        <v>252</v>
      </c>
      <c r="B297" s="184" t="s">
        <v>289</v>
      </c>
      <c r="C297" s="80" t="s">
        <v>319</v>
      </c>
      <c r="D297" s="81" t="str">
        <f xml:space="preserve">_xlfn.DISPIMG("ID_43D87F30733447649541F1E27D4116B8",1)</f>
        <v>=DISPIMG("ID_43D87F30733447649541F1E27D4116B8",1)</v>
      </c>
      <c r="E297" s="99" t="s">
        <v>139</v>
      </c>
      <c r="F297" s="99" t="s">
        <v>140</v>
      </c>
      <c r="G297" s="99">
        <f xml:space="preserve">2.17+1.195</f>
        <v>3.365</v>
      </c>
      <c r="H297" s="106"/>
      <c r="I297" s="106"/>
      <c r="J297" s="107"/>
      <c r="K297" s="107"/>
      <c r="L297" s="83">
        <f t="shared" si="176"/>
        <v>0</v>
      </c>
      <c r="M297" s="83">
        <f t="shared" si="177"/>
        <v>0</v>
      </c>
      <c r="N297" s="83">
        <f t="shared" si="178"/>
        <v>0</v>
      </c>
      <c r="O297" s="84">
        <f t="shared" si="179"/>
        <v>0</v>
      </c>
      <c r="P297" s="105">
        <f t="shared" si="180"/>
        <v>0</v>
      </c>
      <c r="Q297" s="19"/>
    </row>
    <row r="298" customFormat="1" ht="110" customHeight="1" outlineLevel="2" spans="1:17">
      <c r="A298" s="81">
        <f xml:space="preserve">IF(G298="","",COUNT(A$1:A297)+1)</f>
        <v>253</v>
      </c>
      <c r="B298" s="184" t="s">
        <v>289</v>
      </c>
      <c r="C298" s="80" t="s">
        <v>319</v>
      </c>
      <c r="D298" s="81" t="str">
        <f xml:space="preserve">_xlfn.DISPIMG("ID_5CE4B66D4C0C4405A9C191F97C145A10",1)</f>
        <v>=DISPIMG("ID_5CE4B66D4C0C4405A9C191F97C145A10",1)</v>
      </c>
      <c r="E298" s="99" t="s">
        <v>139</v>
      </c>
      <c r="F298" s="99" t="s">
        <v>140</v>
      </c>
      <c r="G298" s="99">
        <v>1</v>
      </c>
      <c r="H298" s="106"/>
      <c r="I298" s="106"/>
      <c r="J298" s="107"/>
      <c r="K298" s="107"/>
      <c r="L298" s="83">
        <f t="shared" si="176"/>
        <v>0</v>
      </c>
      <c r="M298" s="83">
        <f t="shared" si="177"/>
        <v>0</v>
      </c>
      <c r="N298" s="83">
        <f t="shared" si="178"/>
        <v>0</v>
      </c>
      <c r="O298" s="84">
        <f t="shared" si="179"/>
        <v>0</v>
      </c>
      <c r="P298" s="105">
        <f t="shared" si="180"/>
        <v>0</v>
      </c>
      <c r="Q298" s="19"/>
    </row>
    <row r="299" customFormat="1" ht="48" outlineLevel="2" spans="1:17">
      <c r="A299" s="81">
        <f xml:space="preserve">IF(G299="","",COUNT(A$1:A298)+1)</f>
        <v>254</v>
      </c>
      <c r="B299" s="81" t="s">
        <v>273</v>
      </c>
      <c r="C299" s="80" t="s">
        <v>274</v>
      </c>
      <c r="D299" s="99" t="s">
        <v>112</v>
      </c>
      <c r="E299" s="99" t="s">
        <v>139</v>
      </c>
      <c r="F299" s="99" t="s">
        <v>140</v>
      </c>
      <c r="G299" s="99">
        <f xml:space="preserve">7.881+0.754-0.6+4.96+1.4*2+0.05+0.16+0.1+1.906-G297-G298+3.381+2.25*2-0.74*2+5.595</f>
        <v>25.642</v>
      </c>
      <c r="H299" s="99">
        <f xml:space="preserve">+$H$230</f>
        <v>0</v>
      </c>
      <c r="I299" s="99">
        <f xml:space="preserve">+$I$230</f>
        <v>0</v>
      </c>
      <c r="J299" s="99">
        <f xml:space="preserve">+$J$230</f>
        <v>0</v>
      </c>
      <c r="K299" s="99">
        <f xml:space="preserve">+$K$230</f>
        <v>0</v>
      </c>
      <c r="L299" s="83">
        <f t="shared" si="176"/>
        <v>0</v>
      </c>
      <c r="M299" s="83">
        <f t="shared" si="177"/>
        <v>0</v>
      </c>
      <c r="N299" s="83">
        <f t="shared" si="178"/>
        <v>0</v>
      </c>
      <c r="O299" s="84">
        <f t="shared" si="179"/>
        <v>0</v>
      </c>
      <c r="P299" s="105">
        <f t="shared" si="180"/>
        <v>0</v>
      </c>
      <c r="Q299" s="19"/>
    </row>
    <row r="300" s="1" customFormat="1" ht="48" outlineLevel="2" spans="1:17">
      <c r="A300" s="81">
        <f xml:space="preserve">IF(G300="","",COUNT(A$1:A299)+1)</f>
        <v>255</v>
      </c>
      <c r="B300" s="81" t="s">
        <v>242</v>
      </c>
      <c r="C300" s="180" t="s">
        <v>243</v>
      </c>
      <c r="D300" s="99" t="s">
        <v>112</v>
      </c>
      <c r="E300" s="99" t="s">
        <v>139</v>
      </c>
      <c r="F300" s="99" t="s">
        <v>140</v>
      </c>
      <c r="G300" s="99">
        <f xml:space="preserve">7.881+0.754-0.6+4.96+1.4*2+0.05+0.16+0.1+1.906-G297-G298+3.381+2.25*2-0.74*2+5.595</f>
        <v>25.642</v>
      </c>
      <c r="H300" s="112">
        <f xml:space="preserve">+$H$210</f>
        <v>0</v>
      </c>
      <c r="I300" s="112">
        <f xml:space="preserve">+$I$210</f>
        <v>0</v>
      </c>
      <c r="J300" s="112">
        <f xml:space="preserve">+$J$210</f>
        <v>0</v>
      </c>
      <c r="K300" s="112">
        <f xml:space="preserve">+$K$210</f>
        <v>0</v>
      </c>
      <c r="L300" s="83">
        <f t="shared" ref="L300:L303" si="181" xml:space="preserve">(H300+I300+J300+K300)*$L$7</f>
        <v>0</v>
      </c>
      <c r="M300" s="83">
        <f t="shared" ref="M300:M303" si="182" xml:space="preserve">(H300+I300+J300+K300+L300)*$M$7</f>
        <v>0</v>
      </c>
      <c r="N300" s="83">
        <f t="shared" ref="N300:N303" si="183" xml:space="preserve">(H300+I300+J300+K300+L300+M300)*$N$7</f>
        <v>0</v>
      </c>
      <c r="O300" s="84">
        <f t="shared" ref="O300:O303" si="184" xml:space="preserve">H300+I300+J300+K300+L300+M300+N300</f>
        <v>0</v>
      </c>
      <c r="P300" s="105">
        <f t="shared" ref="P300:P303" si="185" xml:space="preserve">G300*O300</f>
        <v>0</v>
      </c>
      <c r="Q300" s="19"/>
    </row>
    <row r="301" s="1" customFormat="1" ht="60" outlineLevel="2" spans="1:17">
      <c r="A301" s="81">
        <f xml:space="preserve">IF(G301="","",COUNT(A$1:A300)+1)</f>
        <v>256</v>
      </c>
      <c r="B301" s="81" t="s">
        <v>244</v>
      </c>
      <c r="C301" s="180" t="s">
        <v>245</v>
      </c>
      <c r="D301" s="99" t="s">
        <v>112</v>
      </c>
      <c r="E301" s="99" t="s">
        <v>139</v>
      </c>
      <c r="F301" s="99" t="s">
        <v>140</v>
      </c>
      <c r="G301" s="99">
        <f xml:space="preserve">7.881+0.754-0.6+4.96+1.4*2+0.05+0.16+0.1+1.906-G297-G298+3.381+2.25*2-0.74*2+5.595</f>
        <v>25.642</v>
      </c>
      <c r="H301" s="112">
        <f xml:space="preserve">+$H$211</f>
        <v>0</v>
      </c>
      <c r="I301" s="112">
        <f xml:space="preserve">+$I$211</f>
        <v>0</v>
      </c>
      <c r="J301" s="112">
        <f xml:space="preserve">+$J$211</f>
        <v>0</v>
      </c>
      <c r="K301" s="112">
        <f xml:space="preserve">+$K$211</f>
        <v>0</v>
      </c>
      <c r="L301" s="83">
        <f t="shared" si="181"/>
        <v>0</v>
      </c>
      <c r="M301" s="83">
        <f t="shared" si="182"/>
        <v>0</v>
      </c>
      <c r="N301" s="83">
        <f t="shared" si="183"/>
        <v>0</v>
      </c>
      <c r="O301" s="84">
        <f t="shared" si="184"/>
        <v>0</v>
      </c>
      <c r="P301" s="105">
        <f t="shared" si="185"/>
        <v>0</v>
      </c>
      <c r="Q301" s="19"/>
    </row>
    <row r="302" s="1" customFormat="1" ht="72" outlineLevel="2" spans="1:17">
      <c r="A302" s="81">
        <f xml:space="preserve">IF(G302="","",COUNT(A$1:A301)+1)</f>
        <v>257</v>
      </c>
      <c r="B302" s="81" t="s">
        <v>320</v>
      </c>
      <c r="C302" s="180" t="s">
        <v>321</v>
      </c>
      <c r="D302" s="99" t="s">
        <v>112</v>
      </c>
      <c r="E302" s="99" t="s">
        <v>134</v>
      </c>
      <c r="F302" s="99" t="s">
        <v>114</v>
      </c>
      <c r="G302" s="99">
        <f xml:space="preserve">0.45*2.42*2</f>
        <v>2.178</v>
      </c>
      <c r="H302" s="106"/>
      <c r="I302" s="106"/>
      <c r="J302" s="107"/>
      <c r="K302" s="107"/>
      <c r="L302" s="83">
        <f t="shared" si="181"/>
        <v>0</v>
      </c>
      <c r="M302" s="83">
        <f t="shared" si="182"/>
        <v>0</v>
      </c>
      <c r="N302" s="83">
        <f t="shared" si="183"/>
        <v>0</v>
      </c>
      <c r="O302" s="84">
        <f t="shared" si="184"/>
        <v>0</v>
      </c>
      <c r="P302" s="105">
        <f t="shared" si="185"/>
        <v>0</v>
      </c>
      <c r="Q302" s="19"/>
    </row>
    <row r="303" s="1" customFormat="1" ht="48" outlineLevel="2" spans="1:17">
      <c r="A303" s="81">
        <f xml:space="preserve">IF(G303="","",COUNT(A$1:A302)+1)</f>
        <v>258</v>
      </c>
      <c r="B303" s="99" t="s">
        <v>322</v>
      </c>
      <c r="C303" s="80" t="s">
        <v>323</v>
      </c>
      <c r="D303" s="81" t="s">
        <v>112</v>
      </c>
      <c r="E303" s="99" t="s">
        <v>278</v>
      </c>
      <c r="F303" s="99" t="s">
        <v>114</v>
      </c>
      <c r="G303" s="99">
        <f xml:space="preserve">+(1.05+2.3)*3.5</f>
        <v>11.725</v>
      </c>
      <c r="H303" s="106"/>
      <c r="I303" s="106"/>
      <c r="J303" s="107"/>
      <c r="K303" s="107"/>
      <c r="L303" s="83">
        <f t="shared" si="181"/>
        <v>0</v>
      </c>
      <c r="M303" s="83">
        <f t="shared" si="182"/>
        <v>0</v>
      </c>
      <c r="N303" s="83">
        <f t="shared" si="183"/>
        <v>0</v>
      </c>
      <c r="O303" s="84">
        <f t="shared" si="184"/>
        <v>0</v>
      </c>
      <c r="P303" s="105">
        <f t="shared" si="185"/>
        <v>0</v>
      </c>
      <c r="Q303" s="19"/>
    </row>
    <row r="304" ht="42" customHeight="1" outlineLevel="1" spans="1:17">
      <c r="A304" s="81" t="str">
        <f xml:space="preserve">IF(G304="","",COUNT(A$1:A303)+1)</f>
        <v/>
      </c>
      <c r="B304" s="97" t="s">
        <v>158</v>
      </c>
      <c r="C304" s="98"/>
      <c r="D304" s="99"/>
      <c r="E304" s="99"/>
      <c r="F304" s="99"/>
      <c r="G304" s="99"/>
      <c r="H304" s="99"/>
      <c r="I304" s="99"/>
      <c r="J304" s="99"/>
      <c r="K304" s="99"/>
      <c r="L304" s="100"/>
      <c r="M304" s="100"/>
      <c r="N304" s="100"/>
      <c r="O304" s="100"/>
      <c r="P304" s="105"/>
    </row>
    <row r="305" ht="48" outlineLevel="2" spans="1:17">
      <c r="A305" s="81">
        <f xml:space="preserve">IF(G305="","",COUNT(A$1:A304)+1)</f>
        <v>259</v>
      </c>
      <c r="B305" s="99" t="s">
        <v>296</v>
      </c>
      <c r="C305" s="80" t="s">
        <v>297</v>
      </c>
      <c r="D305" s="81" t="s">
        <v>112</v>
      </c>
      <c r="E305" s="99" t="s">
        <v>278</v>
      </c>
      <c r="F305" s="99" t="s">
        <v>114</v>
      </c>
      <c r="G305" s="99">
        <f xml:space="preserve">+(2.513+0.094)*3</f>
        <v>7.821</v>
      </c>
      <c r="H305" s="112">
        <f xml:space="preserve">+H268</f>
        <v>0</v>
      </c>
      <c r="I305" s="112">
        <f xml:space="preserve">+I268</f>
        <v>0</v>
      </c>
      <c r="J305" s="100">
        <f xml:space="preserve">+J268</f>
        <v>0</v>
      </c>
      <c r="K305" s="100">
        <f xml:space="preserve">+K268</f>
        <v>0</v>
      </c>
      <c r="L305" s="83">
        <f xml:space="preserve">(H305+I305+J305+K305)*$L$7</f>
        <v>0</v>
      </c>
      <c r="M305" s="83">
        <f xml:space="preserve">(H305+I305+J305+K305+L305)*$M$7</f>
        <v>0</v>
      </c>
      <c r="N305" s="83">
        <f xml:space="preserve">(H305+I305+J305+K305+L305+M305)*$N$7</f>
        <v>0</v>
      </c>
      <c r="O305" s="84">
        <f xml:space="preserve">H305+I305+J305+K305+L305+M305+N305</f>
        <v>0</v>
      </c>
      <c r="P305" s="105">
        <f xml:space="preserve">G305*O305</f>
        <v>0</v>
      </c>
    </row>
    <row r="306" s="1" customFormat="1" ht="60" outlineLevel="2" spans="1:17">
      <c r="A306" s="81">
        <f xml:space="preserve">IF(G306="","",COUNT(A$1:A305)+1)</f>
        <v>260</v>
      </c>
      <c r="B306" s="81" t="s">
        <v>244</v>
      </c>
      <c r="C306" s="180" t="s">
        <v>245</v>
      </c>
      <c r="D306" s="99" t="s">
        <v>112</v>
      </c>
      <c r="E306" s="99" t="s">
        <v>139</v>
      </c>
      <c r="F306" s="99" t="s">
        <v>140</v>
      </c>
      <c r="G306" s="99">
        <f xml:space="preserve">+(2.513+0.094)</f>
        <v>2.607</v>
      </c>
      <c r="H306" s="112">
        <f xml:space="preserve">+$H$211</f>
        <v>0</v>
      </c>
      <c r="I306" s="112">
        <f xml:space="preserve">+$I$211</f>
        <v>0</v>
      </c>
      <c r="J306" s="112">
        <f xml:space="preserve">+$J$211</f>
        <v>0</v>
      </c>
      <c r="K306" s="112">
        <f xml:space="preserve">+$K$211</f>
        <v>0</v>
      </c>
      <c r="L306" s="83">
        <f xml:space="preserve">(H306+I306+J306+K306)*$L$7</f>
        <v>0</v>
      </c>
      <c r="M306" s="83">
        <f xml:space="preserve">(H306+I306+J306+K306+L306)*$M$7</f>
        <v>0</v>
      </c>
      <c r="N306" s="83">
        <f xml:space="preserve">(H306+I306+J306+K306+L306+M306)*$N$7</f>
        <v>0</v>
      </c>
      <c r="O306" s="84">
        <f xml:space="preserve">H306+I306+J306+K306+L306+M306+N306</f>
        <v>0</v>
      </c>
      <c r="P306" s="105">
        <f xml:space="preserve">G306*O306</f>
        <v>0</v>
      </c>
      <c r="Q306" s="19"/>
    </row>
    <row r="307" ht="42" customHeight="1" outlineLevel="1" spans="1:17">
      <c r="A307" s="81" t="str">
        <f xml:space="preserve">IF(G307="","",COUNT(A$1:A306)+1)</f>
        <v/>
      </c>
      <c r="B307" s="97" t="s">
        <v>159</v>
      </c>
      <c r="C307" s="98"/>
      <c r="D307" s="99"/>
      <c r="E307" s="99"/>
      <c r="F307" s="99"/>
      <c r="G307" s="99"/>
      <c r="H307" s="99"/>
      <c r="I307" s="99"/>
      <c r="J307" s="99"/>
      <c r="K307" s="99"/>
      <c r="L307" s="100"/>
      <c r="M307" s="100"/>
      <c r="N307" s="100"/>
      <c r="O307" s="100"/>
      <c r="P307" s="105"/>
    </row>
    <row r="308" ht="48" outlineLevel="2" spans="1:17">
      <c r="A308" s="81">
        <f xml:space="preserve">IF(G308="","",COUNT(A$1:A307)+1)</f>
        <v>261</v>
      </c>
      <c r="B308" s="99" t="s">
        <v>296</v>
      </c>
      <c r="C308" s="80" t="s">
        <v>297</v>
      </c>
      <c r="D308" s="81" t="s">
        <v>112</v>
      </c>
      <c r="E308" s="99" t="s">
        <v>278</v>
      </c>
      <c r="F308" s="99" t="s">
        <v>114</v>
      </c>
      <c r="G308" s="99">
        <f xml:space="preserve">+(3.09+0.78+0.57+0.3+0.722+0.805+1.145+0.3+1.155)*2.98-G315*1.155*2.38</f>
        <v>23.67476</v>
      </c>
      <c r="H308" s="112">
        <f xml:space="preserve">+H268</f>
        <v>0</v>
      </c>
      <c r="I308" s="112">
        <f xml:space="preserve">+I268</f>
        <v>0</v>
      </c>
      <c r="J308" s="112">
        <f xml:space="preserve">+J268</f>
        <v>0</v>
      </c>
      <c r="K308" s="112">
        <f xml:space="preserve">+K268</f>
        <v>0</v>
      </c>
      <c r="L308" s="83">
        <f t="shared" ref="L308:L315" si="186" xml:space="preserve">(H308+I308+J308+K308)*$L$7</f>
        <v>0</v>
      </c>
      <c r="M308" s="83">
        <f t="shared" ref="M308:M315" si="187" xml:space="preserve">(H308+I308+J308+K308+L308)*$M$7</f>
        <v>0</v>
      </c>
      <c r="N308" s="83">
        <f t="shared" ref="N308:N315" si="188" xml:space="preserve">(H308+I308+J308+K308+L308+M308)*$N$7</f>
        <v>0</v>
      </c>
      <c r="O308" s="84">
        <f t="shared" ref="O308:O315" si="189" xml:space="preserve">H308+I308+J308+K308+L308+M308+N308</f>
        <v>0</v>
      </c>
      <c r="P308" s="105">
        <f t="shared" ref="P308:P315" si="190" xml:space="preserve">G308*O308</f>
        <v>0</v>
      </c>
    </row>
    <row r="309" s="1" customFormat="1" ht="60" outlineLevel="2" spans="1:17">
      <c r="A309" s="81">
        <f xml:space="preserve">IF(G309="","",COUNT(A$1:A308)+1)</f>
        <v>262</v>
      </c>
      <c r="B309" s="81" t="s">
        <v>244</v>
      </c>
      <c r="C309" s="180" t="s">
        <v>245</v>
      </c>
      <c r="D309" s="99" t="s">
        <v>112</v>
      </c>
      <c r="E309" s="99" t="s">
        <v>139</v>
      </c>
      <c r="F309" s="99" t="s">
        <v>140</v>
      </c>
      <c r="G309" s="99">
        <f xml:space="preserve">+(3.09+0.78+0.57+0.3+0.722+0.805+1.145+0.3+1.155)</f>
        <v>8.867</v>
      </c>
      <c r="H309" s="112">
        <f xml:space="preserve">+$H$211</f>
        <v>0</v>
      </c>
      <c r="I309" s="112">
        <f xml:space="preserve">+$I$211</f>
        <v>0</v>
      </c>
      <c r="J309" s="112">
        <f xml:space="preserve">+$J$211</f>
        <v>0</v>
      </c>
      <c r="K309" s="112">
        <f xml:space="preserve">+$K$211</f>
        <v>0</v>
      </c>
      <c r="L309" s="83">
        <f t="shared" si="186"/>
        <v>0</v>
      </c>
      <c r="M309" s="83">
        <f t="shared" si="187"/>
        <v>0</v>
      </c>
      <c r="N309" s="83">
        <f t="shared" si="188"/>
        <v>0</v>
      </c>
      <c r="O309" s="84">
        <f t="shared" si="189"/>
        <v>0</v>
      </c>
      <c r="P309" s="105">
        <f t="shared" si="190"/>
        <v>0</v>
      </c>
      <c r="Q309" s="19"/>
    </row>
    <row r="310" s="1" customFormat="1" ht="60" outlineLevel="2" spans="1:17">
      <c r="A310" s="81">
        <f xml:space="preserve">IF(G310="","",COUNT(A$1:A309)+1)</f>
        <v>263</v>
      </c>
      <c r="B310" s="99" t="s">
        <v>208</v>
      </c>
      <c r="C310" s="102" t="s">
        <v>324</v>
      </c>
      <c r="D310" s="99" t="s">
        <v>112</v>
      </c>
      <c r="E310" s="99" t="s">
        <v>134</v>
      </c>
      <c r="F310" s="99" t="s">
        <v>114</v>
      </c>
      <c r="G310" s="99">
        <f xml:space="preserve">0.852*3</f>
        <v>2.556</v>
      </c>
      <c r="H310" s="99">
        <f xml:space="preserve">+H209</f>
        <v>0</v>
      </c>
      <c r="I310" s="99">
        <f xml:space="preserve">+I209</f>
        <v>0</v>
      </c>
      <c r="J310" s="99">
        <f xml:space="preserve">+J209</f>
        <v>0</v>
      </c>
      <c r="K310" s="99">
        <f xml:space="preserve">+K209</f>
        <v>0</v>
      </c>
      <c r="L310" s="83">
        <f t="shared" si="186"/>
        <v>0</v>
      </c>
      <c r="M310" s="83">
        <f t="shared" si="187"/>
        <v>0</v>
      </c>
      <c r="N310" s="83">
        <f t="shared" si="188"/>
        <v>0</v>
      </c>
      <c r="O310" s="84">
        <f t="shared" si="189"/>
        <v>0</v>
      </c>
      <c r="P310" s="105">
        <f t="shared" si="190"/>
        <v>0</v>
      </c>
      <c r="Q310" s="19"/>
    </row>
    <row r="311" s="1" customFormat="1" ht="94" customHeight="1" outlineLevel="2" spans="1:17">
      <c r="A311" s="81">
        <f xml:space="preserve">IF(G311="","",COUNT(A$1:A310)+1)</f>
        <v>264</v>
      </c>
      <c r="B311" s="143" t="s">
        <v>265</v>
      </c>
      <c r="C311" s="183" t="s">
        <v>266</v>
      </c>
      <c r="D311" s="99" t="s">
        <v>112</v>
      </c>
      <c r="E311" s="99" t="s">
        <v>126</v>
      </c>
      <c r="F311" s="99" t="s">
        <v>114</v>
      </c>
      <c r="G311" s="99">
        <f xml:space="preserve">0.77+1.31*0.25</f>
        <v>1.0975</v>
      </c>
      <c r="H311" s="99">
        <f xml:space="preserve">+H225</f>
        <v>0</v>
      </c>
      <c r="I311" s="99">
        <f xml:space="preserve">+I225</f>
        <v>0</v>
      </c>
      <c r="J311" s="99">
        <f xml:space="preserve">+J225</f>
        <v>0</v>
      </c>
      <c r="K311" s="99">
        <f xml:space="preserve">+K225</f>
        <v>0</v>
      </c>
      <c r="L311" s="83">
        <f t="shared" si="186"/>
        <v>0</v>
      </c>
      <c r="M311" s="83">
        <f t="shared" si="187"/>
        <v>0</v>
      </c>
      <c r="N311" s="83">
        <f t="shared" si="188"/>
        <v>0</v>
      </c>
      <c r="O311" s="84">
        <f t="shared" si="189"/>
        <v>0</v>
      </c>
      <c r="P311" s="105">
        <f t="shared" si="190"/>
        <v>0</v>
      </c>
      <c r="Q311" s="19"/>
    </row>
    <row r="312" s="1" customFormat="1" ht="48" outlineLevel="2" spans="1:17">
      <c r="A312" s="81">
        <f xml:space="preserve">IF(G312="","",COUNT(A$1:A311)+1)</f>
        <v>265</v>
      </c>
      <c r="B312" s="143" t="s">
        <v>267</v>
      </c>
      <c r="C312" s="183" t="s">
        <v>268</v>
      </c>
      <c r="D312" s="99" t="s">
        <v>112</v>
      </c>
      <c r="E312" s="99" t="s">
        <v>126</v>
      </c>
      <c r="F312" s="99" t="s">
        <v>114</v>
      </c>
      <c r="G312" s="99">
        <f xml:space="preserve">+(2.405*2)*0.435</f>
        <v>2.09235</v>
      </c>
      <c r="H312" s="99">
        <f xml:space="preserve">+H226</f>
        <v>0</v>
      </c>
      <c r="I312" s="99">
        <f xml:space="preserve">+I226</f>
        <v>0</v>
      </c>
      <c r="J312" s="99">
        <f xml:space="preserve">+J226</f>
        <v>0</v>
      </c>
      <c r="K312" s="99">
        <f xml:space="preserve">+K226</f>
        <v>0</v>
      </c>
      <c r="L312" s="83">
        <f t="shared" si="186"/>
        <v>0</v>
      </c>
      <c r="M312" s="83">
        <f t="shared" si="187"/>
        <v>0</v>
      </c>
      <c r="N312" s="83">
        <f t="shared" si="188"/>
        <v>0</v>
      </c>
      <c r="O312" s="84">
        <f t="shared" si="189"/>
        <v>0</v>
      </c>
      <c r="P312" s="105">
        <f t="shared" si="190"/>
        <v>0</v>
      </c>
      <c r="Q312" s="19"/>
    </row>
    <row r="313" s="1" customFormat="1" ht="94" customHeight="1" outlineLevel="2" spans="1:17">
      <c r="A313" s="81">
        <f xml:space="preserve">IF(G313="","",COUNT(A$1:A312)+1)</f>
        <v>266</v>
      </c>
      <c r="B313" s="143" t="s">
        <v>269</v>
      </c>
      <c r="C313" s="183" t="s">
        <v>270</v>
      </c>
      <c r="D313" s="99" t="s">
        <v>112</v>
      </c>
      <c r="E313" s="99" t="s">
        <v>126</v>
      </c>
      <c r="F313" s="99" t="s">
        <v>114</v>
      </c>
      <c r="G313" s="99">
        <f xml:space="preserve">1.31*2.405</f>
        <v>3.15055</v>
      </c>
      <c r="H313" s="99">
        <f xml:space="preserve">+H227</f>
        <v>0</v>
      </c>
      <c r="I313" s="99">
        <f xml:space="preserve">+I227</f>
        <v>0</v>
      </c>
      <c r="J313" s="99">
        <f xml:space="preserve">+J227</f>
        <v>0</v>
      </c>
      <c r="K313" s="99">
        <f xml:space="preserve">+K227</f>
        <v>0</v>
      </c>
      <c r="L313" s="83">
        <f t="shared" si="186"/>
        <v>0</v>
      </c>
      <c r="M313" s="83">
        <f t="shared" si="187"/>
        <v>0</v>
      </c>
      <c r="N313" s="83">
        <f t="shared" si="188"/>
        <v>0</v>
      </c>
      <c r="O313" s="84">
        <f t="shared" si="189"/>
        <v>0</v>
      </c>
      <c r="P313" s="105">
        <f t="shared" si="190"/>
        <v>0</v>
      </c>
      <c r="Q313" s="19"/>
    </row>
    <row r="314" s="1" customFormat="1" ht="109" customHeight="1" outlineLevel="2" spans="1:17">
      <c r="A314" s="81">
        <f xml:space="preserve">IF(G314="","",COUNT(A$1:A313)+1)</f>
        <v>267</v>
      </c>
      <c r="B314" s="143" t="s">
        <v>271</v>
      </c>
      <c r="C314" s="183" t="s">
        <v>272</v>
      </c>
      <c r="D314" s="99" t="s">
        <v>112</v>
      </c>
      <c r="E314" s="99" t="s">
        <v>126</v>
      </c>
      <c r="F314" s="99" t="s">
        <v>114</v>
      </c>
      <c r="G314" s="99">
        <f xml:space="preserve">0.31*2.98</f>
        <v>0.9238</v>
      </c>
      <c r="H314" s="99">
        <f xml:space="preserve">+H228</f>
        <v>0</v>
      </c>
      <c r="I314" s="99">
        <f xml:space="preserve">+I228</f>
        <v>0</v>
      </c>
      <c r="J314" s="99">
        <f xml:space="preserve">+J228</f>
        <v>0</v>
      </c>
      <c r="K314" s="99">
        <f xml:space="preserve">+K228</f>
        <v>0</v>
      </c>
      <c r="L314" s="83">
        <f t="shared" si="186"/>
        <v>0</v>
      </c>
      <c r="M314" s="83">
        <f t="shared" si="187"/>
        <v>0</v>
      </c>
      <c r="N314" s="83">
        <f t="shared" si="188"/>
        <v>0</v>
      </c>
      <c r="O314" s="84">
        <f t="shared" si="189"/>
        <v>0</v>
      </c>
      <c r="P314" s="105">
        <f t="shared" si="190"/>
        <v>0</v>
      </c>
      <c r="Q314" s="19"/>
    </row>
    <row r="315" s="1" customFormat="1" ht="84" outlineLevel="2" spans="1:17">
      <c r="A315" s="81">
        <f xml:space="preserve">IF(G315="","",COUNT(A$1:A314)+1)</f>
        <v>268</v>
      </c>
      <c r="B315" s="99" t="s">
        <v>259</v>
      </c>
      <c r="C315" s="102" t="s">
        <v>325</v>
      </c>
      <c r="D315" s="99" t="s">
        <v>112</v>
      </c>
      <c r="E315" s="99" t="s">
        <v>261</v>
      </c>
      <c r="F315" s="99" t="s">
        <v>262</v>
      </c>
      <c r="G315" s="99">
        <v>1</v>
      </c>
      <c r="H315" s="116"/>
      <c r="I315" s="116"/>
      <c r="J315" s="116"/>
      <c r="K315" s="116"/>
      <c r="L315" s="83">
        <f t="shared" si="186"/>
        <v>0</v>
      </c>
      <c r="M315" s="83">
        <f t="shared" si="187"/>
        <v>0</v>
      </c>
      <c r="N315" s="83">
        <f t="shared" si="188"/>
        <v>0</v>
      </c>
      <c r="O315" s="84">
        <f t="shared" si="189"/>
        <v>0</v>
      </c>
      <c r="P315" s="105">
        <f t="shared" si="190"/>
        <v>0</v>
      </c>
      <c r="Q315" s="19"/>
    </row>
    <row r="316" ht="42" customHeight="1" outlineLevel="1" spans="1:17">
      <c r="A316" s="81" t="str">
        <f xml:space="preserve">IF(G316="","",COUNT(A$1:A315)+1)</f>
        <v/>
      </c>
      <c r="B316" s="97" t="s">
        <v>161</v>
      </c>
      <c r="C316" s="98"/>
      <c r="D316" s="99"/>
      <c r="E316" s="99"/>
      <c r="F316" s="99"/>
      <c r="G316" s="99"/>
      <c r="H316" s="99"/>
      <c r="I316" s="99"/>
      <c r="J316" s="99"/>
      <c r="K316" s="99"/>
      <c r="L316" s="100"/>
      <c r="M316" s="100"/>
      <c r="N316" s="100"/>
      <c r="O316" s="100"/>
      <c r="P316" s="105"/>
    </row>
    <row r="317" customFormat="1" ht="84" outlineLevel="2" spans="1:17">
      <c r="A317" s="81">
        <f xml:space="preserve">IF(G317="","",COUNT(A$1:A316)+1)</f>
        <v>269</v>
      </c>
      <c r="B317" s="99" t="s">
        <v>253</v>
      </c>
      <c r="C317" s="180" t="s">
        <v>275</v>
      </c>
      <c r="D317" s="99" t="s">
        <v>112</v>
      </c>
      <c r="E317" s="99" t="s">
        <v>126</v>
      </c>
      <c r="F317" s="99" t="s">
        <v>114</v>
      </c>
      <c r="G317" s="99">
        <f xml:space="preserve">+(1.175+0.275+4.27+10.685-0.375)*3.37+10.347+(0.945+0.954+0.295+0.155)*2.8+0.92*0.175</f>
        <v>71.1063</v>
      </c>
      <c r="H317" s="99">
        <f xml:space="preserve">+H233</f>
        <v>0</v>
      </c>
      <c r="I317" s="99">
        <f xml:space="preserve">+I233</f>
        <v>0</v>
      </c>
      <c r="J317" s="99">
        <f xml:space="preserve">+J233</f>
        <v>0</v>
      </c>
      <c r="K317" s="99">
        <f xml:space="preserve">+K233</f>
        <v>0</v>
      </c>
      <c r="L317" s="83">
        <f xml:space="preserve">(H317+I317+J317+K317)*$L$7</f>
        <v>0</v>
      </c>
      <c r="M317" s="83">
        <f xml:space="preserve">(H317+I317+J317+K317+L317)*$M$7</f>
        <v>0</v>
      </c>
      <c r="N317" s="83">
        <f xml:space="preserve">(H317+I317+J317+K317+L317+M317)*$N$7</f>
        <v>0</v>
      </c>
      <c r="O317" s="84">
        <f xml:space="preserve">H317+I317+J317+K317+L317+M317+N317</f>
        <v>0</v>
      </c>
      <c r="P317" s="105">
        <f xml:space="preserve">G317*O317</f>
        <v>0</v>
      </c>
      <c r="Q317" s="19"/>
    </row>
    <row r="318" customFormat="1" ht="96" outlineLevel="2" spans="1:17">
      <c r="A318" s="81">
        <f xml:space="preserve">IF(G318="","",COUNT(A$1:A317)+1)</f>
        <v>270</v>
      </c>
      <c r="B318" s="99" t="s">
        <v>233</v>
      </c>
      <c r="C318" s="102" t="s">
        <v>234</v>
      </c>
      <c r="D318" s="99" t="s">
        <v>112</v>
      </c>
      <c r="E318" s="99" t="s">
        <v>134</v>
      </c>
      <c r="F318" s="99" t="s">
        <v>114</v>
      </c>
      <c r="G318" s="99">
        <f xml:space="preserve">(0.06+0.17*2+0.06+0.055)*0.92+0.53*0.17*2</f>
        <v>0.654</v>
      </c>
      <c r="H318" s="99">
        <f xml:space="preserve">+H205</f>
        <v>0</v>
      </c>
      <c r="I318" s="99">
        <f xml:space="preserve">+I205</f>
        <v>0</v>
      </c>
      <c r="J318" s="99">
        <f xml:space="preserve">+J205</f>
        <v>0</v>
      </c>
      <c r="K318" s="99">
        <f xml:space="preserve">+K205</f>
        <v>0</v>
      </c>
      <c r="L318" s="83">
        <f xml:space="preserve">(H318+I318+J318+K318)*$L$7</f>
        <v>0</v>
      </c>
      <c r="M318" s="83">
        <f xml:space="preserve">(H318+I318+J318+K318+L318)*$M$7</f>
        <v>0</v>
      </c>
      <c r="N318" s="83">
        <f xml:space="preserve">(H318+I318+J318+K318+L318+M318)*$N$7</f>
        <v>0</v>
      </c>
      <c r="O318" s="84">
        <f xml:space="preserve">H318+I318+J318+K318+L318+M318+N318</f>
        <v>0</v>
      </c>
      <c r="P318" s="105">
        <f xml:space="preserve">G318*O318</f>
        <v>0</v>
      </c>
      <c r="Q318" s="19"/>
    </row>
    <row r="319" customFormat="1" ht="48" outlineLevel="2" spans="1:17">
      <c r="A319" s="81">
        <f xml:space="preserve">IF(G319="","",COUNT(A$1:A318)+1)</f>
        <v>271</v>
      </c>
      <c r="B319" s="99" t="s">
        <v>246</v>
      </c>
      <c r="C319" s="102" t="s">
        <v>317</v>
      </c>
      <c r="D319" s="99" t="s">
        <v>112</v>
      </c>
      <c r="E319" s="99" t="s">
        <v>134</v>
      </c>
      <c r="F319" s="99" t="s">
        <v>114</v>
      </c>
      <c r="G319" s="99">
        <f xml:space="preserve">2.1*1+1.055*2.75+(0.997+0.88)*1</f>
        <v>6.87825</v>
      </c>
      <c r="H319" s="99">
        <f xml:space="preserve">+H287</f>
        <v>0</v>
      </c>
      <c r="I319" s="99">
        <f xml:space="preserve">+I287</f>
        <v>0</v>
      </c>
      <c r="J319" s="99">
        <f xml:space="preserve">+J287</f>
        <v>0</v>
      </c>
      <c r="K319" s="99">
        <f xml:space="preserve">+K287</f>
        <v>0</v>
      </c>
      <c r="L319" s="83">
        <f xml:space="preserve">(H319+I319+J319+K319)*$L$7</f>
        <v>0</v>
      </c>
      <c r="M319" s="83">
        <f xml:space="preserve">(H319+I319+J319+K319+L319)*$M$7</f>
        <v>0</v>
      </c>
      <c r="N319" s="83">
        <f xml:space="preserve">(H319+I319+J319+K319+L319+M319)*$N$7</f>
        <v>0</v>
      </c>
      <c r="O319" s="84">
        <f xml:space="preserve">H319+I319+J319+K319+L319+M319+N319</f>
        <v>0</v>
      </c>
      <c r="P319" s="105">
        <f xml:space="preserve">G319*O319</f>
        <v>0</v>
      </c>
      <c r="Q319" s="19"/>
    </row>
    <row r="320" customFormat="1" ht="48" outlineLevel="2" spans="1:17">
      <c r="A320" s="81">
        <f xml:space="preserve">IF(G320="","",COUNT(A$1:A319)+1)</f>
        <v>272</v>
      </c>
      <c r="B320" s="99" t="s">
        <v>296</v>
      </c>
      <c r="C320" s="80" t="s">
        <v>297</v>
      </c>
      <c r="D320" s="81" t="s">
        <v>112</v>
      </c>
      <c r="E320" s="99" t="s">
        <v>278</v>
      </c>
      <c r="F320" s="99" t="s">
        <v>114</v>
      </c>
      <c r="G320" s="99">
        <f xml:space="preserve">+(3.786)*3.38+(2.47+1)*0.8</f>
        <v>15.57268</v>
      </c>
      <c r="H320" s="112">
        <f xml:space="preserve">+H268</f>
        <v>0</v>
      </c>
      <c r="I320" s="112">
        <f xml:space="preserve">+I268</f>
        <v>0</v>
      </c>
      <c r="J320" s="112">
        <f xml:space="preserve">+J268</f>
        <v>0</v>
      </c>
      <c r="K320" s="112">
        <f xml:space="preserve">+K268</f>
        <v>0</v>
      </c>
      <c r="L320" s="83">
        <f t="shared" ref="L320:L322" si="191" xml:space="preserve">(H320+I320+J320+K320)*$L$7</f>
        <v>0</v>
      </c>
      <c r="M320" s="83">
        <f t="shared" ref="M320:M322" si="192" xml:space="preserve">(H320+I320+J320+K320+L320)*$M$7</f>
        <v>0</v>
      </c>
      <c r="N320" s="83">
        <f t="shared" ref="N320:N322" si="193" xml:space="preserve">(H320+I320+J320+K320+L320+M320)*$N$7</f>
        <v>0</v>
      </c>
      <c r="O320" s="84">
        <f t="shared" ref="O320:O322" si="194" xml:space="preserve">H320+I320+J320+K320+L320+M320+N320</f>
        <v>0</v>
      </c>
      <c r="P320" s="105">
        <f t="shared" ref="P320:P322" si="195" xml:space="preserve">G320*O320</f>
        <v>0</v>
      </c>
      <c r="Q320" s="19"/>
    </row>
    <row r="321" s="1" customFormat="1" ht="48" outlineLevel="2" spans="1:17">
      <c r="A321" s="81">
        <f xml:space="preserve">IF(G321="","",COUNT(A$1:A320)+1)</f>
        <v>273</v>
      </c>
      <c r="B321" s="81" t="s">
        <v>242</v>
      </c>
      <c r="C321" s="180" t="s">
        <v>243</v>
      </c>
      <c r="D321" s="99" t="s">
        <v>112</v>
      </c>
      <c r="E321" s="99" t="s">
        <v>139</v>
      </c>
      <c r="F321" s="99" t="s">
        <v>140</v>
      </c>
      <c r="G321" s="99">
        <f xml:space="preserve">+(1.175+0.275+4.27+10.685-0.375)+(0.945+0.954+0.295+0.155)+1.5+0.45+0.375+3.8</f>
        <v>24.504</v>
      </c>
      <c r="H321" s="112">
        <f xml:space="preserve">+$H$210</f>
        <v>0</v>
      </c>
      <c r="I321" s="112">
        <f xml:space="preserve">+$I$210</f>
        <v>0</v>
      </c>
      <c r="J321" s="112">
        <f xml:space="preserve">+$J$210</f>
        <v>0</v>
      </c>
      <c r="K321" s="112">
        <f xml:space="preserve">+$K$210</f>
        <v>0</v>
      </c>
      <c r="L321" s="83">
        <f t="shared" si="191"/>
        <v>0</v>
      </c>
      <c r="M321" s="83">
        <f t="shared" si="192"/>
        <v>0</v>
      </c>
      <c r="N321" s="83">
        <f t="shared" si="193"/>
        <v>0</v>
      </c>
      <c r="O321" s="84">
        <f t="shared" si="194"/>
        <v>0</v>
      </c>
      <c r="P321" s="105">
        <f t="shared" si="195"/>
        <v>0</v>
      </c>
      <c r="Q321" s="19"/>
    </row>
    <row r="322" s="1" customFormat="1" ht="60" outlineLevel="2" spans="1:17">
      <c r="A322" s="81">
        <f xml:space="preserve">IF(G322="","",COUNT(A$1:A321)+1)</f>
        <v>274</v>
      </c>
      <c r="B322" s="81" t="s">
        <v>244</v>
      </c>
      <c r="C322" s="180" t="s">
        <v>245</v>
      </c>
      <c r="D322" s="99" t="s">
        <v>112</v>
      </c>
      <c r="E322" s="99" t="s">
        <v>139</v>
      </c>
      <c r="F322" s="99" t="s">
        <v>140</v>
      </c>
      <c r="G322" s="99">
        <f xml:space="preserve">+(1.175+0.275+4.27+10.685-0.375)+(0.945+0.954+0.295+0.155)+1.5+0.45+0.375+3.786</f>
        <v>24.49</v>
      </c>
      <c r="H322" s="112">
        <f xml:space="preserve">+$H$211</f>
        <v>0</v>
      </c>
      <c r="I322" s="112">
        <f xml:space="preserve">+$I$211</f>
        <v>0</v>
      </c>
      <c r="J322" s="112">
        <f xml:space="preserve">+$J$211</f>
        <v>0</v>
      </c>
      <c r="K322" s="112">
        <f xml:space="preserve">+$K$211</f>
        <v>0</v>
      </c>
      <c r="L322" s="83">
        <f t="shared" si="191"/>
        <v>0</v>
      </c>
      <c r="M322" s="83">
        <f t="shared" si="192"/>
        <v>0</v>
      </c>
      <c r="N322" s="83">
        <f t="shared" si="193"/>
        <v>0</v>
      </c>
      <c r="O322" s="84">
        <f t="shared" si="194"/>
        <v>0</v>
      </c>
      <c r="P322" s="105">
        <f t="shared" si="195"/>
        <v>0</v>
      </c>
      <c r="Q322" s="19"/>
    </row>
    <row r="323" ht="42" customHeight="1" outlineLevel="1" spans="1:17">
      <c r="A323" s="81" t="str">
        <f xml:space="preserve">IF(G323="","",COUNT(A$1:A322)+1)</f>
        <v/>
      </c>
      <c r="B323" s="97" t="s">
        <v>164</v>
      </c>
      <c r="C323" s="98"/>
      <c r="D323" s="99"/>
      <c r="E323" s="99"/>
      <c r="F323" s="99"/>
      <c r="G323" s="99"/>
      <c r="H323" s="99"/>
      <c r="I323" s="99"/>
      <c r="J323" s="99"/>
      <c r="K323" s="99"/>
      <c r="L323" s="100"/>
      <c r="M323" s="100"/>
      <c r="N323" s="100"/>
      <c r="O323" s="100"/>
      <c r="P323" s="105"/>
    </row>
    <row r="324" s="1" customFormat="1" ht="72" outlineLevel="2" spans="1:17">
      <c r="A324" s="81">
        <f xml:space="preserve">IF(G324="","",COUNT(A$1:A323)+1)</f>
        <v>275</v>
      </c>
      <c r="B324" s="81" t="s">
        <v>326</v>
      </c>
      <c r="C324" s="180" t="s">
        <v>327</v>
      </c>
      <c r="D324" s="99" t="s">
        <v>112</v>
      </c>
      <c r="E324" s="99" t="s">
        <v>278</v>
      </c>
      <c r="F324" s="99" t="s">
        <v>114</v>
      </c>
      <c r="G324" s="99">
        <f xml:space="preserve">+(1+1.07+0.75)*2.97*0+3.047+2.431+3.142</f>
        <v>8.62</v>
      </c>
      <c r="H324" s="106"/>
      <c r="I324" s="106"/>
      <c r="J324" s="106"/>
      <c r="K324" s="106"/>
      <c r="L324" s="83">
        <f t="shared" ref="L324:L333" si="196" xml:space="preserve">(H324+I324+J324+K324)*$L$7</f>
        <v>0</v>
      </c>
      <c r="M324" s="83">
        <f t="shared" ref="M324:M333" si="197" xml:space="preserve">(H324+I324+J324+K324+L324)*$M$7</f>
        <v>0</v>
      </c>
      <c r="N324" s="83">
        <f t="shared" ref="N324:N333" si="198" xml:space="preserve">(H324+I324+J324+K324+L324+M324)*$N$7</f>
        <v>0</v>
      </c>
      <c r="O324" s="84">
        <f t="shared" ref="O324:O333" si="199" xml:space="preserve">H324+I324+J324+K324+L324+M324+N324</f>
        <v>0</v>
      </c>
      <c r="P324" s="105">
        <f t="shared" ref="P324:P333" si="200" xml:space="preserve">G324*O324</f>
        <v>0</v>
      </c>
      <c r="Q324" s="19"/>
    </row>
    <row r="325" s="1" customFormat="1" ht="72" outlineLevel="2" spans="1:17">
      <c r="A325" s="81">
        <f xml:space="preserve">IF(G325="","",COUNT(A$1:A324)+1)</f>
        <v>276</v>
      </c>
      <c r="B325" s="81" t="s">
        <v>328</v>
      </c>
      <c r="C325" s="180" t="s">
        <v>329</v>
      </c>
      <c r="D325" s="99" t="s">
        <v>112</v>
      </c>
      <c r="E325" s="99" t="s">
        <v>126</v>
      </c>
      <c r="F325" s="99" t="s">
        <v>114</v>
      </c>
      <c r="G325" s="99">
        <f xml:space="preserve">12.825+17.6*0.2+1.1+0.575*2*0.2</f>
        <v>17.675</v>
      </c>
      <c r="H325" s="107"/>
      <c r="I325" s="107"/>
      <c r="J325" s="107"/>
      <c r="K325" s="107"/>
      <c r="L325" s="83">
        <f t="shared" si="196"/>
        <v>0</v>
      </c>
      <c r="M325" s="83">
        <f t="shared" si="197"/>
        <v>0</v>
      </c>
      <c r="N325" s="83">
        <f t="shared" si="198"/>
        <v>0</v>
      </c>
      <c r="O325" s="84">
        <f t="shared" si="199"/>
        <v>0</v>
      </c>
      <c r="P325" s="105">
        <f t="shared" si="200"/>
        <v>0</v>
      </c>
      <c r="Q325" s="19"/>
    </row>
    <row r="326" s="1" customFormat="1" ht="96" outlineLevel="2" spans="1:17">
      <c r="A326" s="81">
        <f xml:space="preserve">IF(G326="","",COUNT(A$1:A325)+1)</f>
        <v>277</v>
      </c>
      <c r="B326" s="81" t="s">
        <v>249</v>
      </c>
      <c r="C326" s="180" t="s">
        <v>250</v>
      </c>
      <c r="D326" s="99" t="s">
        <v>112</v>
      </c>
      <c r="E326" s="99" t="s">
        <v>134</v>
      </c>
      <c r="F326" s="99" t="s">
        <v>114</v>
      </c>
      <c r="G326" s="99">
        <f xml:space="preserve">+(0.2+0.4+0.2)*(6.527+0.78)+0.7*2.35</f>
        <v>7.4906</v>
      </c>
      <c r="H326" s="112">
        <f xml:space="preserve">+H216</f>
        <v>0</v>
      </c>
      <c r="I326" s="112">
        <f xml:space="preserve">+I216</f>
        <v>0</v>
      </c>
      <c r="J326" s="112">
        <f xml:space="preserve">+J216</f>
        <v>0</v>
      </c>
      <c r="K326" s="112">
        <f xml:space="preserve">+K216</f>
        <v>0</v>
      </c>
      <c r="L326" s="83">
        <f t="shared" si="196"/>
        <v>0</v>
      </c>
      <c r="M326" s="83">
        <f t="shared" si="197"/>
        <v>0</v>
      </c>
      <c r="N326" s="83">
        <f t="shared" si="198"/>
        <v>0</v>
      </c>
      <c r="O326" s="84">
        <f t="shared" si="199"/>
        <v>0</v>
      </c>
      <c r="P326" s="105">
        <f t="shared" si="200"/>
        <v>0</v>
      </c>
      <c r="Q326" s="19"/>
    </row>
    <row r="327" s="1" customFormat="1" ht="84" outlineLevel="2" spans="1:17">
      <c r="A327" s="81">
        <f xml:space="preserve">IF(G327="","",COUNT(A$1:A326)+1)</f>
        <v>278</v>
      </c>
      <c r="B327" s="81" t="s">
        <v>330</v>
      </c>
      <c r="C327" s="180" t="s">
        <v>331</v>
      </c>
      <c r="D327" s="99" t="s">
        <v>112</v>
      </c>
      <c r="E327" s="99" t="s">
        <v>126</v>
      </c>
      <c r="F327" s="99" t="s">
        <v>114</v>
      </c>
      <c r="G327" s="99">
        <f xml:space="preserve">1.05*2.82+1.04*2.98+1.12*3.78+0.1*2.98+(2.92+0.7+0.85+8.05)*3.568+1.22*3.768*3+(2.1+0.6)*2.82+(4.05+1.12+4.05-0.89)*3</f>
        <v>101.65804</v>
      </c>
      <c r="H327" s="107"/>
      <c r="I327" s="107"/>
      <c r="J327" s="107"/>
      <c r="K327" s="107"/>
      <c r="L327" s="83">
        <f t="shared" si="196"/>
        <v>0</v>
      </c>
      <c r="M327" s="83">
        <f t="shared" si="197"/>
        <v>0</v>
      </c>
      <c r="N327" s="83">
        <f t="shared" si="198"/>
        <v>0</v>
      </c>
      <c r="O327" s="84">
        <f t="shared" si="199"/>
        <v>0</v>
      </c>
      <c r="P327" s="105">
        <f t="shared" si="200"/>
        <v>0</v>
      </c>
      <c r="Q327" s="19"/>
    </row>
    <row r="328" s="1" customFormat="1" ht="72" outlineLevel="2" spans="1:17">
      <c r="A328" s="81">
        <f xml:space="preserve">IF(G328="","",COUNT(A$1:A327)+1)</f>
        <v>279</v>
      </c>
      <c r="B328" s="81" t="s">
        <v>332</v>
      </c>
      <c r="C328" s="180" t="s">
        <v>333</v>
      </c>
      <c r="D328" s="99" t="s">
        <v>112</v>
      </c>
      <c r="E328" s="99" t="s">
        <v>126</v>
      </c>
      <c r="F328" s="99" t="s">
        <v>114</v>
      </c>
      <c r="G328" s="99">
        <f xml:space="preserve">2.11*3.588</f>
        <v>7.57068</v>
      </c>
      <c r="H328" s="112">
        <f xml:space="preserve">+H215</f>
        <v>0</v>
      </c>
      <c r="I328" s="112">
        <f xml:space="preserve">+I215</f>
        <v>0</v>
      </c>
      <c r="J328" s="112">
        <f xml:space="preserve">+J215</f>
        <v>0</v>
      </c>
      <c r="K328" s="112">
        <f xml:space="preserve">+K215</f>
        <v>0</v>
      </c>
      <c r="L328" s="83">
        <f t="shared" si="196"/>
        <v>0</v>
      </c>
      <c r="M328" s="83">
        <f t="shared" si="197"/>
        <v>0</v>
      </c>
      <c r="N328" s="83">
        <f t="shared" si="198"/>
        <v>0</v>
      </c>
      <c r="O328" s="84">
        <f t="shared" si="199"/>
        <v>0</v>
      </c>
      <c r="P328" s="105">
        <f t="shared" si="200"/>
        <v>0</v>
      </c>
      <c r="Q328" s="19"/>
    </row>
    <row r="329" s="1" customFormat="1" ht="72" outlineLevel="2" spans="1:17">
      <c r="A329" s="81">
        <f xml:space="preserve">IF(G329="","",COUNT(A$1:A328)+1)</f>
        <v>280</v>
      </c>
      <c r="B329" s="81" t="s">
        <v>208</v>
      </c>
      <c r="C329" s="180" t="s">
        <v>334</v>
      </c>
      <c r="D329" s="99" t="s">
        <v>112</v>
      </c>
      <c r="E329" s="99" t="s">
        <v>134</v>
      </c>
      <c r="F329" s="99" t="s">
        <v>114</v>
      </c>
      <c r="G329" s="99">
        <f xml:space="preserve">6.215*2.97+4.625*2.81-0.96*2.25+0.854*2</f>
        <v>31.0028</v>
      </c>
      <c r="H329" s="106"/>
      <c r="I329" s="106"/>
      <c r="J329" s="107"/>
      <c r="K329" s="107"/>
      <c r="L329" s="83">
        <f t="shared" si="196"/>
        <v>0</v>
      </c>
      <c r="M329" s="83">
        <f t="shared" si="197"/>
        <v>0</v>
      </c>
      <c r="N329" s="83">
        <f t="shared" si="198"/>
        <v>0</v>
      </c>
      <c r="O329" s="84">
        <f t="shared" si="199"/>
        <v>0</v>
      </c>
      <c r="P329" s="105">
        <f t="shared" si="200"/>
        <v>0</v>
      </c>
      <c r="Q329" s="19"/>
    </row>
    <row r="330" s="1" customFormat="1" ht="48" outlineLevel="2" spans="1:17">
      <c r="A330" s="81">
        <f xml:space="preserve">IF(G330="","",COUNT(A$1:A329)+1)</f>
        <v>281</v>
      </c>
      <c r="B330" s="81" t="s">
        <v>296</v>
      </c>
      <c r="C330" s="180" t="s">
        <v>297</v>
      </c>
      <c r="D330" s="99" t="s">
        <v>112</v>
      </c>
      <c r="E330" s="99" t="s">
        <v>278</v>
      </c>
      <c r="F330" s="99" t="s">
        <v>114</v>
      </c>
      <c r="G330" s="99">
        <f xml:space="preserve">(6.35+4.025-0.96+5.5)*2.85</f>
        <v>42.50775</v>
      </c>
      <c r="H330" s="112">
        <f xml:space="preserve">+H268</f>
        <v>0</v>
      </c>
      <c r="I330" s="112">
        <f xml:space="preserve">+I268</f>
        <v>0</v>
      </c>
      <c r="J330" s="112">
        <f xml:space="preserve">+J268</f>
        <v>0</v>
      </c>
      <c r="K330" s="112">
        <f xml:space="preserve">+K268</f>
        <v>0</v>
      </c>
      <c r="L330" s="83">
        <f t="shared" si="196"/>
        <v>0</v>
      </c>
      <c r="M330" s="83">
        <f t="shared" si="197"/>
        <v>0</v>
      </c>
      <c r="N330" s="83">
        <f t="shared" si="198"/>
        <v>0</v>
      </c>
      <c r="O330" s="84">
        <f t="shared" si="199"/>
        <v>0</v>
      </c>
      <c r="P330" s="105">
        <f t="shared" si="200"/>
        <v>0</v>
      </c>
      <c r="Q330" s="19"/>
    </row>
    <row r="331" s="1" customFormat="1" ht="48" outlineLevel="2" spans="1:17">
      <c r="A331" s="81">
        <f xml:space="preserve">IF(G331="","",COUNT(A$1:A330)+1)</f>
        <v>282</v>
      </c>
      <c r="B331" s="81" t="s">
        <v>242</v>
      </c>
      <c r="C331" s="180" t="s">
        <v>243</v>
      </c>
      <c r="D331" s="99" t="s">
        <v>112</v>
      </c>
      <c r="E331" s="99" t="s">
        <v>139</v>
      </c>
      <c r="F331" s="99" t="s">
        <v>140</v>
      </c>
      <c r="G331" s="99">
        <f xml:space="preserve">6.215+0.1+(2.92+0.7+0.85+8.05)+1.22*3+4.625-0.96+(2.1+0.6)+(4.05+1.12+4.05-0.89)</f>
        <v>37.19</v>
      </c>
      <c r="H331" s="112">
        <f xml:space="preserve">+$H$210</f>
        <v>0</v>
      </c>
      <c r="I331" s="112">
        <f xml:space="preserve">+$I$210</f>
        <v>0</v>
      </c>
      <c r="J331" s="112">
        <f xml:space="preserve">+$J$210</f>
        <v>0</v>
      </c>
      <c r="K331" s="112">
        <f xml:space="preserve">+$K$210</f>
        <v>0</v>
      </c>
      <c r="L331" s="83">
        <f t="shared" si="196"/>
        <v>0</v>
      </c>
      <c r="M331" s="83">
        <f t="shared" si="197"/>
        <v>0</v>
      </c>
      <c r="N331" s="83">
        <f t="shared" si="198"/>
        <v>0</v>
      </c>
      <c r="O331" s="84">
        <f t="shared" si="199"/>
        <v>0</v>
      </c>
      <c r="P331" s="105">
        <f t="shared" si="200"/>
        <v>0</v>
      </c>
      <c r="Q331" s="19"/>
    </row>
    <row r="332" s="1" customFormat="1" ht="48" outlineLevel="2" spans="1:17">
      <c r="A332" s="81">
        <f xml:space="preserve">IF(G332="","",COUNT(A$1:A331)+1)</f>
        <v>283</v>
      </c>
      <c r="B332" s="81" t="s">
        <v>335</v>
      </c>
      <c r="C332" s="180" t="s">
        <v>336</v>
      </c>
      <c r="D332" s="99" t="s">
        <v>112</v>
      </c>
      <c r="E332" s="99" t="s">
        <v>139</v>
      </c>
      <c r="F332" s="99" t="s">
        <v>140</v>
      </c>
      <c r="G332" s="99">
        <v>6.215</v>
      </c>
      <c r="H332" s="106"/>
      <c r="I332" s="106"/>
      <c r="J332" s="107"/>
      <c r="K332" s="107"/>
      <c r="L332" s="83">
        <f t="shared" si="196"/>
        <v>0</v>
      </c>
      <c r="M332" s="83">
        <f t="shared" si="197"/>
        <v>0</v>
      </c>
      <c r="N332" s="83">
        <f t="shared" si="198"/>
        <v>0</v>
      </c>
      <c r="O332" s="84">
        <f t="shared" si="199"/>
        <v>0</v>
      </c>
      <c r="P332" s="105">
        <f t="shared" si="200"/>
        <v>0</v>
      </c>
      <c r="Q332" s="19"/>
    </row>
    <row r="333" customFormat="1" ht="120" customHeight="1" outlineLevel="2" spans="1:17">
      <c r="A333" s="81">
        <f xml:space="preserve">IF(G333="","",COUNT(A$1:A332)+1)</f>
        <v>284</v>
      </c>
      <c r="B333" s="99" t="s">
        <v>244</v>
      </c>
      <c r="C333" s="102" t="s">
        <v>245</v>
      </c>
      <c r="D333" s="99" t="s">
        <v>112</v>
      </c>
      <c r="E333" s="99" t="s">
        <v>139</v>
      </c>
      <c r="F333" s="99" t="s">
        <v>140</v>
      </c>
      <c r="G333" s="99">
        <f xml:space="preserve">+(1+1.07+0.75)+6.527+1.05+6.215+1.04+1.12+0.1+(2.92+0.7+0.85+8.05)+1.22*3+4.625-0.96+(2.1+0.6)+(4.05+1.12+4.05-0.89)+(6.35+4.025-0.96+5.5)</f>
        <v>64.662</v>
      </c>
      <c r="H333" s="112">
        <f xml:space="preserve">+$H$211</f>
        <v>0</v>
      </c>
      <c r="I333" s="112">
        <f xml:space="preserve">+$I$211</f>
        <v>0</v>
      </c>
      <c r="J333" s="112">
        <f xml:space="preserve">+$J$211</f>
        <v>0</v>
      </c>
      <c r="K333" s="112">
        <f xml:space="preserve">+$K$211</f>
        <v>0</v>
      </c>
      <c r="L333" s="100">
        <f t="shared" si="196"/>
        <v>0</v>
      </c>
      <c r="M333" s="100">
        <f t="shared" si="197"/>
        <v>0</v>
      </c>
      <c r="N333" s="100">
        <f t="shared" si="198"/>
        <v>0</v>
      </c>
      <c r="O333" s="100">
        <f t="shared" si="199"/>
        <v>0</v>
      </c>
      <c r="P333" s="105">
        <f t="shared" si="200"/>
        <v>0</v>
      </c>
      <c r="Q333" s="19"/>
    </row>
    <row r="334" spans="1:17">
      <c r="A334" s="81" t="s">
        <v>337</v>
      </c>
      <c r="B334" s="177" t="s">
        <v>338</v>
      </c>
      <c r="C334" s="98"/>
      <c r="D334" s="99"/>
      <c r="E334" s="99"/>
      <c r="F334" s="99"/>
      <c r="G334" s="99"/>
      <c r="H334" s="100"/>
      <c r="I334" s="100"/>
      <c r="J334" s="100"/>
      <c r="K334" s="100"/>
      <c r="L334" s="83"/>
      <c r="M334" s="83"/>
      <c r="N334" s="83"/>
      <c r="O334" s="84"/>
      <c r="P334" s="105"/>
    </row>
    <row r="335" s="1" customFormat="1" ht="36" outlineLevel="1" spans="1:17">
      <c r="A335" s="81">
        <f xml:space="preserve">IF(G335="","",COUNT(A$1:A334)+1)</f>
        <v>285</v>
      </c>
      <c r="B335" s="118" t="s">
        <v>339</v>
      </c>
      <c r="C335" s="117" t="s">
        <v>340</v>
      </c>
      <c r="D335" s="100" t="s">
        <v>112</v>
      </c>
      <c r="E335" s="99" t="s">
        <v>119</v>
      </c>
      <c r="F335" s="99" t="s">
        <v>341</v>
      </c>
      <c r="G335" s="99">
        <f xml:space="preserve">((3+1.45+3.925)*4.3-0.8*2.2)*0.22</f>
        <v>7.53555</v>
      </c>
      <c r="H335" s="106"/>
      <c r="I335" s="106"/>
      <c r="J335" s="107"/>
      <c r="K335" s="107"/>
      <c r="L335" s="83">
        <f t="shared" ref="L335:L340" si="201" xml:space="preserve">(H335+I335+J335+K335)*$L$7</f>
        <v>0</v>
      </c>
      <c r="M335" s="83">
        <f t="shared" ref="M335:M340" si="202" xml:space="preserve">(H335+I335+J335+K335+L335)*$M$7</f>
        <v>0</v>
      </c>
      <c r="N335" s="83">
        <f t="shared" ref="N335:N340" si="203" xml:space="preserve">(H335+I335+J335+K335+L335+M335)*$N$7</f>
        <v>0</v>
      </c>
      <c r="O335" s="84">
        <f t="shared" ref="O335:O340" si="204" xml:space="preserve">H335+I335+J335+K335+L335+M335+N335</f>
        <v>0</v>
      </c>
      <c r="P335" s="105">
        <f t="shared" ref="P335:P340" si="205" xml:space="preserve">G335*O335</f>
        <v>0</v>
      </c>
      <c r="Q335" s="19"/>
    </row>
    <row r="336" s="1" customFormat="1" ht="72" outlineLevel="1" spans="1:17">
      <c r="A336" s="81">
        <f xml:space="preserve">IF(G336="","",COUNT(A$1:A335)+1)</f>
        <v>286</v>
      </c>
      <c r="B336" s="184" t="s">
        <v>342</v>
      </c>
      <c r="C336" s="117" t="s">
        <v>343</v>
      </c>
      <c r="D336" s="100" t="s">
        <v>112</v>
      </c>
      <c r="E336" s="99" t="s">
        <v>344</v>
      </c>
      <c r="F336" s="100" t="s">
        <v>114</v>
      </c>
      <c r="G336" s="99">
        <f xml:space="preserve">+(0.62+0.305+0.38+0.62+0.2+4.75+0.13+0.13+0.15+0.7+1.441+0.87+4.55+0.18+0.59+0.15+0.26+0.16+4.95+1.203+0.22+0.54+0.55+1.58+0.55+4.2+5.431+1.66+0.1+7.6+0.91+1.053+2.25+1.29+0.386+1.053+1.68+1.82+0.19+1.35+1.09+0.5+1.095+1.275+0.97+1+0.311+0.451+0.69+0.451+0.15+1.08+2.105+0.351+0.752+0.241+1.103+0.401+1.153+0.8+0.31+0.24+2.88+1.01+0.6+1.04+0.69)*4.75</f>
        <v>377.58225</v>
      </c>
      <c r="H336" s="106"/>
      <c r="I336" s="106"/>
      <c r="J336" s="107"/>
      <c r="K336" s="107"/>
      <c r="L336" s="83">
        <f t="shared" si="201"/>
        <v>0</v>
      </c>
      <c r="M336" s="83">
        <f t="shared" si="202"/>
        <v>0</v>
      </c>
      <c r="N336" s="83">
        <f t="shared" si="203"/>
        <v>0</v>
      </c>
      <c r="O336" s="84">
        <f t="shared" si="204"/>
        <v>0</v>
      </c>
      <c r="P336" s="105">
        <f t="shared" si="205"/>
        <v>0</v>
      </c>
      <c r="Q336" s="19"/>
    </row>
    <row r="337" s="1" customFormat="1" ht="72" outlineLevel="1" spans="1:17">
      <c r="A337" s="81">
        <f xml:space="preserve">IF(G337="","",COUNT(A$1:A336)+1)</f>
        <v>287</v>
      </c>
      <c r="B337" s="184" t="s">
        <v>345</v>
      </c>
      <c r="C337" s="117" t="s">
        <v>346</v>
      </c>
      <c r="D337" s="100" t="s">
        <v>112</v>
      </c>
      <c r="E337" s="99" t="s">
        <v>344</v>
      </c>
      <c r="F337" s="100" t="s">
        <v>114</v>
      </c>
      <c r="G337" s="99">
        <f xml:space="preserve">+(0.39+2.67+0.92+1.253+0.6+2.4+0.6+1.8+1.723+3.23+1.21+1.4+1.4+1.604+1.38+2.32+0.69+2.43)*4.75</f>
        <v>133.095</v>
      </c>
      <c r="H337" s="106"/>
      <c r="I337" s="106"/>
      <c r="J337" s="107"/>
      <c r="K337" s="107"/>
      <c r="L337" s="83">
        <f t="shared" si="201"/>
        <v>0</v>
      </c>
      <c r="M337" s="83">
        <f t="shared" si="202"/>
        <v>0</v>
      </c>
      <c r="N337" s="83">
        <f t="shared" si="203"/>
        <v>0</v>
      </c>
      <c r="O337" s="84">
        <f t="shared" si="204"/>
        <v>0</v>
      </c>
      <c r="P337" s="105">
        <f t="shared" si="205"/>
        <v>0</v>
      </c>
      <c r="Q337" s="19"/>
    </row>
    <row r="338" s="1" customFormat="1" ht="84" outlineLevel="1" spans="1:17">
      <c r="A338" s="81">
        <f xml:space="preserve">IF(G338="","",COUNT(A$1:A337)+1)</f>
        <v>288</v>
      </c>
      <c r="B338" s="118" t="s">
        <v>347</v>
      </c>
      <c r="C338" s="117" t="s">
        <v>348</v>
      </c>
      <c r="D338" s="100" t="s">
        <v>112</v>
      </c>
      <c r="E338" s="99" t="s">
        <v>344</v>
      </c>
      <c r="F338" s="100" t="s">
        <v>114</v>
      </c>
      <c r="G338" s="99">
        <f xml:space="preserve">+(0.92+0.55+0.59+0.22+0.44+0.88+0.55+1.977+1.8+0.26+1.4+0.28+0.62+0.922+0.04+0.975)*4.75</f>
        <v>59.014</v>
      </c>
      <c r="H338" s="107"/>
      <c r="I338" s="107"/>
      <c r="J338" s="107"/>
      <c r="K338" s="107"/>
      <c r="L338" s="83">
        <f t="shared" si="201"/>
        <v>0</v>
      </c>
      <c r="M338" s="83">
        <f t="shared" si="202"/>
        <v>0</v>
      </c>
      <c r="N338" s="83">
        <f t="shared" si="203"/>
        <v>0</v>
      </c>
      <c r="O338" s="84">
        <f t="shared" si="204"/>
        <v>0</v>
      </c>
      <c r="P338" s="105">
        <f t="shared" si="205"/>
        <v>0</v>
      </c>
      <c r="Q338" s="19"/>
    </row>
    <row r="339" s="1" customFormat="1" ht="84" outlineLevel="1" spans="1:17">
      <c r="A339" s="81">
        <f xml:space="preserve">IF(G339="","",COUNT(A$1:A338)+1)</f>
        <v>289</v>
      </c>
      <c r="B339" s="118" t="s">
        <v>349</v>
      </c>
      <c r="C339" s="117" t="s">
        <v>350</v>
      </c>
      <c r="D339" s="100" t="s">
        <v>112</v>
      </c>
      <c r="E339" s="99" t="s">
        <v>344</v>
      </c>
      <c r="F339" s="100" t="s">
        <v>114</v>
      </c>
      <c r="G339" s="99">
        <f xml:space="preserve">+(1.92+0.5+0.412+0.35+0.839+0.346+1.35+1.1+0.4+0.812)*4.75</f>
        <v>38.13775</v>
      </c>
      <c r="H339" s="107"/>
      <c r="I339" s="107"/>
      <c r="J339" s="107"/>
      <c r="K339" s="107"/>
      <c r="L339" s="83">
        <f t="shared" si="201"/>
        <v>0</v>
      </c>
      <c r="M339" s="83">
        <f t="shared" si="202"/>
        <v>0</v>
      </c>
      <c r="N339" s="83">
        <f t="shared" si="203"/>
        <v>0</v>
      </c>
      <c r="O339" s="84">
        <f t="shared" si="204"/>
        <v>0</v>
      </c>
      <c r="P339" s="105">
        <f t="shared" si="205"/>
        <v>0</v>
      </c>
      <c r="Q339" s="19"/>
    </row>
    <row r="340" s="1" customFormat="1" ht="24" outlineLevel="1" spans="1:17">
      <c r="A340" s="81">
        <f xml:space="preserve">IF(G340="","",COUNT(A$1:A339)+1)</f>
        <v>290</v>
      </c>
      <c r="B340" s="118" t="s">
        <v>351</v>
      </c>
      <c r="C340" s="117" t="s">
        <v>150</v>
      </c>
      <c r="D340" s="100" t="s">
        <v>112</v>
      </c>
      <c r="E340" s="99" t="s">
        <v>134</v>
      </c>
      <c r="F340" s="100" t="s">
        <v>114</v>
      </c>
      <c r="G340" s="99">
        <f xml:space="preserve">+(G336+G337)*2</f>
        <v>1021.3545</v>
      </c>
      <c r="H340" s="106"/>
      <c r="I340" s="106"/>
      <c r="J340" s="107"/>
      <c r="K340" s="107"/>
      <c r="L340" s="83">
        <f t="shared" si="201"/>
        <v>0</v>
      </c>
      <c r="M340" s="83">
        <f t="shared" si="202"/>
        <v>0</v>
      </c>
      <c r="N340" s="83">
        <f t="shared" si="203"/>
        <v>0</v>
      </c>
      <c r="O340" s="84">
        <f t="shared" si="204"/>
        <v>0</v>
      </c>
      <c r="P340" s="105">
        <f t="shared" si="205"/>
        <v>0</v>
      </c>
      <c r="Q340" s="19"/>
    </row>
    <row r="341" spans="1:17">
      <c r="A341" s="81" t="s">
        <v>352</v>
      </c>
      <c r="B341" s="177" t="s">
        <v>353</v>
      </c>
      <c r="C341" s="98"/>
      <c r="D341" s="99"/>
      <c r="E341" s="99"/>
      <c r="F341" s="99"/>
      <c r="G341" s="99"/>
      <c r="H341" s="100"/>
      <c r="I341" s="100"/>
      <c r="J341" s="100"/>
      <c r="K341" s="100"/>
      <c r="L341" s="83"/>
      <c r="M341" s="83"/>
      <c r="N341" s="83"/>
      <c r="O341" s="84"/>
      <c r="P341" s="105"/>
    </row>
    <row r="342" s="1" customFormat="1" ht="107" customHeight="1" outlineLevel="1" spans="1:17">
      <c r="A342" s="81">
        <f xml:space="preserve">IF(G342="","",COUNT(A$1:A341)+1)</f>
        <v>291</v>
      </c>
      <c r="B342" s="81" t="s">
        <v>354</v>
      </c>
      <c r="C342" s="180" t="s">
        <v>355</v>
      </c>
      <c r="D342" s="100" t="s">
        <v>112</v>
      </c>
      <c r="E342" s="99" t="s">
        <v>356</v>
      </c>
      <c r="F342" s="99" t="s">
        <v>262</v>
      </c>
      <c r="G342" s="99">
        <v>1</v>
      </c>
      <c r="H342" s="106"/>
      <c r="I342" s="106"/>
      <c r="J342" s="107"/>
      <c r="K342" s="107"/>
      <c r="L342" s="83">
        <f t="shared" ref="L342:L351" si="206" xml:space="preserve">(H342+I342+J342+K342)*$L$7</f>
        <v>0</v>
      </c>
      <c r="M342" s="83">
        <f t="shared" ref="M342:M351" si="207" xml:space="preserve">(H342+I342+J342+K342+L342)*$M$7</f>
        <v>0</v>
      </c>
      <c r="N342" s="83">
        <f t="shared" ref="N342:N351" si="208" xml:space="preserve">(H342+I342+J342+K342+L342+M342)*$N$7</f>
        <v>0</v>
      </c>
      <c r="O342" s="84">
        <f t="shared" ref="O342:O351" si="209" xml:space="preserve">H342+I342+J342+K342+L342+M342+N342</f>
        <v>0</v>
      </c>
      <c r="P342" s="105">
        <f t="shared" ref="P342:P351" si="210" xml:space="preserve">G342*O342</f>
        <v>0</v>
      </c>
      <c r="Q342" s="19"/>
    </row>
    <row r="343" s="1" customFormat="1" ht="107" customHeight="1" outlineLevel="1" spans="1:17">
      <c r="A343" s="81">
        <f xml:space="preserve">IF(G343="","",COUNT(A$1:A342)+1)</f>
        <v>292</v>
      </c>
      <c r="B343" s="81" t="s">
        <v>357</v>
      </c>
      <c r="C343" s="180" t="s">
        <v>358</v>
      </c>
      <c r="D343" s="100" t="s">
        <v>112</v>
      </c>
      <c r="E343" s="99" t="s">
        <v>356</v>
      </c>
      <c r="F343" s="99" t="s">
        <v>262</v>
      </c>
      <c r="G343" s="99">
        <v>1</v>
      </c>
      <c r="H343" s="106"/>
      <c r="I343" s="106"/>
      <c r="J343" s="107"/>
      <c r="K343" s="107"/>
      <c r="L343" s="83">
        <f t="shared" si="206"/>
        <v>0</v>
      </c>
      <c r="M343" s="83">
        <f t="shared" si="207"/>
        <v>0</v>
      </c>
      <c r="N343" s="83">
        <f t="shared" si="208"/>
        <v>0</v>
      </c>
      <c r="O343" s="84">
        <f t="shared" si="209"/>
        <v>0</v>
      </c>
      <c r="P343" s="105">
        <f t="shared" si="210"/>
        <v>0</v>
      </c>
      <c r="Q343" s="19"/>
    </row>
    <row r="344" s="1" customFormat="1" ht="84" outlineLevel="1" spans="1:17">
      <c r="A344" s="81">
        <f xml:space="preserve">IF(G344="","",COUNT(A$1:A343)+1)</f>
        <v>293</v>
      </c>
      <c r="B344" s="81" t="s">
        <v>359</v>
      </c>
      <c r="C344" s="180" t="s">
        <v>360</v>
      </c>
      <c r="D344" s="99" t="s">
        <v>112</v>
      </c>
      <c r="E344" s="99" t="s">
        <v>356</v>
      </c>
      <c r="F344" s="99" t="s">
        <v>262</v>
      </c>
      <c r="G344" s="99">
        <v>1</v>
      </c>
      <c r="H344" s="106"/>
      <c r="I344" s="106"/>
      <c r="J344" s="107"/>
      <c r="K344" s="107"/>
      <c r="L344" s="83">
        <f t="shared" si="206"/>
        <v>0</v>
      </c>
      <c r="M344" s="83">
        <f t="shared" si="207"/>
        <v>0</v>
      </c>
      <c r="N344" s="83">
        <f t="shared" si="208"/>
        <v>0</v>
      </c>
      <c r="O344" s="84">
        <f t="shared" si="209"/>
        <v>0</v>
      </c>
      <c r="P344" s="105">
        <f t="shared" si="210"/>
        <v>0</v>
      </c>
      <c r="Q344" s="19"/>
    </row>
    <row r="345" s="1" customFormat="1" ht="72" outlineLevel="1" spans="1:17">
      <c r="A345" s="81">
        <f xml:space="preserve">IF(G345="","",COUNT(A$1:A344)+1)</f>
        <v>294</v>
      </c>
      <c r="B345" s="81" t="s">
        <v>361</v>
      </c>
      <c r="C345" s="180" t="s">
        <v>362</v>
      </c>
      <c r="D345" s="100" t="s">
        <v>112</v>
      </c>
      <c r="E345" s="99" t="s">
        <v>356</v>
      </c>
      <c r="F345" s="99" t="s">
        <v>262</v>
      </c>
      <c r="G345" s="99">
        <v>5</v>
      </c>
      <c r="H345" s="106"/>
      <c r="I345" s="106"/>
      <c r="J345" s="107"/>
      <c r="K345" s="107"/>
      <c r="L345" s="83">
        <f t="shared" si="206"/>
        <v>0</v>
      </c>
      <c r="M345" s="83">
        <f t="shared" si="207"/>
        <v>0</v>
      </c>
      <c r="N345" s="83">
        <f t="shared" si="208"/>
        <v>0</v>
      </c>
      <c r="O345" s="84">
        <f t="shared" si="209"/>
        <v>0</v>
      </c>
      <c r="P345" s="105">
        <f t="shared" si="210"/>
        <v>0</v>
      </c>
      <c r="Q345" s="19"/>
    </row>
    <row r="346" s="1" customFormat="1" ht="72" outlineLevel="1" spans="1:17">
      <c r="A346" s="81">
        <f xml:space="preserve">IF(G346="","",COUNT(A$1:A345)+1)</f>
        <v>295</v>
      </c>
      <c r="B346" s="81" t="s">
        <v>363</v>
      </c>
      <c r="C346" s="180" t="s">
        <v>364</v>
      </c>
      <c r="D346" s="100" t="s">
        <v>112</v>
      </c>
      <c r="E346" s="99" t="s">
        <v>356</v>
      </c>
      <c r="F346" s="99" t="s">
        <v>262</v>
      </c>
      <c r="G346" s="99">
        <v>4</v>
      </c>
      <c r="H346" s="106"/>
      <c r="I346" s="106"/>
      <c r="J346" s="107"/>
      <c r="K346" s="107"/>
      <c r="L346" s="83">
        <f t="shared" si="206"/>
        <v>0</v>
      </c>
      <c r="M346" s="83">
        <f t="shared" si="207"/>
        <v>0</v>
      </c>
      <c r="N346" s="83">
        <f t="shared" si="208"/>
        <v>0</v>
      </c>
      <c r="O346" s="84">
        <f t="shared" si="209"/>
        <v>0</v>
      </c>
      <c r="P346" s="105">
        <f t="shared" si="210"/>
        <v>0</v>
      </c>
      <c r="Q346" s="19"/>
    </row>
    <row r="347" s="1" customFormat="1" ht="84" outlineLevel="1" spans="1:17">
      <c r="A347" s="81">
        <f xml:space="preserve">IF(G347="","",COUNT(A$1:A346)+1)</f>
        <v>296</v>
      </c>
      <c r="B347" s="81" t="s">
        <v>365</v>
      </c>
      <c r="C347" s="180" t="s">
        <v>366</v>
      </c>
      <c r="D347" s="99" t="s">
        <v>112</v>
      </c>
      <c r="E347" s="99" t="s">
        <v>356</v>
      </c>
      <c r="F347" s="99" t="s">
        <v>262</v>
      </c>
      <c r="G347" s="99">
        <v>4</v>
      </c>
      <c r="H347" s="106"/>
      <c r="I347" s="106"/>
      <c r="J347" s="107"/>
      <c r="K347" s="107"/>
      <c r="L347" s="83">
        <f t="shared" si="206"/>
        <v>0</v>
      </c>
      <c r="M347" s="83">
        <f t="shared" si="207"/>
        <v>0</v>
      </c>
      <c r="N347" s="83">
        <f t="shared" si="208"/>
        <v>0</v>
      </c>
      <c r="O347" s="84">
        <f t="shared" si="209"/>
        <v>0</v>
      </c>
      <c r="P347" s="105">
        <f t="shared" si="210"/>
        <v>0</v>
      </c>
      <c r="Q347" s="19"/>
    </row>
    <row r="348" s="1" customFormat="1" ht="84" outlineLevel="1" spans="1:17">
      <c r="A348" s="81">
        <f xml:space="preserve">IF(G348="","",COUNT(A$1:A347)+1)</f>
        <v>297</v>
      </c>
      <c r="B348" s="81" t="s">
        <v>367</v>
      </c>
      <c r="C348" s="180" t="s">
        <v>366</v>
      </c>
      <c r="D348" s="99" t="s">
        <v>112</v>
      </c>
      <c r="E348" s="99" t="s">
        <v>356</v>
      </c>
      <c r="F348" s="99" t="s">
        <v>262</v>
      </c>
      <c r="G348" s="99">
        <v>3</v>
      </c>
      <c r="H348" s="106"/>
      <c r="I348" s="106"/>
      <c r="J348" s="107"/>
      <c r="K348" s="107"/>
      <c r="L348" s="83">
        <f t="shared" si="206"/>
        <v>0</v>
      </c>
      <c r="M348" s="83">
        <f t="shared" si="207"/>
        <v>0</v>
      </c>
      <c r="N348" s="83">
        <f t="shared" si="208"/>
        <v>0</v>
      </c>
      <c r="O348" s="84">
        <f t="shared" si="209"/>
        <v>0</v>
      </c>
      <c r="P348" s="105">
        <f t="shared" si="210"/>
        <v>0</v>
      </c>
      <c r="Q348" s="19"/>
    </row>
    <row r="349" s="1" customFormat="1" ht="60" outlineLevel="1" spans="1:17">
      <c r="A349" s="81">
        <f xml:space="preserve">IF(G349="","",COUNT(A$1:A348)+1)</f>
        <v>298</v>
      </c>
      <c r="B349" s="81" t="s">
        <v>368</v>
      </c>
      <c r="C349" s="180" t="s">
        <v>369</v>
      </c>
      <c r="D349" s="99" t="s">
        <v>112</v>
      </c>
      <c r="E349" s="99" t="s">
        <v>356</v>
      </c>
      <c r="F349" s="99" t="s">
        <v>262</v>
      </c>
      <c r="G349" s="99">
        <v>4</v>
      </c>
      <c r="H349" s="106"/>
      <c r="I349" s="106"/>
      <c r="J349" s="106"/>
      <c r="K349" s="107"/>
      <c r="L349" s="83">
        <f t="shared" si="206"/>
        <v>0</v>
      </c>
      <c r="M349" s="83">
        <f t="shared" si="207"/>
        <v>0</v>
      </c>
      <c r="N349" s="83">
        <f t="shared" si="208"/>
        <v>0</v>
      </c>
      <c r="O349" s="84">
        <f t="shared" si="209"/>
        <v>0</v>
      </c>
      <c r="P349" s="105">
        <f t="shared" si="210"/>
        <v>0</v>
      </c>
      <c r="Q349" s="19"/>
    </row>
    <row r="350" s="1" customFormat="1" ht="60" outlineLevel="1" spans="1:17">
      <c r="A350" s="81">
        <f xml:space="preserve">IF(G350="","",COUNT(A$1:A349)+1)</f>
        <v>299</v>
      </c>
      <c r="B350" s="81" t="s">
        <v>370</v>
      </c>
      <c r="C350" s="180" t="s">
        <v>369</v>
      </c>
      <c r="D350" s="99" t="s">
        <v>112</v>
      </c>
      <c r="E350" s="99" t="s">
        <v>356</v>
      </c>
      <c r="F350" s="99" t="s">
        <v>262</v>
      </c>
      <c r="G350" s="99">
        <v>5</v>
      </c>
      <c r="H350" s="106"/>
      <c r="I350" s="106"/>
      <c r="J350" s="106"/>
      <c r="K350" s="107"/>
      <c r="L350" s="83">
        <f t="shared" si="206"/>
        <v>0</v>
      </c>
      <c r="M350" s="83">
        <f t="shared" si="207"/>
        <v>0</v>
      </c>
      <c r="N350" s="83">
        <f t="shared" si="208"/>
        <v>0</v>
      </c>
      <c r="O350" s="84">
        <f t="shared" si="209"/>
        <v>0</v>
      </c>
      <c r="P350" s="105">
        <f t="shared" si="210"/>
        <v>0</v>
      </c>
      <c r="Q350" s="19"/>
    </row>
    <row r="351" s="1" customFormat="1" ht="84" outlineLevel="1" spans="1:17">
      <c r="A351" s="81">
        <f xml:space="preserve">IF(G351="","",COUNT(A$1:A350)+1)</f>
        <v>300</v>
      </c>
      <c r="B351" s="81" t="s">
        <v>371</v>
      </c>
      <c r="C351" s="180" t="s">
        <v>372</v>
      </c>
      <c r="D351" s="99" t="s">
        <v>112</v>
      </c>
      <c r="E351" s="99" t="s">
        <v>356</v>
      </c>
      <c r="F351" s="99" t="s">
        <v>262</v>
      </c>
      <c r="G351" s="99">
        <v>1</v>
      </c>
      <c r="H351" s="106"/>
      <c r="I351" s="106"/>
      <c r="J351" s="107"/>
      <c r="K351" s="107"/>
      <c r="L351" s="83">
        <f t="shared" si="206"/>
        <v>0</v>
      </c>
      <c r="M351" s="83">
        <f t="shared" si="207"/>
        <v>0</v>
      </c>
      <c r="N351" s="83">
        <f t="shared" si="208"/>
        <v>0</v>
      </c>
      <c r="O351" s="84">
        <f t="shared" si="209"/>
        <v>0</v>
      </c>
      <c r="P351" s="105">
        <f t="shared" si="210"/>
        <v>0</v>
      </c>
      <c r="Q351" s="19"/>
    </row>
    <row r="352" s="1" customFormat="1" ht="79.15" outlineLevel="1" spans="1:17">
      <c r="A352" s="81">
        <f xml:space="preserve">IF(G352="","",COUNT(A$1:A351)+1)</f>
        <v>301</v>
      </c>
      <c r="B352" s="81" t="s">
        <v>373</v>
      </c>
      <c r="C352" s="180" t="s">
        <v>374</v>
      </c>
      <c r="D352" s="81" t="str">
        <f xml:space="preserve">_xlfn.DISPIMG("ID_8C79AA60D2EA4F9F9124272C76158ED0",1)</f>
        <v>=DISPIMG("ID_8C79AA60D2EA4F9F9124272C76158ED0",1)</v>
      </c>
      <c r="E352" s="99" t="s">
        <v>356</v>
      </c>
      <c r="F352" s="99" t="s">
        <v>262</v>
      </c>
      <c r="G352" s="99">
        <v>1</v>
      </c>
      <c r="H352" s="106"/>
      <c r="I352" s="106"/>
      <c r="J352" s="107"/>
      <c r="K352" s="107"/>
      <c r="L352" s="83">
        <f t="shared" ref="L352:L359" si="211" xml:space="preserve">(H352+I352+J352+K352)*$L$7</f>
        <v>0</v>
      </c>
      <c r="M352" s="83">
        <f t="shared" ref="M352:M359" si="212" xml:space="preserve">(H352+I352+J352+K352+L352)*$M$7</f>
        <v>0</v>
      </c>
      <c r="N352" s="83">
        <f t="shared" ref="N352:N359" si="213" xml:space="preserve">(H352+I352+J352+K352+L352+M352)*$N$7</f>
        <v>0</v>
      </c>
      <c r="O352" s="84">
        <f t="shared" ref="O352:O359" si="214" xml:space="preserve">H352+I352+J352+K352+L352+M352+N352</f>
        <v>0</v>
      </c>
      <c r="P352" s="105">
        <f t="shared" ref="P352:P359" si="215" xml:space="preserve">G352*O352</f>
        <v>0</v>
      </c>
      <c r="Q352" s="19"/>
    </row>
    <row r="353" s="1" customFormat="1" ht="72" outlineLevel="1" spans="1:17">
      <c r="A353" s="81">
        <f xml:space="preserve">IF(G353="","",COUNT(A$1:A352)+1)</f>
        <v>302</v>
      </c>
      <c r="B353" s="81" t="s">
        <v>375</v>
      </c>
      <c r="C353" s="180" t="s">
        <v>376</v>
      </c>
      <c r="D353" s="100" t="s">
        <v>112</v>
      </c>
      <c r="E353" s="99" t="s">
        <v>356</v>
      </c>
      <c r="F353" s="99" t="s">
        <v>262</v>
      </c>
      <c r="G353" s="99">
        <v>1</v>
      </c>
      <c r="H353" s="106"/>
      <c r="I353" s="106"/>
      <c r="J353" s="107"/>
      <c r="K353" s="107"/>
      <c r="L353" s="83">
        <f t="shared" si="211"/>
        <v>0</v>
      </c>
      <c r="M353" s="83">
        <f t="shared" si="212"/>
        <v>0</v>
      </c>
      <c r="N353" s="83">
        <f t="shared" si="213"/>
        <v>0</v>
      </c>
      <c r="O353" s="84">
        <f t="shared" si="214"/>
        <v>0</v>
      </c>
      <c r="P353" s="105">
        <f t="shared" si="215"/>
        <v>0</v>
      </c>
      <c r="Q353" s="19"/>
    </row>
    <row r="354" s="1" customFormat="1" ht="60" outlineLevel="1" spans="1:17">
      <c r="A354" s="81">
        <f xml:space="preserve">IF(G354="","",COUNT(A$1:A353)+1)</f>
        <v>303</v>
      </c>
      <c r="B354" s="81" t="s">
        <v>377</v>
      </c>
      <c r="C354" s="180" t="s">
        <v>369</v>
      </c>
      <c r="D354" s="99" t="s">
        <v>112</v>
      </c>
      <c r="E354" s="99" t="s">
        <v>356</v>
      </c>
      <c r="F354" s="99" t="s">
        <v>262</v>
      </c>
      <c r="G354" s="99">
        <v>1</v>
      </c>
      <c r="H354" s="106"/>
      <c r="I354" s="106"/>
      <c r="J354" s="107"/>
      <c r="K354" s="107"/>
      <c r="L354" s="83">
        <f t="shared" si="211"/>
        <v>0</v>
      </c>
      <c r="M354" s="83">
        <f t="shared" si="212"/>
        <v>0</v>
      </c>
      <c r="N354" s="83">
        <f t="shared" si="213"/>
        <v>0</v>
      </c>
      <c r="O354" s="84">
        <f t="shared" si="214"/>
        <v>0</v>
      </c>
      <c r="P354" s="105">
        <f t="shared" si="215"/>
        <v>0</v>
      </c>
      <c r="Q354" s="19"/>
    </row>
    <row r="355" s="1" customFormat="1" ht="119" customHeight="1" outlineLevel="1" spans="1:17">
      <c r="A355" s="81">
        <f xml:space="preserve">IF(G355="","",COUNT(A$1:A354)+1)</f>
        <v>304</v>
      </c>
      <c r="B355" s="81" t="s">
        <v>378</v>
      </c>
      <c r="C355" s="180" t="s">
        <v>379</v>
      </c>
      <c r="D355" s="100" t="s">
        <v>112</v>
      </c>
      <c r="E355" s="99" t="s">
        <v>356</v>
      </c>
      <c r="F355" s="99" t="s">
        <v>262</v>
      </c>
      <c r="G355" s="99">
        <v>1</v>
      </c>
      <c r="H355" s="106"/>
      <c r="I355" s="106"/>
      <c r="J355" s="107"/>
      <c r="K355" s="107"/>
      <c r="L355" s="83">
        <f t="shared" si="211"/>
        <v>0</v>
      </c>
      <c r="M355" s="83">
        <f t="shared" si="212"/>
        <v>0</v>
      </c>
      <c r="N355" s="83">
        <f t="shared" si="213"/>
        <v>0</v>
      </c>
      <c r="O355" s="84">
        <f t="shared" si="214"/>
        <v>0</v>
      </c>
      <c r="P355" s="105">
        <f t="shared" si="215"/>
        <v>0</v>
      </c>
      <c r="Q355" s="19"/>
    </row>
    <row r="356" s="1" customFormat="1" ht="72" outlineLevel="1" spans="1:17">
      <c r="A356" s="81">
        <f xml:space="preserve">IF(G356="","",COUNT(A$1:A355)+1)</f>
        <v>305</v>
      </c>
      <c r="B356" s="81" t="s">
        <v>380</v>
      </c>
      <c r="C356" s="180" t="s">
        <v>381</v>
      </c>
      <c r="D356" s="100" t="s">
        <v>112</v>
      </c>
      <c r="E356" s="99" t="s">
        <v>356</v>
      </c>
      <c r="F356" s="99" t="s">
        <v>262</v>
      </c>
      <c r="G356" s="99">
        <v>1</v>
      </c>
      <c r="H356" s="106"/>
      <c r="I356" s="106"/>
      <c r="J356" s="107"/>
      <c r="K356" s="107"/>
      <c r="L356" s="83">
        <f t="shared" si="211"/>
        <v>0</v>
      </c>
      <c r="M356" s="83">
        <f t="shared" si="212"/>
        <v>0</v>
      </c>
      <c r="N356" s="83">
        <f t="shared" si="213"/>
        <v>0</v>
      </c>
      <c r="O356" s="84">
        <f t="shared" si="214"/>
        <v>0</v>
      </c>
      <c r="P356" s="105">
        <f t="shared" si="215"/>
        <v>0</v>
      </c>
      <c r="Q356" s="19"/>
    </row>
    <row r="357" s="1" customFormat="1" ht="60" outlineLevel="1" spans="1:17">
      <c r="A357" s="81">
        <f xml:space="preserve">IF(G357="","",COUNT(A$1:A356)+1)</f>
        <v>306</v>
      </c>
      <c r="B357" s="81" t="s">
        <v>382</v>
      </c>
      <c r="C357" s="180" t="s">
        <v>383</v>
      </c>
      <c r="D357" s="100" t="s">
        <v>112</v>
      </c>
      <c r="E357" s="99" t="s">
        <v>356</v>
      </c>
      <c r="F357" s="99" t="s">
        <v>262</v>
      </c>
      <c r="G357" s="99">
        <v>1</v>
      </c>
      <c r="H357" s="106"/>
      <c r="I357" s="106"/>
      <c r="J357" s="107"/>
      <c r="K357" s="107"/>
      <c r="L357" s="83">
        <f t="shared" si="211"/>
        <v>0</v>
      </c>
      <c r="M357" s="83">
        <f t="shared" si="212"/>
        <v>0</v>
      </c>
      <c r="N357" s="83">
        <f t="shared" si="213"/>
        <v>0</v>
      </c>
      <c r="O357" s="84">
        <f t="shared" si="214"/>
        <v>0</v>
      </c>
      <c r="P357" s="105">
        <f t="shared" si="215"/>
        <v>0</v>
      </c>
      <c r="Q357" s="19"/>
    </row>
    <row r="358" s="1" customFormat="1" ht="72" outlineLevel="1" spans="1:17">
      <c r="A358" s="81">
        <f xml:space="preserve">IF(G358="","",COUNT(A$1:A357)+1)</f>
        <v>307</v>
      </c>
      <c r="B358" s="81" t="s">
        <v>384</v>
      </c>
      <c r="C358" s="180" t="s">
        <v>385</v>
      </c>
      <c r="D358" s="100" t="s">
        <v>112</v>
      </c>
      <c r="E358" s="99" t="s">
        <v>356</v>
      </c>
      <c r="F358" s="99" t="s">
        <v>262</v>
      </c>
      <c r="G358" s="99">
        <v>1</v>
      </c>
      <c r="H358" s="106"/>
      <c r="I358" s="106"/>
      <c r="J358" s="107"/>
      <c r="K358" s="107"/>
      <c r="L358" s="83">
        <f t="shared" si="211"/>
        <v>0</v>
      </c>
      <c r="M358" s="83">
        <f t="shared" si="212"/>
        <v>0</v>
      </c>
      <c r="N358" s="83">
        <f t="shared" si="213"/>
        <v>0</v>
      </c>
      <c r="O358" s="84">
        <f t="shared" si="214"/>
        <v>0</v>
      </c>
      <c r="P358" s="105">
        <f t="shared" si="215"/>
        <v>0</v>
      </c>
      <c r="Q358" s="19"/>
    </row>
    <row r="359" s="1" customFormat="1" ht="60" outlineLevel="1" spans="1:17">
      <c r="A359" s="81">
        <f xml:space="preserve">IF(G359="","",COUNT(A$1:A358)+1)</f>
        <v>308</v>
      </c>
      <c r="B359" s="81" t="s">
        <v>386</v>
      </c>
      <c r="C359" s="180" t="s">
        <v>369</v>
      </c>
      <c r="D359" s="99" t="s">
        <v>112</v>
      </c>
      <c r="E359" s="99" t="s">
        <v>356</v>
      </c>
      <c r="F359" s="99" t="s">
        <v>262</v>
      </c>
      <c r="G359" s="99">
        <v>1</v>
      </c>
      <c r="H359" s="106"/>
      <c r="I359" s="106"/>
      <c r="J359" s="107"/>
      <c r="K359" s="107"/>
      <c r="L359" s="83">
        <f t="shared" si="211"/>
        <v>0</v>
      </c>
      <c r="M359" s="83">
        <f t="shared" si="212"/>
        <v>0</v>
      </c>
      <c r="N359" s="83">
        <f t="shared" si="213"/>
        <v>0</v>
      </c>
      <c r="O359" s="84">
        <f t="shared" si="214"/>
        <v>0</v>
      </c>
      <c r="P359" s="105">
        <f t="shared" si="215"/>
        <v>0</v>
      </c>
      <c r="Q359" s="19"/>
    </row>
    <row r="360" s="1" customFormat="1" ht="60" outlineLevel="1" spans="1:17">
      <c r="A360" s="81">
        <f xml:space="preserve">IF(G360="","",COUNT(A$1:A359)+1)</f>
        <v>309</v>
      </c>
      <c r="B360" s="81" t="s">
        <v>387</v>
      </c>
      <c r="C360" s="180" t="s">
        <v>388</v>
      </c>
      <c r="D360" s="100" t="s">
        <v>112</v>
      </c>
      <c r="E360" s="99" t="s">
        <v>356</v>
      </c>
      <c r="F360" s="99" t="s">
        <v>262</v>
      </c>
      <c r="G360" s="99">
        <v>1</v>
      </c>
      <c r="H360" s="106"/>
      <c r="I360" s="106"/>
      <c r="J360" s="107"/>
      <c r="K360" s="107"/>
      <c r="L360" s="83">
        <f t="shared" ref="L360:L364" si="216" xml:space="preserve">(H360+I360+J360+K360)*$L$7</f>
        <v>0</v>
      </c>
      <c r="M360" s="83">
        <f t="shared" ref="M360:M364" si="217" xml:space="preserve">(H360+I360+J360+K360+L360)*$M$7</f>
        <v>0</v>
      </c>
      <c r="N360" s="83">
        <f t="shared" ref="N360:N364" si="218" xml:space="preserve">(H360+I360+J360+K360+L360+M360)*$N$7</f>
        <v>0</v>
      </c>
      <c r="O360" s="84">
        <f t="shared" ref="O360:O364" si="219" xml:space="preserve">H360+I360+J360+K360+L360+M360+N360</f>
        <v>0</v>
      </c>
      <c r="P360" s="105">
        <f t="shared" ref="P360:P364" si="220" xml:space="preserve">G360*O360</f>
        <v>0</v>
      </c>
      <c r="Q360" s="19"/>
    </row>
    <row r="361" s="1" customFormat="1" ht="60" outlineLevel="1" spans="1:17">
      <c r="A361" s="81">
        <f xml:space="preserve">IF(G361="","",COUNT(A$1:A360)+1)</f>
        <v>310</v>
      </c>
      <c r="B361" s="81" t="s">
        <v>389</v>
      </c>
      <c r="C361" s="180" t="s">
        <v>390</v>
      </c>
      <c r="D361" s="99" t="s">
        <v>112</v>
      </c>
      <c r="E361" s="99" t="s">
        <v>356</v>
      </c>
      <c r="F361" s="99" t="s">
        <v>262</v>
      </c>
      <c r="G361" s="99">
        <v>1</v>
      </c>
      <c r="H361" s="106"/>
      <c r="I361" s="106"/>
      <c r="J361" s="107"/>
      <c r="K361" s="107"/>
      <c r="L361" s="83">
        <f t="shared" si="216"/>
        <v>0</v>
      </c>
      <c r="M361" s="83">
        <f t="shared" si="217"/>
        <v>0</v>
      </c>
      <c r="N361" s="83">
        <f t="shared" si="218"/>
        <v>0</v>
      </c>
      <c r="O361" s="84">
        <f t="shared" si="219"/>
        <v>0</v>
      </c>
      <c r="P361" s="105">
        <f t="shared" si="220"/>
        <v>0</v>
      </c>
      <c r="Q361" s="19"/>
    </row>
    <row r="362" s="1" customFormat="1" ht="60" outlineLevel="1" spans="1:17">
      <c r="A362" s="81">
        <f xml:space="preserve">IF(G362="","",COUNT(A$1:A361)+1)</f>
        <v>311</v>
      </c>
      <c r="B362" s="81" t="s">
        <v>391</v>
      </c>
      <c r="C362" s="180" t="s">
        <v>392</v>
      </c>
      <c r="D362" s="100" t="s">
        <v>112</v>
      </c>
      <c r="E362" s="99" t="s">
        <v>356</v>
      </c>
      <c r="F362" s="99" t="s">
        <v>262</v>
      </c>
      <c r="G362" s="99">
        <v>1</v>
      </c>
      <c r="H362" s="106"/>
      <c r="I362" s="106"/>
      <c r="J362" s="107"/>
      <c r="K362" s="107"/>
      <c r="L362" s="83">
        <f t="shared" si="216"/>
        <v>0</v>
      </c>
      <c r="M362" s="83">
        <f t="shared" si="217"/>
        <v>0</v>
      </c>
      <c r="N362" s="83">
        <f t="shared" si="218"/>
        <v>0</v>
      </c>
      <c r="O362" s="84">
        <f t="shared" si="219"/>
        <v>0</v>
      </c>
      <c r="P362" s="105">
        <f t="shared" si="220"/>
        <v>0</v>
      </c>
      <c r="Q362" s="19"/>
    </row>
    <row r="363" s="1" customFormat="1" ht="107" customHeight="1" outlineLevel="1" spans="1:17">
      <c r="A363" s="81">
        <f xml:space="preserve">IF(G363="","",COUNT(A$1:A362)+1)</f>
        <v>312</v>
      </c>
      <c r="B363" s="81" t="s">
        <v>393</v>
      </c>
      <c r="C363" s="180" t="s">
        <v>394</v>
      </c>
      <c r="D363" s="99" t="s">
        <v>112</v>
      </c>
      <c r="E363" s="99" t="s">
        <v>356</v>
      </c>
      <c r="F363" s="99" t="s">
        <v>262</v>
      </c>
      <c r="G363" s="99">
        <v>1</v>
      </c>
      <c r="H363" s="106"/>
      <c r="I363" s="106"/>
      <c r="J363" s="107"/>
      <c r="K363" s="107"/>
      <c r="L363" s="83">
        <f t="shared" si="216"/>
        <v>0</v>
      </c>
      <c r="M363" s="83">
        <f t="shared" si="217"/>
        <v>0</v>
      </c>
      <c r="N363" s="83">
        <f t="shared" si="218"/>
        <v>0</v>
      </c>
      <c r="O363" s="84">
        <f t="shared" si="219"/>
        <v>0</v>
      </c>
      <c r="P363" s="105">
        <f t="shared" si="220"/>
        <v>0</v>
      </c>
      <c r="Q363" s="19"/>
    </row>
    <row r="364" s="1" customFormat="1" ht="102" customHeight="1" outlineLevel="1" spans="1:17">
      <c r="A364" s="81">
        <f xml:space="preserve">IF(G364="","",COUNT(A$1:A363)+1)</f>
        <v>313</v>
      </c>
      <c r="B364" s="81" t="s">
        <v>395</v>
      </c>
      <c r="C364" s="180" t="s">
        <v>396</v>
      </c>
      <c r="D364" s="99" t="s">
        <v>112</v>
      </c>
      <c r="E364" s="99" t="s">
        <v>356</v>
      </c>
      <c r="F364" s="99" t="s">
        <v>262</v>
      </c>
      <c r="G364" s="99">
        <v>1</v>
      </c>
      <c r="H364" s="106"/>
      <c r="I364" s="106"/>
      <c r="J364" s="107"/>
      <c r="K364" s="107"/>
      <c r="L364" s="83">
        <f t="shared" si="216"/>
        <v>0</v>
      </c>
      <c r="M364" s="83">
        <f t="shared" si="217"/>
        <v>0</v>
      </c>
      <c r="N364" s="83">
        <f t="shared" si="218"/>
        <v>0</v>
      </c>
      <c r="O364" s="84">
        <f t="shared" si="219"/>
        <v>0</v>
      </c>
      <c r="P364" s="105">
        <f t="shared" si="220"/>
        <v>0</v>
      </c>
      <c r="Q364" s="19"/>
    </row>
    <row r="365" spans="1:17">
      <c r="A365" s="81" t="s">
        <v>397</v>
      </c>
      <c r="B365" s="177" t="s">
        <v>398</v>
      </c>
      <c r="C365" s="98"/>
      <c r="D365" s="99"/>
      <c r="E365" s="99"/>
      <c r="F365" s="99"/>
      <c r="G365" s="99"/>
      <c r="H365" s="100"/>
      <c r="I365" s="100"/>
      <c r="J365" s="100"/>
      <c r="K365" s="100"/>
      <c r="L365" s="83"/>
      <c r="M365" s="83"/>
      <c r="N365" s="83"/>
      <c r="O365" s="84"/>
      <c r="P365" s="105"/>
    </row>
    <row r="366" s="1" customFormat="1" ht="108" outlineLevel="1" spans="1:17">
      <c r="A366" s="81">
        <f xml:space="preserve">IF(G366="","",COUNT(A$1:A365)+1)</f>
        <v>314</v>
      </c>
      <c r="B366" s="81" t="s">
        <v>399</v>
      </c>
      <c r="C366" s="180" t="s">
        <v>400</v>
      </c>
      <c r="D366" s="99" t="s">
        <v>112</v>
      </c>
      <c r="E366" s="99" t="s">
        <v>401</v>
      </c>
      <c r="F366" s="99" t="s">
        <v>308</v>
      </c>
      <c r="G366" s="99">
        <v>1</v>
      </c>
      <c r="H366" s="109"/>
      <c r="I366" s="109"/>
      <c r="J366" s="109"/>
      <c r="K366" s="107"/>
      <c r="L366" s="83">
        <f t="shared" ref="L366:L372" si="221" xml:space="preserve">(H366+I366+J366+K366)*$L$7</f>
        <v>0</v>
      </c>
      <c r="M366" s="83">
        <f t="shared" ref="M366:M372" si="222" xml:space="preserve">(H366+I366+J366+K366+L366)*$M$7</f>
        <v>0</v>
      </c>
      <c r="N366" s="83">
        <f t="shared" ref="N366:N372" si="223" xml:space="preserve">(H366+I366+J366+K366+L366+M366)*$N$7</f>
        <v>0</v>
      </c>
      <c r="O366" s="84">
        <f t="shared" ref="O366:O372" si="224" xml:space="preserve">H366+I366+J366+K366+L366+M366+N366</f>
        <v>0</v>
      </c>
      <c r="P366" s="105">
        <f t="shared" ref="P366:P372" si="225" xml:space="preserve">G366*O366</f>
        <v>0</v>
      </c>
      <c r="Q366" s="19"/>
    </row>
    <row r="367" s="1" customFormat="1" ht="132" outlineLevel="1" spans="1:17">
      <c r="A367" s="81">
        <f xml:space="preserve">IF(G367="","",COUNT(A$1:A366)+1)</f>
        <v>315</v>
      </c>
      <c r="B367" s="81" t="s">
        <v>402</v>
      </c>
      <c r="C367" s="180" t="s">
        <v>403</v>
      </c>
      <c r="D367" s="99" t="s">
        <v>112</v>
      </c>
      <c r="E367" s="99" t="s">
        <v>401</v>
      </c>
      <c r="F367" s="99" t="s">
        <v>308</v>
      </c>
      <c r="G367" s="99">
        <v>1</v>
      </c>
      <c r="H367" s="109"/>
      <c r="I367" s="109"/>
      <c r="J367" s="109"/>
      <c r="K367" s="107"/>
      <c r="L367" s="83">
        <f t="shared" si="221"/>
        <v>0</v>
      </c>
      <c r="M367" s="83">
        <f t="shared" si="222"/>
        <v>0</v>
      </c>
      <c r="N367" s="83">
        <f t="shared" si="223"/>
        <v>0</v>
      </c>
      <c r="O367" s="84">
        <f t="shared" si="224"/>
        <v>0</v>
      </c>
      <c r="P367" s="105">
        <f t="shared" si="225"/>
        <v>0</v>
      </c>
      <c r="Q367" s="19"/>
    </row>
    <row r="368" s="1" customFormat="1" ht="72" outlineLevel="1" spans="1:17">
      <c r="A368" s="81">
        <f xml:space="preserve">IF(G368="","",COUNT(A$1:A367)+1)</f>
        <v>316</v>
      </c>
      <c r="B368" s="81" t="s">
        <v>404</v>
      </c>
      <c r="C368" s="180" t="s">
        <v>405</v>
      </c>
      <c r="D368" s="99" t="s">
        <v>112</v>
      </c>
      <c r="E368" s="99" t="s">
        <v>401</v>
      </c>
      <c r="F368" s="99" t="s">
        <v>308</v>
      </c>
      <c r="G368" s="99">
        <v>2</v>
      </c>
      <c r="H368" s="109"/>
      <c r="I368" s="109"/>
      <c r="J368" s="109"/>
      <c r="K368" s="107"/>
      <c r="L368" s="83">
        <f t="shared" si="221"/>
        <v>0</v>
      </c>
      <c r="M368" s="83">
        <f t="shared" si="222"/>
        <v>0</v>
      </c>
      <c r="N368" s="83">
        <f t="shared" si="223"/>
        <v>0</v>
      </c>
      <c r="O368" s="84">
        <f t="shared" si="224"/>
        <v>0</v>
      </c>
      <c r="P368" s="105">
        <f t="shared" si="225"/>
        <v>0</v>
      </c>
      <c r="Q368" s="19"/>
    </row>
    <row r="369" s="1" customFormat="1" ht="72" outlineLevel="1" spans="1:17">
      <c r="A369" s="81">
        <f xml:space="preserve">IF(G369="","",COUNT(A$1:A368)+1)</f>
        <v>317</v>
      </c>
      <c r="B369" s="81" t="s">
        <v>406</v>
      </c>
      <c r="C369" s="180" t="s">
        <v>405</v>
      </c>
      <c r="D369" s="99" t="s">
        <v>112</v>
      </c>
      <c r="E369" s="99" t="s">
        <v>401</v>
      </c>
      <c r="F369" s="99" t="s">
        <v>308</v>
      </c>
      <c r="G369" s="99">
        <v>1</v>
      </c>
      <c r="H369" s="109"/>
      <c r="I369" s="109"/>
      <c r="J369" s="109"/>
      <c r="K369" s="107"/>
      <c r="L369" s="83">
        <f t="shared" si="221"/>
        <v>0</v>
      </c>
      <c r="M369" s="83">
        <f t="shared" si="222"/>
        <v>0</v>
      </c>
      <c r="N369" s="83">
        <f t="shared" si="223"/>
        <v>0</v>
      </c>
      <c r="O369" s="84">
        <f t="shared" si="224"/>
        <v>0</v>
      </c>
      <c r="P369" s="105">
        <f t="shared" si="225"/>
        <v>0</v>
      </c>
      <c r="Q369" s="19"/>
    </row>
    <row r="370" s="1" customFormat="1" ht="96" outlineLevel="1" spans="1:17">
      <c r="A370" s="81">
        <f xml:space="preserve">IF(G370="","",COUNT(A$1:A369)+1)</f>
        <v>318</v>
      </c>
      <c r="B370" s="81" t="s">
        <v>407</v>
      </c>
      <c r="C370" s="180" t="s">
        <v>408</v>
      </c>
      <c r="D370" s="99" t="s">
        <v>112</v>
      </c>
      <c r="E370" s="99" t="s">
        <v>401</v>
      </c>
      <c r="F370" s="99" t="s">
        <v>308</v>
      </c>
      <c r="G370" s="99">
        <v>1</v>
      </c>
      <c r="H370" s="109"/>
      <c r="I370" s="109"/>
      <c r="J370" s="109"/>
      <c r="K370" s="107"/>
      <c r="L370" s="83">
        <f t="shared" si="221"/>
        <v>0</v>
      </c>
      <c r="M370" s="83">
        <f t="shared" si="222"/>
        <v>0</v>
      </c>
      <c r="N370" s="83">
        <f t="shared" si="223"/>
        <v>0</v>
      </c>
      <c r="O370" s="84">
        <f t="shared" si="224"/>
        <v>0</v>
      </c>
      <c r="P370" s="105">
        <f t="shared" si="225"/>
        <v>0</v>
      </c>
      <c r="Q370" s="19"/>
    </row>
    <row r="371" s="1" customFormat="1" ht="96" outlineLevel="1" spans="1:17">
      <c r="A371" s="81">
        <f xml:space="preserve">IF(G371="","",COUNT(A$1:A370)+1)</f>
        <v>319</v>
      </c>
      <c r="B371" s="81" t="s">
        <v>409</v>
      </c>
      <c r="C371" s="180" t="s">
        <v>410</v>
      </c>
      <c r="D371" s="99" t="s">
        <v>112</v>
      </c>
      <c r="E371" s="99" t="s">
        <v>401</v>
      </c>
      <c r="F371" s="99" t="s">
        <v>308</v>
      </c>
      <c r="G371" s="99">
        <v>1</v>
      </c>
      <c r="H371" s="109"/>
      <c r="I371" s="109"/>
      <c r="J371" s="109"/>
      <c r="K371" s="107"/>
      <c r="L371" s="83">
        <f t="shared" si="221"/>
        <v>0</v>
      </c>
      <c r="M371" s="83">
        <f t="shared" si="222"/>
        <v>0</v>
      </c>
      <c r="N371" s="83">
        <f t="shared" si="223"/>
        <v>0</v>
      </c>
      <c r="O371" s="84">
        <f t="shared" si="224"/>
        <v>0</v>
      </c>
      <c r="P371" s="105">
        <f t="shared" si="225"/>
        <v>0</v>
      </c>
      <c r="Q371" s="19"/>
    </row>
    <row r="372" s="1" customFormat="1" ht="96" outlineLevel="1" spans="1:17">
      <c r="A372" s="81">
        <f xml:space="preserve">IF(G372="","",COUNT(A$1:A371)+1)</f>
        <v>320</v>
      </c>
      <c r="B372" s="81" t="s">
        <v>411</v>
      </c>
      <c r="C372" s="180" t="s">
        <v>410</v>
      </c>
      <c r="D372" s="99" t="s">
        <v>112</v>
      </c>
      <c r="E372" s="99" t="s">
        <v>401</v>
      </c>
      <c r="F372" s="99" t="s">
        <v>308</v>
      </c>
      <c r="G372" s="99">
        <v>1</v>
      </c>
      <c r="H372" s="109"/>
      <c r="I372" s="109"/>
      <c r="J372" s="109"/>
      <c r="K372" s="107"/>
      <c r="L372" s="83">
        <f t="shared" si="221"/>
        <v>0</v>
      </c>
      <c r="M372" s="83">
        <f t="shared" si="222"/>
        <v>0</v>
      </c>
      <c r="N372" s="83">
        <f t="shared" si="223"/>
        <v>0</v>
      </c>
      <c r="O372" s="84">
        <f t="shared" si="224"/>
        <v>0</v>
      </c>
      <c r="P372" s="105">
        <f t="shared" si="225"/>
        <v>0</v>
      </c>
      <c r="Q372" s="19"/>
    </row>
    <row r="373" s="1" customFormat="1" ht="118.7" outlineLevel="1" spans="1:17">
      <c r="A373" s="81">
        <f xml:space="preserve">IF(G373="","",COUNT(A$1:A372)+1)</f>
        <v>321</v>
      </c>
      <c r="B373" s="81" t="s">
        <v>412</v>
      </c>
      <c r="C373" s="180" t="s">
        <v>413</v>
      </c>
      <c r="D373" s="81" t="str">
        <f xml:space="preserve">_xlfn.DISPIMG("ID_F3DA095B0D374E05AAA982B0EA962493",1)</f>
        <v>=DISPIMG("ID_F3DA095B0D374E05AAA982B0EA962493",1)</v>
      </c>
      <c r="E373" s="99" t="s">
        <v>401</v>
      </c>
      <c r="F373" s="99" t="s">
        <v>308</v>
      </c>
      <c r="G373" s="99">
        <v>1</v>
      </c>
      <c r="H373" s="109"/>
      <c r="I373" s="109"/>
      <c r="J373" s="109"/>
      <c r="K373" s="107"/>
      <c r="L373" s="83">
        <f t="shared" ref="L373:L384" si="226" xml:space="preserve">(H373+I373+J373+K373)*$L$7</f>
        <v>0</v>
      </c>
      <c r="M373" s="83">
        <f t="shared" ref="M373:M384" si="227" xml:space="preserve">(H373+I373+J373+K373+L373)*$M$7</f>
        <v>0</v>
      </c>
      <c r="N373" s="83">
        <f t="shared" ref="N373:N384" si="228" xml:space="preserve">(H373+I373+J373+K373+L373+M373)*$N$7</f>
        <v>0</v>
      </c>
      <c r="O373" s="84">
        <f t="shared" ref="O373:O384" si="229" xml:space="preserve">H373+I373+J373+K373+L373+M373+N373</f>
        <v>0</v>
      </c>
      <c r="P373" s="105">
        <f t="shared" ref="P373:P384" si="230" xml:space="preserve">G373*O373</f>
        <v>0</v>
      </c>
      <c r="Q373" s="19"/>
    </row>
    <row r="374" s="1" customFormat="1" ht="84" outlineLevel="1" spans="1:17">
      <c r="A374" s="81">
        <f xml:space="preserve">IF(G374="","",COUNT(A$1:A373)+1)</f>
        <v>322</v>
      </c>
      <c r="B374" s="81" t="s">
        <v>414</v>
      </c>
      <c r="C374" s="180" t="s">
        <v>415</v>
      </c>
      <c r="D374" s="99" t="s">
        <v>112</v>
      </c>
      <c r="E374" s="99" t="s">
        <v>401</v>
      </c>
      <c r="F374" s="99" t="s">
        <v>308</v>
      </c>
      <c r="G374" s="99">
        <v>1</v>
      </c>
      <c r="H374" s="109"/>
      <c r="I374" s="109"/>
      <c r="J374" s="109"/>
      <c r="K374" s="107"/>
      <c r="L374" s="83">
        <f t="shared" si="226"/>
        <v>0</v>
      </c>
      <c r="M374" s="83">
        <f t="shared" si="227"/>
        <v>0</v>
      </c>
      <c r="N374" s="83">
        <f t="shared" si="228"/>
        <v>0</v>
      </c>
      <c r="O374" s="84">
        <f t="shared" si="229"/>
        <v>0</v>
      </c>
      <c r="P374" s="105">
        <f t="shared" si="230"/>
        <v>0</v>
      </c>
      <c r="Q374" s="19"/>
    </row>
    <row r="375" s="1" customFormat="1" ht="72" outlineLevel="1" spans="1:17">
      <c r="A375" s="81">
        <f xml:space="preserve">IF(G375="","",COUNT(A$1:A374)+1)</f>
        <v>323</v>
      </c>
      <c r="B375" s="81" t="s">
        <v>416</v>
      </c>
      <c r="C375" s="180" t="s">
        <v>417</v>
      </c>
      <c r="D375" s="99" t="s">
        <v>112</v>
      </c>
      <c r="E375" s="99" t="s">
        <v>401</v>
      </c>
      <c r="F375" s="99" t="s">
        <v>308</v>
      </c>
      <c r="G375" s="99">
        <v>1</v>
      </c>
      <c r="H375" s="109"/>
      <c r="I375" s="109"/>
      <c r="J375" s="109"/>
      <c r="K375" s="107"/>
      <c r="L375" s="83">
        <f t="shared" si="226"/>
        <v>0</v>
      </c>
      <c r="M375" s="83">
        <f t="shared" si="227"/>
        <v>0</v>
      </c>
      <c r="N375" s="83">
        <f t="shared" si="228"/>
        <v>0</v>
      </c>
      <c r="O375" s="84">
        <f t="shared" si="229"/>
        <v>0</v>
      </c>
      <c r="P375" s="105">
        <f t="shared" si="230"/>
        <v>0</v>
      </c>
      <c r="Q375" s="19"/>
    </row>
    <row r="376" s="1" customFormat="1" ht="84" outlineLevel="1" spans="1:17">
      <c r="A376" s="81">
        <f xml:space="preserve">IF(G376="","",COUNT(A$1:A375)+1)</f>
        <v>324</v>
      </c>
      <c r="B376" s="81" t="s">
        <v>418</v>
      </c>
      <c r="C376" s="180" t="s">
        <v>419</v>
      </c>
      <c r="D376" s="99" t="s">
        <v>112</v>
      </c>
      <c r="E376" s="99" t="s">
        <v>401</v>
      </c>
      <c r="F376" s="99" t="s">
        <v>308</v>
      </c>
      <c r="G376" s="99">
        <v>1</v>
      </c>
      <c r="H376" s="109"/>
      <c r="I376" s="109"/>
      <c r="J376" s="109"/>
      <c r="K376" s="107"/>
      <c r="L376" s="83">
        <f t="shared" si="226"/>
        <v>0</v>
      </c>
      <c r="M376" s="83">
        <f t="shared" si="227"/>
        <v>0</v>
      </c>
      <c r="N376" s="83">
        <f t="shared" si="228"/>
        <v>0</v>
      </c>
      <c r="O376" s="84">
        <f t="shared" si="229"/>
        <v>0</v>
      </c>
      <c r="P376" s="105">
        <f t="shared" si="230"/>
        <v>0</v>
      </c>
      <c r="Q376" s="19"/>
    </row>
    <row r="377" s="1" customFormat="1" ht="134" customHeight="1" outlineLevel="1" spans="1:17">
      <c r="A377" s="81">
        <f xml:space="preserve">IF(G377="","",COUNT(A$1:A376)+1)</f>
        <v>325</v>
      </c>
      <c r="B377" s="81" t="s">
        <v>420</v>
      </c>
      <c r="C377" s="180" t="s">
        <v>421</v>
      </c>
      <c r="D377" s="99" t="s">
        <v>112</v>
      </c>
      <c r="E377" s="99" t="s">
        <v>401</v>
      </c>
      <c r="F377" s="99" t="s">
        <v>308</v>
      </c>
      <c r="G377" s="99">
        <v>1</v>
      </c>
      <c r="H377" s="109"/>
      <c r="I377" s="109"/>
      <c r="J377" s="109"/>
      <c r="K377" s="107"/>
      <c r="L377" s="83">
        <f t="shared" si="226"/>
        <v>0</v>
      </c>
      <c r="M377" s="83">
        <f t="shared" si="227"/>
        <v>0</v>
      </c>
      <c r="N377" s="83">
        <f t="shared" si="228"/>
        <v>0</v>
      </c>
      <c r="O377" s="84">
        <f t="shared" si="229"/>
        <v>0</v>
      </c>
      <c r="P377" s="105">
        <f t="shared" si="230"/>
        <v>0</v>
      </c>
      <c r="Q377" s="19"/>
    </row>
    <row r="378" s="1" customFormat="1" ht="134" customHeight="1" outlineLevel="1" spans="1:17">
      <c r="A378" s="81">
        <f xml:space="preserve">IF(G378="","",COUNT(A$1:A377)+1)</f>
        <v>326</v>
      </c>
      <c r="B378" s="81" t="s">
        <v>422</v>
      </c>
      <c r="C378" s="180" t="s">
        <v>423</v>
      </c>
      <c r="D378" s="99" t="s">
        <v>112</v>
      </c>
      <c r="E378" s="99" t="s">
        <v>401</v>
      </c>
      <c r="F378" s="99" t="s">
        <v>308</v>
      </c>
      <c r="G378" s="99">
        <v>2</v>
      </c>
      <c r="H378" s="109"/>
      <c r="I378" s="109"/>
      <c r="J378" s="109"/>
      <c r="K378" s="107"/>
      <c r="L378" s="83">
        <f t="shared" si="226"/>
        <v>0</v>
      </c>
      <c r="M378" s="83">
        <f t="shared" si="227"/>
        <v>0</v>
      </c>
      <c r="N378" s="83">
        <f t="shared" si="228"/>
        <v>0</v>
      </c>
      <c r="O378" s="84">
        <f t="shared" si="229"/>
        <v>0</v>
      </c>
      <c r="P378" s="105">
        <f t="shared" si="230"/>
        <v>0</v>
      </c>
      <c r="Q378" s="19"/>
    </row>
    <row r="379" s="1" customFormat="1" ht="96" outlineLevel="1" spans="1:17">
      <c r="A379" s="81">
        <f xml:space="preserve">IF(G379="","",COUNT(A$1:A378)+1)</f>
        <v>327</v>
      </c>
      <c r="B379" s="81" t="s">
        <v>424</v>
      </c>
      <c r="C379" s="180" t="s">
        <v>425</v>
      </c>
      <c r="D379" s="99" t="s">
        <v>112</v>
      </c>
      <c r="E379" s="99" t="s">
        <v>401</v>
      </c>
      <c r="F379" s="99" t="s">
        <v>308</v>
      </c>
      <c r="G379" s="99">
        <v>1</v>
      </c>
      <c r="H379" s="109"/>
      <c r="I379" s="109"/>
      <c r="J379" s="109"/>
      <c r="K379" s="107"/>
      <c r="L379" s="83">
        <f t="shared" si="226"/>
        <v>0</v>
      </c>
      <c r="M379" s="83">
        <f t="shared" si="227"/>
        <v>0</v>
      </c>
      <c r="N379" s="83">
        <f t="shared" si="228"/>
        <v>0</v>
      </c>
      <c r="O379" s="84">
        <f t="shared" si="229"/>
        <v>0</v>
      </c>
      <c r="P379" s="105">
        <f t="shared" si="230"/>
        <v>0</v>
      </c>
      <c r="Q379" s="19"/>
    </row>
    <row r="380" s="1" customFormat="1" ht="178" customHeight="1" outlineLevel="1" spans="1:17">
      <c r="A380" s="81">
        <f xml:space="preserve">IF(G380="","",COUNT(A$1:A379)+1)</f>
        <v>328</v>
      </c>
      <c r="B380" s="81" t="s">
        <v>426</v>
      </c>
      <c r="C380" s="180" t="s">
        <v>427</v>
      </c>
      <c r="D380" s="99" t="s">
        <v>112</v>
      </c>
      <c r="E380" s="99" t="s">
        <v>401</v>
      </c>
      <c r="F380" s="99" t="s">
        <v>308</v>
      </c>
      <c r="G380" s="99">
        <v>1</v>
      </c>
      <c r="H380" s="109"/>
      <c r="I380" s="110"/>
      <c r="J380" s="110"/>
      <c r="K380" s="107"/>
      <c r="L380" s="83">
        <f t="shared" si="226"/>
        <v>0</v>
      </c>
      <c r="M380" s="83">
        <f t="shared" si="227"/>
        <v>0</v>
      </c>
      <c r="N380" s="83">
        <f t="shared" si="228"/>
        <v>0</v>
      </c>
      <c r="O380" s="84">
        <f t="shared" si="229"/>
        <v>0</v>
      </c>
      <c r="P380" s="105">
        <f t="shared" si="230"/>
        <v>0</v>
      </c>
      <c r="Q380" s="19"/>
    </row>
    <row r="381" s="1" customFormat="1" ht="171.5" outlineLevel="1" spans="1:17">
      <c r="A381" s="81">
        <f xml:space="preserve">IF(G381="","",COUNT(A$1:A380)+1)</f>
        <v>329</v>
      </c>
      <c r="B381" s="81" t="s">
        <v>428</v>
      </c>
      <c r="C381" s="180" t="s">
        <v>429</v>
      </c>
      <c r="D381" s="81" t="str">
        <f xml:space="preserve">_xlfn.DISPIMG("ID_F53F7EBF9F724C1BA268773E4604B488",1)</f>
        <v>=DISPIMG("ID_F53F7EBF9F724C1BA268773E4604B488",1)</v>
      </c>
      <c r="E381" s="99" t="s">
        <v>401</v>
      </c>
      <c r="F381" s="99" t="s">
        <v>308</v>
      </c>
      <c r="G381" s="99">
        <v>1</v>
      </c>
      <c r="H381" s="109"/>
      <c r="I381" s="110"/>
      <c r="J381" s="110"/>
      <c r="K381" s="107"/>
      <c r="L381" s="83">
        <f t="shared" si="226"/>
        <v>0</v>
      </c>
      <c r="M381" s="83">
        <f t="shared" si="227"/>
        <v>0</v>
      </c>
      <c r="N381" s="83">
        <f t="shared" si="228"/>
        <v>0</v>
      </c>
      <c r="O381" s="84">
        <f t="shared" si="229"/>
        <v>0</v>
      </c>
      <c r="P381" s="105">
        <f t="shared" si="230"/>
        <v>0</v>
      </c>
      <c r="Q381" s="19"/>
    </row>
    <row r="382" s="1" customFormat="1" ht="72" outlineLevel="1" spans="1:17">
      <c r="A382" s="81">
        <f xml:space="preserve">IF(G382="","",COUNT(A$1:A381)+1)</f>
        <v>330</v>
      </c>
      <c r="B382" s="81" t="s">
        <v>430</v>
      </c>
      <c r="C382" s="180" t="s">
        <v>431</v>
      </c>
      <c r="D382" s="99" t="s">
        <v>112</v>
      </c>
      <c r="E382" s="99" t="s">
        <v>401</v>
      </c>
      <c r="F382" s="99" t="s">
        <v>308</v>
      </c>
      <c r="G382" s="99">
        <v>1</v>
      </c>
      <c r="H382" s="109"/>
      <c r="I382" s="109"/>
      <c r="J382" s="109"/>
      <c r="K382" s="107"/>
      <c r="L382" s="83">
        <f t="shared" si="226"/>
        <v>0</v>
      </c>
      <c r="M382" s="83">
        <f t="shared" si="227"/>
        <v>0</v>
      </c>
      <c r="N382" s="83">
        <f t="shared" si="228"/>
        <v>0</v>
      </c>
      <c r="O382" s="84">
        <f t="shared" si="229"/>
        <v>0</v>
      </c>
      <c r="P382" s="105">
        <f t="shared" si="230"/>
        <v>0</v>
      </c>
      <c r="Q382" s="19"/>
    </row>
    <row r="383" s="1" customFormat="1" ht="72" outlineLevel="1" spans="1:17">
      <c r="A383" s="81">
        <f xml:space="preserve">IF(G383="","",COUNT(A$1:A382)+1)</f>
        <v>331</v>
      </c>
      <c r="B383" s="81" t="s">
        <v>432</v>
      </c>
      <c r="C383" s="180" t="s">
        <v>433</v>
      </c>
      <c r="D383" s="99" t="s">
        <v>112</v>
      </c>
      <c r="E383" s="99" t="s">
        <v>401</v>
      </c>
      <c r="F383" s="99" t="s">
        <v>308</v>
      </c>
      <c r="G383" s="99">
        <v>1</v>
      </c>
      <c r="H383" s="109"/>
      <c r="I383" s="109"/>
      <c r="J383" s="109"/>
      <c r="K383" s="107"/>
      <c r="L383" s="83">
        <f t="shared" si="226"/>
        <v>0</v>
      </c>
      <c r="M383" s="83">
        <f t="shared" si="227"/>
        <v>0</v>
      </c>
      <c r="N383" s="83">
        <f t="shared" si="228"/>
        <v>0</v>
      </c>
      <c r="O383" s="84">
        <f t="shared" si="229"/>
        <v>0</v>
      </c>
      <c r="P383" s="105">
        <f t="shared" si="230"/>
        <v>0</v>
      </c>
      <c r="Q383" s="19"/>
    </row>
    <row r="384" s="1" customFormat="1" ht="84" outlineLevel="1" spans="1:17">
      <c r="A384" s="81">
        <f xml:space="preserve">IF(G384="","",COUNT(A$1:A383)+1)</f>
        <v>332</v>
      </c>
      <c r="B384" s="81" t="s">
        <v>434</v>
      </c>
      <c r="C384" s="180" t="s">
        <v>435</v>
      </c>
      <c r="D384" s="99" t="s">
        <v>112</v>
      </c>
      <c r="E384" s="99" t="s">
        <v>401</v>
      </c>
      <c r="F384" s="99" t="s">
        <v>308</v>
      </c>
      <c r="G384" s="99">
        <v>1</v>
      </c>
      <c r="H384" s="109"/>
      <c r="I384" s="109"/>
      <c r="J384" s="109"/>
      <c r="K384" s="107"/>
      <c r="L384" s="83">
        <f t="shared" si="226"/>
        <v>0</v>
      </c>
      <c r="M384" s="83">
        <f t="shared" si="227"/>
        <v>0</v>
      </c>
      <c r="N384" s="83">
        <f t="shared" si="228"/>
        <v>0</v>
      </c>
      <c r="O384" s="84">
        <f t="shared" si="229"/>
        <v>0</v>
      </c>
      <c r="P384" s="105">
        <f t="shared" si="230"/>
        <v>0</v>
      </c>
      <c r="Q384" s="19"/>
    </row>
    <row r="385" s="1" customFormat="1" ht="120" outlineLevel="1" spans="1:17">
      <c r="A385" s="81">
        <f xml:space="preserve">IF(G385="","",COUNT(A$1:A384)+1)</f>
        <v>333</v>
      </c>
      <c r="B385" s="81" t="s">
        <v>436</v>
      </c>
      <c r="C385" s="180" t="s">
        <v>437</v>
      </c>
      <c r="D385" s="99" t="s">
        <v>112</v>
      </c>
      <c r="E385" s="99" t="s">
        <v>401</v>
      </c>
      <c r="F385" s="99" t="s">
        <v>308</v>
      </c>
      <c r="G385" s="99">
        <v>1</v>
      </c>
      <c r="H385" s="109"/>
      <c r="I385" s="110"/>
      <c r="J385" s="110"/>
      <c r="K385" s="107"/>
      <c r="L385" s="83">
        <f t="shared" ref="L385:L387" si="231" xml:space="preserve">(H385+I385+J385+K385)*$L$7</f>
        <v>0</v>
      </c>
      <c r="M385" s="83">
        <f t="shared" ref="M385:M387" si="232" xml:space="preserve">(H385+I385+J385+K385+L385)*$M$7</f>
        <v>0</v>
      </c>
      <c r="N385" s="83">
        <f t="shared" ref="N385:N387" si="233" xml:space="preserve">(H385+I385+J385+K385+L385+M385)*$N$7</f>
        <v>0</v>
      </c>
      <c r="O385" s="84">
        <f t="shared" ref="O385:O387" si="234" xml:space="preserve">H385+I385+J385+K385+L385+M385+N385</f>
        <v>0</v>
      </c>
      <c r="P385" s="105">
        <f t="shared" ref="P385:P387" si="235" xml:space="preserve">G385*O385</f>
        <v>0</v>
      </c>
      <c r="Q385" s="19"/>
    </row>
    <row r="386" s="1" customFormat="1" ht="197" customHeight="1" outlineLevel="1" spans="1:17">
      <c r="A386" s="81">
        <f xml:space="preserve">IF(G386="","",COUNT(A$1:A385)+1)</f>
        <v>334</v>
      </c>
      <c r="B386" s="81" t="s">
        <v>438</v>
      </c>
      <c r="C386" s="180" t="s">
        <v>439</v>
      </c>
      <c r="D386" s="99" t="s">
        <v>112</v>
      </c>
      <c r="E386" s="99" t="s">
        <v>401</v>
      </c>
      <c r="F386" s="99" t="s">
        <v>308</v>
      </c>
      <c r="G386" s="99">
        <v>1</v>
      </c>
      <c r="H386" s="109"/>
      <c r="I386" s="110"/>
      <c r="J386" s="110"/>
      <c r="K386" s="107"/>
      <c r="L386" s="83">
        <f t="shared" si="231"/>
        <v>0</v>
      </c>
      <c r="M386" s="83">
        <f t="shared" si="232"/>
        <v>0</v>
      </c>
      <c r="N386" s="83">
        <f t="shared" si="233"/>
        <v>0</v>
      </c>
      <c r="O386" s="84">
        <f t="shared" si="234"/>
        <v>0</v>
      </c>
      <c r="P386" s="105">
        <f t="shared" si="235"/>
        <v>0</v>
      </c>
      <c r="Q386" s="19"/>
    </row>
    <row r="387" s="1" customFormat="1" ht="144" outlineLevel="1" spans="1:17">
      <c r="A387" s="81">
        <f xml:space="preserve">IF(G387="","",COUNT(A$1:A386)+1)</f>
        <v>335</v>
      </c>
      <c r="B387" s="81" t="s">
        <v>440</v>
      </c>
      <c r="C387" s="180" t="s">
        <v>441</v>
      </c>
      <c r="D387" s="99" t="s">
        <v>112</v>
      </c>
      <c r="E387" s="99" t="s">
        <v>401</v>
      </c>
      <c r="F387" s="99" t="s">
        <v>308</v>
      </c>
      <c r="G387" s="99">
        <v>1</v>
      </c>
      <c r="H387" s="109"/>
      <c r="I387" s="109"/>
      <c r="J387" s="109"/>
      <c r="K387" s="107"/>
      <c r="L387" s="83">
        <f t="shared" si="231"/>
        <v>0</v>
      </c>
      <c r="M387" s="83">
        <f t="shared" si="232"/>
        <v>0</v>
      </c>
      <c r="N387" s="83">
        <f t="shared" si="233"/>
        <v>0</v>
      </c>
      <c r="O387" s="84">
        <f t="shared" si="234"/>
        <v>0</v>
      </c>
      <c r="P387" s="105">
        <f t="shared" si="235"/>
        <v>0</v>
      </c>
      <c r="Q387" s="19"/>
    </row>
    <row r="388" ht="36" spans="1:17">
      <c r="A388" s="81" t="s">
        <v>442</v>
      </c>
      <c r="B388" s="177" t="s">
        <v>443</v>
      </c>
      <c r="C388" s="98" t="s">
        <v>444</v>
      </c>
      <c r="D388" s="99"/>
      <c r="E388" s="99"/>
      <c r="F388" s="99"/>
      <c r="G388" s="99"/>
      <c r="H388" s="100"/>
      <c r="I388" s="100"/>
      <c r="J388" s="100"/>
      <c r="K388" s="100"/>
      <c r="L388" s="83"/>
      <c r="M388" s="83"/>
      <c r="N388" s="83"/>
      <c r="O388" s="84"/>
      <c r="P388" s="105"/>
    </row>
    <row r="389" ht="24" outlineLevel="1" spans="1:17">
      <c r="A389" s="81">
        <f xml:space="preserve">IF(G389="","",COUNT(A$1:A388)+1)</f>
        <v>336</v>
      </c>
      <c r="B389" s="118" t="s">
        <v>445</v>
      </c>
      <c r="C389" s="117" t="s">
        <v>446</v>
      </c>
      <c r="D389" s="100" t="s">
        <v>112</v>
      </c>
      <c r="E389" s="99" t="s">
        <v>134</v>
      </c>
      <c r="F389" s="100" t="s">
        <v>114</v>
      </c>
      <c r="G389" s="99">
        <f xml:space="preserve">4.33+3.54+3.33+11.38+3.71+5.058</f>
        <v>31.348</v>
      </c>
      <c r="H389" s="106"/>
      <c r="I389" s="106"/>
      <c r="J389" s="107"/>
      <c r="K389" s="107"/>
      <c r="L389" s="83">
        <f xml:space="preserve">(H389+I389+J389+K389)*$L$7</f>
        <v>0</v>
      </c>
      <c r="M389" s="83">
        <f t="shared" ref="M389:M399" si="236" xml:space="preserve">(H389+I389+J389+K389+L389)*$M$7</f>
        <v>0</v>
      </c>
      <c r="N389" s="83">
        <f t="shared" ref="N389:N399" si="237" xml:space="preserve">(H389+I389+J389+K389+L389+M389)*$N$7</f>
        <v>0</v>
      </c>
      <c r="O389" s="84">
        <f t="shared" ref="O389:O399" si="238" xml:space="preserve">H389+I389+J389+K389+L389+M389+N389</f>
        <v>0</v>
      </c>
      <c r="P389" s="105">
        <f t="shared" ref="P389:P399" si="239" xml:space="preserve">G389*O389</f>
        <v>0</v>
      </c>
    </row>
    <row r="390" ht="24" outlineLevel="1" spans="1:17">
      <c r="A390" s="81">
        <f xml:space="preserve">IF(G390="","",COUNT(A$1:A389)+1)</f>
        <v>337</v>
      </c>
      <c r="B390" s="118" t="s">
        <v>447</v>
      </c>
      <c r="C390" s="117" t="s">
        <v>446</v>
      </c>
      <c r="D390" s="100" t="s">
        <v>112</v>
      </c>
      <c r="E390" s="99" t="s">
        <v>134</v>
      </c>
      <c r="F390" s="100" t="s">
        <v>114</v>
      </c>
      <c r="G390" s="99">
        <f xml:space="preserve">+(1.366+1.146+1.166+1.163+1.402+0.796+0.925+0.377+0.53+0.5+0.909)*1.8</f>
        <v>18.504</v>
      </c>
      <c r="H390" s="106"/>
      <c r="I390" s="106"/>
      <c r="J390" s="107"/>
      <c r="K390" s="107"/>
      <c r="L390" s="83">
        <f t="shared" ref="L389:L399" si="240" xml:space="preserve">(H390+I390+J390+K390)*$L$7</f>
        <v>0</v>
      </c>
      <c r="M390" s="83">
        <f t="shared" si="236"/>
        <v>0</v>
      </c>
      <c r="N390" s="83">
        <f t="shared" si="237"/>
        <v>0</v>
      </c>
      <c r="O390" s="84">
        <f t="shared" si="238"/>
        <v>0</v>
      </c>
      <c r="P390" s="105">
        <f t="shared" si="239"/>
        <v>0</v>
      </c>
    </row>
    <row r="391" ht="24" outlineLevel="1" spans="1:17">
      <c r="A391" s="81">
        <f xml:space="preserve">IF(G391="","",COUNT(A$1:A390)+1)</f>
        <v>338</v>
      </c>
      <c r="B391" s="184" t="s">
        <v>448</v>
      </c>
      <c r="C391" s="117" t="s">
        <v>446</v>
      </c>
      <c r="D391" s="100" t="s">
        <v>112</v>
      </c>
      <c r="E391" s="99" t="s">
        <v>134</v>
      </c>
      <c r="F391" s="100" t="s">
        <v>114</v>
      </c>
      <c r="G391" s="99">
        <f xml:space="preserve">10.3+(18.17-1.8-0.919)*0.3+1.75+(3.28*0.3)+19.88+(18.61-0.9-4.125)*0.3</f>
        <v>41.6248</v>
      </c>
      <c r="H391" s="106"/>
      <c r="I391" s="106"/>
      <c r="J391" s="107"/>
      <c r="K391" s="107"/>
      <c r="L391" s="83">
        <f t="shared" si="240"/>
        <v>0</v>
      </c>
      <c r="M391" s="83">
        <f t="shared" si="236"/>
        <v>0</v>
      </c>
      <c r="N391" s="83">
        <f t="shared" si="237"/>
        <v>0</v>
      </c>
      <c r="O391" s="84">
        <f t="shared" si="238"/>
        <v>0</v>
      </c>
      <c r="P391" s="105">
        <f t="shared" si="239"/>
        <v>0</v>
      </c>
    </row>
    <row r="392" ht="24" outlineLevel="1" spans="1:17">
      <c r="A392" s="81">
        <f xml:space="preserve">IF(G392="","",COUNT(A$1:A391)+1)</f>
        <v>339</v>
      </c>
      <c r="B392" s="184" t="s">
        <v>449</v>
      </c>
      <c r="C392" s="117" t="s">
        <v>450</v>
      </c>
      <c r="D392" s="100" t="s">
        <v>112</v>
      </c>
      <c r="E392" s="99" t="s">
        <v>134</v>
      </c>
      <c r="F392" s="100" t="s">
        <v>114</v>
      </c>
      <c r="G392" s="99">
        <f xml:space="preserve">+(18.17-1.8-0.919)*1.8+(3.28*1.8)+(18.61-0.9-4.125)*1.8</f>
        <v>58.1688</v>
      </c>
      <c r="H392" s="109"/>
      <c r="I392" s="110"/>
      <c r="J392" s="111"/>
      <c r="K392" s="111"/>
      <c r="L392" s="83">
        <f t="shared" si="240"/>
        <v>0</v>
      </c>
      <c r="M392" s="83">
        <f t="shared" si="236"/>
        <v>0</v>
      </c>
      <c r="N392" s="83">
        <f t="shared" si="237"/>
        <v>0</v>
      </c>
      <c r="O392" s="84">
        <f t="shared" si="238"/>
        <v>0</v>
      </c>
      <c r="P392" s="105">
        <f t="shared" si="239"/>
        <v>0</v>
      </c>
    </row>
    <row r="393" ht="24" outlineLevel="1" spans="1:17">
      <c r="A393" s="81">
        <f xml:space="preserve">IF(G393="","",COUNT(A$1:A392)+1)</f>
        <v>340</v>
      </c>
      <c r="B393" s="118" t="s">
        <v>451</v>
      </c>
      <c r="C393" s="117" t="s">
        <v>446</v>
      </c>
      <c r="D393" s="100" t="s">
        <v>112</v>
      </c>
      <c r="E393" s="99" t="s">
        <v>134</v>
      </c>
      <c r="F393" s="100" t="s">
        <v>114</v>
      </c>
      <c r="G393" s="99">
        <f xml:space="preserve">25.6+2.55+1.045+0.78+0.8+(42.4*0.3)+25.35+1.048+0.824+1.605+36.57*0.3+12.51+(16.36-3.014-0.99)*0.3+11.54+(13.6-0.99)*0.3+3.232+2.97*0.3+3.567+1.088+1.088+1.308+0.92+3.33+(4.27+4.27+8.687+4.7+4.2+9.34-0.8*10)*0.3</f>
        <v>138.4969</v>
      </c>
      <c r="H393" s="106"/>
      <c r="I393" s="106"/>
      <c r="J393" s="107"/>
      <c r="K393" s="107"/>
      <c r="L393" s="83">
        <f t="shared" si="240"/>
        <v>0</v>
      </c>
      <c r="M393" s="83">
        <f t="shared" si="236"/>
        <v>0</v>
      </c>
      <c r="N393" s="83">
        <f t="shared" si="237"/>
        <v>0</v>
      </c>
      <c r="O393" s="84">
        <f t="shared" si="238"/>
        <v>0</v>
      </c>
      <c r="P393" s="105">
        <f t="shared" si="239"/>
        <v>0</v>
      </c>
    </row>
    <row r="394" ht="24" outlineLevel="1" spans="1:17">
      <c r="A394" s="81">
        <f xml:space="preserve">IF(G394="","",COUNT(A$1:A393)+1)</f>
        <v>341</v>
      </c>
      <c r="B394" s="118" t="s">
        <v>452</v>
      </c>
      <c r="C394" s="117" t="s">
        <v>450</v>
      </c>
      <c r="D394" s="100" t="s">
        <v>112</v>
      </c>
      <c r="E394" s="99" t="s">
        <v>134</v>
      </c>
      <c r="F394" s="100" t="s">
        <v>114</v>
      </c>
      <c r="G394" s="99">
        <f xml:space="preserve">(42.4*1.8)+(4.1+3.53+3.6-0.9*3)*2.9+(36.57-0.9*5)*1.8+(4.1+3.64+5.21-0.9*3)*2.9+(16.36-3.014-0.99)*1.8+(13.6-0.99)*1.8+2.97*1.8+(4.27+4.27+4.7+4.2-0.8*4)*2.9+(8.687+9.34-0.8*6)*1.8</f>
        <v>303.8974</v>
      </c>
      <c r="H394" s="109"/>
      <c r="I394" s="110"/>
      <c r="J394" s="111"/>
      <c r="K394" s="111"/>
      <c r="L394" s="83">
        <f t="shared" si="240"/>
        <v>0</v>
      </c>
      <c r="M394" s="83">
        <f t="shared" si="236"/>
        <v>0</v>
      </c>
      <c r="N394" s="83">
        <f t="shared" si="237"/>
        <v>0</v>
      </c>
      <c r="O394" s="84">
        <f t="shared" si="238"/>
        <v>0</v>
      </c>
      <c r="P394" s="105">
        <f t="shared" si="239"/>
        <v>0</v>
      </c>
    </row>
    <row r="395" ht="24" outlineLevel="1" spans="1:17">
      <c r="A395" s="81">
        <f xml:space="preserve">IF(G395="","",COUNT(A$1:A394)+1)</f>
        <v>342</v>
      </c>
      <c r="B395" s="118" t="s">
        <v>453</v>
      </c>
      <c r="C395" s="117" t="s">
        <v>450</v>
      </c>
      <c r="D395" s="100" t="s">
        <v>112</v>
      </c>
      <c r="E395" s="99" t="s">
        <v>134</v>
      </c>
      <c r="F395" s="100" t="s">
        <v>114</v>
      </c>
      <c r="G395" s="99">
        <f xml:space="preserve">+G42+G45+G46</f>
        <v>224.19965</v>
      </c>
      <c r="H395" s="106"/>
      <c r="I395" s="106"/>
      <c r="J395" s="107"/>
      <c r="K395" s="107"/>
      <c r="L395" s="83">
        <f t="shared" si="240"/>
        <v>0</v>
      </c>
      <c r="M395" s="83">
        <f t="shared" si="236"/>
        <v>0</v>
      </c>
      <c r="N395" s="83">
        <f t="shared" si="237"/>
        <v>0</v>
      </c>
      <c r="O395" s="84">
        <f t="shared" si="238"/>
        <v>0</v>
      </c>
      <c r="P395" s="105">
        <f t="shared" si="239"/>
        <v>0</v>
      </c>
    </row>
    <row r="396" ht="24" outlineLevel="1" spans="1:17">
      <c r="A396" s="81">
        <f xml:space="preserve">IF(G396="","",COUNT(A$1:A395)+1)</f>
        <v>343</v>
      </c>
      <c r="B396" s="118" t="s">
        <v>454</v>
      </c>
      <c r="C396" s="117" t="s">
        <v>450</v>
      </c>
      <c r="D396" s="100" t="s">
        <v>112</v>
      </c>
      <c r="E396" s="99" t="s">
        <v>134</v>
      </c>
      <c r="F396" s="100" t="s">
        <v>114</v>
      </c>
      <c r="G396" s="99">
        <f xml:space="preserve">+G263+G264+G268+G269+G270+G274</f>
        <v>342.332443</v>
      </c>
      <c r="H396" s="109"/>
      <c r="I396" s="110"/>
      <c r="J396" s="111"/>
      <c r="K396" s="111"/>
      <c r="L396" s="83">
        <f t="shared" si="240"/>
        <v>0</v>
      </c>
      <c r="M396" s="83">
        <f t="shared" si="236"/>
        <v>0</v>
      </c>
      <c r="N396" s="83">
        <f t="shared" si="237"/>
        <v>0</v>
      </c>
      <c r="O396" s="84">
        <f t="shared" si="238"/>
        <v>0</v>
      </c>
      <c r="P396" s="105">
        <f t="shared" si="239"/>
        <v>0</v>
      </c>
    </row>
    <row r="397" ht="48" outlineLevel="1" spans="1:17">
      <c r="A397" s="81">
        <f xml:space="preserve">IF(G397="","",COUNT(A$1:A396)+1)</f>
        <v>344</v>
      </c>
      <c r="B397" s="99" t="s">
        <v>455</v>
      </c>
      <c r="C397" s="102" t="s">
        <v>456</v>
      </c>
      <c r="D397" s="100" t="s">
        <v>112</v>
      </c>
      <c r="E397" s="99" t="s">
        <v>134</v>
      </c>
      <c r="F397" s="100" t="s">
        <v>114</v>
      </c>
      <c r="G397" s="99">
        <f xml:space="preserve">+G395</f>
        <v>224.19965</v>
      </c>
      <c r="H397" s="109"/>
      <c r="I397" s="110"/>
      <c r="J397" s="111"/>
      <c r="K397" s="111"/>
      <c r="L397" s="83">
        <f t="shared" si="240"/>
        <v>0</v>
      </c>
      <c r="M397" s="83">
        <f t="shared" si="236"/>
        <v>0</v>
      </c>
      <c r="N397" s="83">
        <f t="shared" si="237"/>
        <v>0</v>
      </c>
      <c r="O397" s="84">
        <f t="shared" si="238"/>
        <v>0</v>
      </c>
      <c r="P397" s="105">
        <f t="shared" si="239"/>
        <v>0</v>
      </c>
    </row>
    <row r="398" ht="48" outlineLevel="1" spans="1:17">
      <c r="A398" s="81">
        <f xml:space="preserve">IF(G398="","",COUNT(A$1:A397)+1)</f>
        <v>345</v>
      </c>
      <c r="B398" s="99" t="s">
        <v>457</v>
      </c>
      <c r="C398" s="102" t="s">
        <v>458</v>
      </c>
      <c r="D398" s="100" t="s">
        <v>112</v>
      </c>
      <c r="E398" s="99" t="s">
        <v>134</v>
      </c>
      <c r="F398" s="100" t="s">
        <v>114</v>
      </c>
      <c r="G398" s="99">
        <f xml:space="preserve">+G389+G391+G393+G390</f>
        <v>229.9737</v>
      </c>
      <c r="H398" s="109"/>
      <c r="I398" s="110"/>
      <c r="J398" s="111"/>
      <c r="K398" s="111"/>
      <c r="L398" s="83">
        <f t="shared" si="240"/>
        <v>0</v>
      </c>
      <c r="M398" s="83">
        <f t="shared" si="236"/>
        <v>0</v>
      </c>
      <c r="N398" s="83">
        <f t="shared" si="237"/>
        <v>0</v>
      </c>
      <c r="O398" s="84">
        <f t="shared" si="238"/>
        <v>0</v>
      </c>
      <c r="P398" s="105">
        <f t="shared" si="239"/>
        <v>0</v>
      </c>
    </row>
    <row r="399" ht="48" outlineLevel="1" spans="1:17">
      <c r="A399" s="81">
        <f xml:space="preserve">IF(G399="","",COUNT(A$1:A398)+1)</f>
        <v>346</v>
      </c>
      <c r="B399" s="99" t="s">
        <v>459</v>
      </c>
      <c r="C399" s="102" t="s">
        <v>460</v>
      </c>
      <c r="D399" s="100" t="s">
        <v>112</v>
      </c>
      <c r="E399" s="99" t="s">
        <v>134</v>
      </c>
      <c r="F399" s="100" t="s">
        <v>114</v>
      </c>
      <c r="G399" s="99">
        <f xml:space="preserve">+G389+G390+G391+G392+G393+G394+G395+G396</f>
        <v>1158.571993</v>
      </c>
      <c r="H399" s="109"/>
      <c r="I399" s="110"/>
      <c r="J399" s="111"/>
      <c r="K399" s="111"/>
      <c r="L399" s="83">
        <f t="shared" si="240"/>
        <v>0</v>
      </c>
      <c r="M399" s="83">
        <f t="shared" si="236"/>
        <v>0</v>
      </c>
      <c r="N399" s="83">
        <f t="shared" si="237"/>
        <v>0</v>
      </c>
      <c r="O399" s="84">
        <f t="shared" si="238"/>
        <v>0</v>
      </c>
      <c r="P399" s="105">
        <f t="shared" si="239"/>
        <v>0</v>
      </c>
    </row>
    <row r="400" ht="32" customHeight="1" spans="1:17">
      <c r="A400" s="119" t="s">
        <v>461</v>
      </c>
      <c r="B400" s="120"/>
      <c r="C400" s="120"/>
      <c r="D400" s="120"/>
      <c r="E400" s="121"/>
      <c r="F400" s="99"/>
      <c r="G400" s="99"/>
      <c r="H400" s="100"/>
      <c r="I400" s="100"/>
      <c r="J400" s="100"/>
      <c r="K400" s="100"/>
      <c r="L400" s="100"/>
      <c r="M400" s="100"/>
      <c r="N400" s="100"/>
      <c r="O400" s="100"/>
      <c r="P400" s="122">
        <f xml:space="preserve">SUM(P8:P399)</f>
        <v>0</v>
      </c>
    </row>
  </sheetData>
  <autoFilter xmlns:etc="http://www.wps.cn/officeDocument/2017/etCustomData" ref="A5:AB400" etc:filterBottomFollowUsedRange="0">
    <extLst/>
  </autoFilter>
  <mergeCells count="17">
    <mergeCell ref="H3:P3"/>
    <mergeCell ref="A4:P4"/>
    <mergeCell ref="H5:N5"/>
    <mergeCell ref="A400:E400"/>
    <mergeCell ref="A5:A7"/>
    <mergeCell ref="B5:B7"/>
    <mergeCell ref="C5:C7"/>
    <mergeCell ref="D5:D7"/>
    <mergeCell ref="E5:E7"/>
    <mergeCell ref="F5:F7"/>
    <mergeCell ref="G5:G7"/>
    <mergeCell ref="H6:H7"/>
    <mergeCell ref="I6:I7"/>
    <mergeCell ref="J6:J7"/>
    <mergeCell ref="K6:K7"/>
    <mergeCell ref="O5:O7"/>
    <mergeCell ref="P5:P7"/>
  </mergeCells>
  <printOptions horizontalCentered="1"/>
  <pageMargins left="0.590277777777778" right="0.393055555555556" top="0.393055555555556" bottom="0.393055555555556" header="0.196527777777778" footer="0.196527777777778"/>
  <pageSetup paperSize="9" scale="66" orientation="landscape" horizontalDpi="600"/>
  <headerFooter>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T224"/>
  <sheetViews>
    <sheetView view="pageBreakPreview" zoomScaleNormal="85" workbookViewId="0">
      <pane xSplit="5" ySplit="7" topLeftCell="F187" activePane="bottomRight" state="frozen"/>
      <selection/>
      <selection pane="topRight"/>
      <selection pane="bottomLeft"/>
      <selection pane="bottomRight" activeCell="E215" sqref="E215"/>
    </sheetView>
  </sheetViews>
  <sheetFormatPr defaultColWidth="8.99166666666667" defaultRowHeight="12"/>
  <cols>
    <col min="1" max="1" width="7.66666666666667" style="126" customWidth="1"/>
    <col min="2" max="2" width="21.2166666666667" style="127" customWidth="1"/>
    <col min="3" max="3" width="29.6416666666667" style="128" customWidth="1"/>
    <col min="4" max="4" width="7.66666666666667" style="126" customWidth="1"/>
    <col min="5" max="5" width="15.8666666666667" style="129" customWidth="1"/>
    <col min="6" max="12" width="10.225" style="130" customWidth="1"/>
    <col min="13" max="13" width="13" style="130" customWidth="1"/>
    <col min="14" max="14" width="15.1333333333333" style="130" customWidth="1"/>
    <col min="15" max="15" width="11" style="127" customWidth="1"/>
    <col min="16" max="19" width="8.99166666666667" style="127"/>
    <col min="20" max="20" width="8.99166666666667" style="131"/>
    <col min="21" max="16384" width="8.99166666666667" style="124"/>
  </cols>
  <sheetData>
    <row r="1" s="1" customFormat="1" ht="13.5" spans="1:20">
      <c r="A1" s="10" t="s">
        <v>0</v>
      </c>
      <c r="B1" s="132"/>
      <c r="C1" s="21"/>
      <c r="D1" s="13"/>
      <c r="E1" s="13"/>
      <c r="F1" s="13"/>
      <c r="G1" s="133"/>
      <c r="H1" s="134"/>
      <c r="I1" s="135"/>
      <c r="J1" s="13"/>
      <c r="K1" s="135"/>
      <c r="L1" s="135"/>
      <c r="M1" s="136"/>
      <c r="N1" s="136"/>
      <c r="O1" s="137"/>
      <c r="P1" s="137"/>
      <c r="Q1" s="137"/>
      <c r="R1" s="137"/>
      <c r="S1" s="137"/>
      <c r="T1" s="138"/>
    </row>
    <row r="2" s="1" customFormat="1" ht="13.5" spans="1:20">
      <c r="A2" s="10" t="s">
        <v>1</v>
      </c>
      <c r="B2" s="132"/>
      <c r="C2" s="21"/>
      <c r="D2" s="13"/>
      <c r="E2" s="13"/>
      <c r="F2" s="13"/>
      <c r="G2" s="13"/>
      <c r="H2" s="134"/>
      <c r="I2" s="135"/>
      <c r="J2" s="135"/>
      <c r="K2" s="135"/>
      <c r="L2" s="135"/>
      <c r="M2" s="136"/>
      <c r="N2" s="136"/>
      <c r="O2" s="137"/>
      <c r="P2" s="137"/>
      <c r="Q2" s="137"/>
      <c r="R2" s="137"/>
      <c r="S2" s="137"/>
      <c r="T2" s="138"/>
    </row>
    <row r="3" s="1" customFormat="1" ht="13.5" spans="1:20">
      <c r="A3" s="22" t="s">
        <v>462</v>
      </c>
      <c r="B3" s="139"/>
      <c r="C3" s="140"/>
      <c r="D3" s="13"/>
      <c r="E3" s="13"/>
      <c r="F3" s="13"/>
      <c r="G3" s="24"/>
      <c r="H3" s="13"/>
      <c r="I3" s="13"/>
      <c r="J3" s="13"/>
      <c r="K3" s="13"/>
      <c r="L3" s="13"/>
      <c r="M3" s="13"/>
      <c r="N3" s="13"/>
      <c r="O3" s="137"/>
      <c r="P3" s="137"/>
      <c r="Q3" s="137"/>
      <c r="R3" s="137"/>
      <c r="S3" s="137"/>
      <c r="T3" s="138"/>
    </row>
    <row r="4" s="1" customFormat="1" ht="18.75" spans="1:20">
      <c r="A4" s="27" t="s">
        <v>87</v>
      </c>
      <c r="B4" s="27"/>
      <c r="C4" s="141"/>
      <c r="D4" s="27"/>
      <c r="E4" s="27"/>
      <c r="F4" s="27"/>
      <c r="G4" s="27"/>
      <c r="H4" s="27"/>
      <c r="I4" s="27"/>
      <c r="J4" s="27"/>
      <c r="K4" s="27"/>
      <c r="L4" s="27"/>
      <c r="M4" s="27"/>
      <c r="N4" s="27"/>
      <c r="O4" s="137"/>
      <c r="P4" s="137"/>
      <c r="Q4" s="137"/>
      <c r="R4" s="137"/>
      <c r="S4" s="137"/>
      <c r="T4" s="138"/>
    </row>
    <row r="5" s="123" customFormat="1" ht="22" customHeight="1" spans="1:20">
      <c r="A5" s="142" t="s">
        <v>3</v>
      </c>
      <c r="B5" s="143" t="s">
        <v>40</v>
      </c>
      <c r="C5" s="143" t="s">
        <v>89</v>
      </c>
      <c r="D5" s="142" t="s">
        <v>92</v>
      </c>
      <c r="E5" s="144" t="s">
        <v>93</v>
      </c>
      <c r="F5" s="145" t="s">
        <v>94</v>
      </c>
      <c r="G5" s="145"/>
      <c r="H5" s="145"/>
      <c r="I5" s="145"/>
      <c r="J5" s="145"/>
      <c r="K5" s="145"/>
      <c r="L5" s="145"/>
      <c r="M5" s="99" t="s">
        <v>95</v>
      </c>
      <c r="N5" s="99" t="s">
        <v>96</v>
      </c>
      <c r="O5" s="137"/>
      <c r="P5" s="137"/>
      <c r="Q5" s="137"/>
      <c r="R5" s="137"/>
      <c r="S5" s="137"/>
      <c r="T5" s="146"/>
    </row>
    <row r="6" s="123" customFormat="1" ht="13.5" spans="1:20">
      <c r="A6" s="142"/>
      <c r="B6" s="143"/>
      <c r="C6" s="143"/>
      <c r="D6" s="142"/>
      <c r="E6" s="144"/>
      <c r="F6" s="145" t="s">
        <v>97</v>
      </c>
      <c r="G6" s="99" t="s">
        <v>98</v>
      </c>
      <c r="H6" s="99" t="s">
        <v>99</v>
      </c>
      <c r="I6" s="99" t="s">
        <v>100</v>
      </c>
      <c r="J6" s="99" t="s">
        <v>101</v>
      </c>
      <c r="K6" s="99" t="s">
        <v>102</v>
      </c>
      <c r="L6" s="99" t="s">
        <v>103</v>
      </c>
      <c r="M6" s="99"/>
      <c r="N6" s="99"/>
      <c r="O6" s="137"/>
      <c r="P6" s="137"/>
      <c r="Q6" s="137"/>
      <c r="R6" s="137"/>
      <c r="S6" s="137"/>
      <c r="T6" s="146"/>
    </row>
    <row r="7" s="123" customFormat="1" ht="13.5" spans="1:20">
      <c r="A7" s="142"/>
      <c r="B7" s="143"/>
      <c r="C7" s="143"/>
      <c r="D7" s="142"/>
      <c r="E7" s="144"/>
      <c r="F7" s="145"/>
      <c r="G7" s="99"/>
      <c r="H7" s="99"/>
      <c r="I7" s="99"/>
      <c r="J7" s="77"/>
      <c r="K7" s="77"/>
      <c r="L7" s="147">
        <v>0.09</v>
      </c>
      <c r="M7" s="99"/>
      <c r="N7" s="99"/>
      <c r="O7" s="137"/>
      <c r="P7" s="137"/>
      <c r="Q7" s="137"/>
      <c r="R7" s="137"/>
      <c r="S7" s="137"/>
      <c r="T7" s="146"/>
    </row>
    <row r="8" s="124" customFormat="1" ht="25" customHeight="1" spans="1:20">
      <c r="A8" s="148" t="s">
        <v>104</v>
      </c>
      <c r="B8" s="149" t="s">
        <v>463</v>
      </c>
      <c r="C8" s="150"/>
      <c r="D8" s="142"/>
      <c r="E8" s="144"/>
      <c r="F8" s="145"/>
      <c r="G8" s="145"/>
      <c r="H8" s="145"/>
      <c r="I8" s="145"/>
      <c r="J8" s="145"/>
      <c r="K8" s="145"/>
      <c r="L8" s="145"/>
      <c r="M8" s="145"/>
      <c r="N8" s="151">
        <f xml:space="preserve">SUM(N10:N53)</f>
        <v>0</v>
      </c>
      <c r="O8" s="127"/>
      <c r="P8" s="127"/>
      <c r="Q8" s="127"/>
      <c r="R8" s="127"/>
      <c r="S8" s="127"/>
      <c r="T8" s="131"/>
    </row>
    <row r="9" s="124" customFormat="1" ht="25" customHeight="1" outlineLevel="1" spans="1:20">
      <c r="A9" s="148" t="s">
        <v>106</v>
      </c>
      <c r="B9" s="149" t="s">
        <v>464</v>
      </c>
      <c r="C9" s="150"/>
      <c r="D9" s="142"/>
      <c r="E9" s="144"/>
      <c r="F9" s="145"/>
      <c r="G9" s="145"/>
      <c r="H9" s="145"/>
      <c r="I9" s="145"/>
      <c r="J9" s="145"/>
      <c r="K9" s="145"/>
      <c r="L9" s="145"/>
      <c r="M9" s="145"/>
      <c r="N9" s="152"/>
      <c r="O9" s="127"/>
      <c r="P9" s="127"/>
      <c r="Q9" s="127"/>
      <c r="R9" s="127"/>
      <c r="S9" s="127"/>
      <c r="T9" s="131"/>
    </row>
    <row r="10" s="124" customFormat="1" ht="62" customHeight="1" outlineLevel="2" spans="1:20">
      <c r="A10" s="142">
        <v>1</v>
      </c>
      <c r="B10" s="143" t="s">
        <v>465</v>
      </c>
      <c r="C10" s="150" t="s">
        <v>466</v>
      </c>
      <c r="D10" s="142" t="s">
        <v>308</v>
      </c>
      <c r="E10" s="144">
        <v>1</v>
      </c>
      <c r="F10" s="152"/>
      <c r="G10" s="144"/>
      <c r="H10" s="144"/>
      <c r="I10" s="144"/>
      <c r="J10" s="83">
        <f t="shared" ref="J10:J39" si="0" xml:space="preserve">(F10+G10+H10+I10)*$J$7</f>
        <v>0</v>
      </c>
      <c r="K10" s="83">
        <f t="shared" ref="K10:K39" si="1" xml:space="preserve">(F10+G10+H10+I10+J10)*$K$7</f>
        <v>0</v>
      </c>
      <c r="L10" s="83">
        <f t="shared" ref="L10:L39" si="2" xml:space="preserve">(F10+G10+H10+I10+J10+K10)*$L$7</f>
        <v>0</v>
      </c>
      <c r="M10" s="83">
        <f t="shared" ref="M10:M39" si="3" xml:space="preserve">F10+G10+H10+I10+J10+K10+L10</f>
        <v>0</v>
      </c>
      <c r="N10" s="99">
        <f t="shared" ref="N10:N39" si="4" xml:space="preserve">E10*M10</f>
        <v>0</v>
      </c>
      <c r="O10" s="127"/>
      <c r="P10" s="127"/>
      <c r="Q10" s="127"/>
      <c r="R10" s="127"/>
      <c r="S10" s="127"/>
      <c r="T10" s="131"/>
    </row>
    <row r="11" s="124" customFormat="1" ht="36" outlineLevel="2" spans="1:20">
      <c r="A11" s="142">
        <v>2</v>
      </c>
      <c r="B11" s="143" t="s">
        <v>467</v>
      </c>
      <c r="C11" s="150" t="s">
        <v>468</v>
      </c>
      <c r="D11" s="142" t="s">
        <v>308</v>
      </c>
      <c r="E11" s="144">
        <v>1</v>
      </c>
      <c r="F11" s="152"/>
      <c r="G11" s="144"/>
      <c r="H11" s="144"/>
      <c r="I11" s="144"/>
      <c r="J11" s="83">
        <f t="shared" si="0"/>
        <v>0</v>
      </c>
      <c r="K11" s="83">
        <f t="shared" si="1"/>
        <v>0</v>
      </c>
      <c r="L11" s="83">
        <f t="shared" si="2"/>
        <v>0</v>
      </c>
      <c r="M11" s="83">
        <f t="shared" si="3"/>
        <v>0</v>
      </c>
      <c r="N11" s="99">
        <f t="shared" si="4"/>
        <v>0</v>
      </c>
      <c r="O11" s="127"/>
      <c r="P11" s="127"/>
      <c r="Q11" s="127"/>
      <c r="R11" s="127"/>
      <c r="S11" s="127"/>
      <c r="T11" s="131"/>
    </row>
    <row r="12" s="124" customFormat="1" ht="36" outlineLevel="2" spans="1:20">
      <c r="A12" s="142">
        <v>3</v>
      </c>
      <c r="B12" s="143" t="s">
        <v>469</v>
      </c>
      <c r="C12" s="150" t="s">
        <v>470</v>
      </c>
      <c r="D12" s="142" t="s">
        <v>308</v>
      </c>
      <c r="E12" s="144">
        <f xml:space="preserve">96+39</f>
        <v>135</v>
      </c>
      <c r="F12" s="152"/>
      <c r="G12" s="144"/>
      <c r="H12" s="144"/>
      <c r="I12" s="144"/>
      <c r="J12" s="83">
        <f t="shared" si="0"/>
        <v>0</v>
      </c>
      <c r="K12" s="83">
        <f t="shared" si="1"/>
        <v>0</v>
      </c>
      <c r="L12" s="83">
        <f t="shared" si="2"/>
        <v>0</v>
      </c>
      <c r="M12" s="83">
        <f t="shared" si="3"/>
        <v>0</v>
      </c>
      <c r="N12" s="99">
        <f t="shared" si="4"/>
        <v>0</v>
      </c>
      <c r="O12" s="127"/>
      <c r="P12" s="127"/>
      <c r="Q12" s="127"/>
      <c r="R12" s="127"/>
      <c r="S12" s="127"/>
      <c r="T12" s="131"/>
    </row>
    <row r="13" s="124" customFormat="1" ht="36" outlineLevel="2" spans="1:20">
      <c r="A13" s="142">
        <v>4</v>
      </c>
      <c r="B13" s="143" t="s">
        <v>471</v>
      </c>
      <c r="C13" s="150" t="s">
        <v>472</v>
      </c>
      <c r="D13" s="142" t="s">
        <v>308</v>
      </c>
      <c r="E13" s="144">
        <v>151</v>
      </c>
      <c r="F13" s="152"/>
      <c r="G13" s="144"/>
      <c r="H13" s="144"/>
      <c r="I13" s="144"/>
      <c r="J13" s="83">
        <f t="shared" si="0"/>
        <v>0</v>
      </c>
      <c r="K13" s="83">
        <f t="shared" si="1"/>
        <v>0</v>
      </c>
      <c r="L13" s="83">
        <f t="shared" si="2"/>
        <v>0</v>
      </c>
      <c r="M13" s="83">
        <f t="shared" si="3"/>
        <v>0</v>
      </c>
      <c r="N13" s="99">
        <f t="shared" si="4"/>
        <v>0</v>
      </c>
      <c r="O13" s="127"/>
      <c r="P13" s="127"/>
      <c r="Q13" s="127"/>
      <c r="R13" s="127"/>
      <c r="S13" s="127"/>
      <c r="T13" s="131"/>
    </row>
    <row r="14" s="124" customFormat="1" ht="36" outlineLevel="2" spans="1:20">
      <c r="A14" s="142">
        <v>5</v>
      </c>
      <c r="B14" s="143" t="s">
        <v>473</v>
      </c>
      <c r="C14" s="150" t="s">
        <v>474</v>
      </c>
      <c r="D14" s="142" t="s">
        <v>308</v>
      </c>
      <c r="E14" s="144">
        <v>9</v>
      </c>
      <c r="F14" s="152"/>
      <c r="G14" s="144"/>
      <c r="H14" s="144"/>
      <c r="I14" s="144"/>
      <c r="J14" s="83">
        <f t="shared" si="0"/>
        <v>0</v>
      </c>
      <c r="K14" s="83">
        <f t="shared" si="1"/>
        <v>0</v>
      </c>
      <c r="L14" s="83">
        <f t="shared" si="2"/>
        <v>0</v>
      </c>
      <c r="M14" s="83">
        <f t="shared" si="3"/>
        <v>0</v>
      </c>
      <c r="N14" s="99">
        <f t="shared" si="4"/>
        <v>0</v>
      </c>
      <c r="O14" s="127"/>
      <c r="P14" s="127"/>
      <c r="Q14" s="127"/>
      <c r="R14" s="127"/>
      <c r="S14" s="127"/>
      <c r="T14" s="131"/>
    </row>
    <row r="15" s="124" customFormat="1" ht="36" outlineLevel="2" spans="1:20">
      <c r="A15" s="142">
        <v>6</v>
      </c>
      <c r="B15" s="143" t="s">
        <v>475</v>
      </c>
      <c r="C15" s="150" t="s">
        <v>476</v>
      </c>
      <c r="D15" s="142" t="s">
        <v>308</v>
      </c>
      <c r="E15" s="144">
        <v>6</v>
      </c>
      <c r="F15" s="152"/>
      <c r="G15" s="144"/>
      <c r="H15" s="144"/>
      <c r="I15" s="144"/>
      <c r="J15" s="83">
        <f t="shared" si="0"/>
        <v>0</v>
      </c>
      <c r="K15" s="83">
        <f t="shared" si="1"/>
        <v>0</v>
      </c>
      <c r="L15" s="83">
        <f t="shared" si="2"/>
        <v>0</v>
      </c>
      <c r="M15" s="83">
        <f t="shared" si="3"/>
        <v>0</v>
      </c>
      <c r="N15" s="99">
        <f t="shared" si="4"/>
        <v>0</v>
      </c>
      <c r="O15" s="127"/>
      <c r="P15" s="127"/>
      <c r="Q15" s="127"/>
      <c r="R15" s="127"/>
      <c r="S15" s="127"/>
      <c r="T15" s="131"/>
    </row>
    <row r="16" s="124" customFormat="1" ht="36" outlineLevel="2" spans="1:20">
      <c r="A16" s="142">
        <v>7</v>
      </c>
      <c r="B16" s="143" t="s">
        <v>477</v>
      </c>
      <c r="C16" s="150" t="s">
        <v>478</v>
      </c>
      <c r="D16" s="142" t="s">
        <v>308</v>
      </c>
      <c r="E16" s="144">
        <v>18</v>
      </c>
      <c r="F16" s="152"/>
      <c r="G16" s="144"/>
      <c r="H16" s="144"/>
      <c r="I16" s="144"/>
      <c r="J16" s="83">
        <f t="shared" si="0"/>
        <v>0</v>
      </c>
      <c r="K16" s="83">
        <f t="shared" si="1"/>
        <v>0</v>
      </c>
      <c r="L16" s="83">
        <f t="shared" si="2"/>
        <v>0</v>
      </c>
      <c r="M16" s="83">
        <f t="shared" si="3"/>
        <v>0</v>
      </c>
      <c r="N16" s="99">
        <f t="shared" si="4"/>
        <v>0</v>
      </c>
      <c r="O16" s="127"/>
      <c r="P16" s="127"/>
      <c r="Q16" s="127"/>
      <c r="R16" s="127"/>
      <c r="S16" s="127"/>
      <c r="T16" s="131"/>
    </row>
    <row r="17" s="124" customFormat="1" ht="36" outlineLevel="2" spans="1:20">
      <c r="A17" s="142">
        <v>8</v>
      </c>
      <c r="B17" s="143" t="s">
        <v>479</v>
      </c>
      <c r="C17" s="150" t="s">
        <v>480</v>
      </c>
      <c r="D17" s="142" t="s">
        <v>140</v>
      </c>
      <c r="E17" s="144">
        <v>47</v>
      </c>
      <c r="F17" s="153"/>
      <c r="G17" s="144"/>
      <c r="H17" s="144"/>
      <c r="I17" s="144"/>
      <c r="J17" s="83">
        <f t="shared" si="0"/>
        <v>0</v>
      </c>
      <c r="K17" s="83">
        <f t="shared" si="1"/>
        <v>0</v>
      </c>
      <c r="L17" s="83">
        <f t="shared" si="2"/>
        <v>0</v>
      </c>
      <c r="M17" s="83">
        <f t="shared" si="3"/>
        <v>0</v>
      </c>
      <c r="N17" s="99">
        <f t="shared" si="4"/>
        <v>0</v>
      </c>
      <c r="O17" s="127"/>
      <c r="P17" s="127"/>
      <c r="Q17" s="127"/>
      <c r="R17" s="127"/>
      <c r="S17" s="127"/>
      <c r="T17" s="131"/>
    </row>
    <row r="18" s="124" customFormat="1" ht="56" customHeight="1" outlineLevel="2" spans="1:20">
      <c r="A18" s="142">
        <v>9</v>
      </c>
      <c r="B18" s="143" t="s">
        <v>481</v>
      </c>
      <c r="C18" s="114" t="s">
        <v>482</v>
      </c>
      <c r="D18" s="142" t="s">
        <v>183</v>
      </c>
      <c r="E18" s="144">
        <v>14</v>
      </c>
      <c r="F18" s="144"/>
      <c r="G18" s="144"/>
      <c r="H18" s="144"/>
      <c r="I18" s="144"/>
      <c r="J18" s="83">
        <f t="shared" si="0"/>
        <v>0</v>
      </c>
      <c r="K18" s="83">
        <f t="shared" si="1"/>
        <v>0</v>
      </c>
      <c r="L18" s="83">
        <f t="shared" si="2"/>
        <v>0</v>
      </c>
      <c r="M18" s="83">
        <f t="shared" si="3"/>
        <v>0</v>
      </c>
      <c r="N18" s="99">
        <f t="shared" si="4"/>
        <v>0</v>
      </c>
      <c r="O18" s="127"/>
      <c r="P18" s="127"/>
      <c r="Q18" s="127"/>
      <c r="R18" s="127"/>
      <c r="S18" s="127"/>
      <c r="T18" s="131"/>
    </row>
    <row r="19" s="124" customFormat="1" ht="25" customHeight="1" outlineLevel="2" spans="1:20">
      <c r="A19" s="142">
        <v>10</v>
      </c>
      <c r="B19" s="143" t="s">
        <v>483</v>
      </c>
      <c r="C19" s="114" t="s">
        <v>484</v>
      </c>
      <c r="D19" s="142" t="s">
        <v>183</v>
      </c>
      <c r="E19" s="144">
        <v>100</v>
      </c>
      <c r="F19" s="144"/>
      <c r="G19" s="144"/>
      <c r="H19" s="144"/>
      <c r="I19" s="144"/>
      <c r="J19" s="83">
        <f t="shared" si="0"/>
        <v>0</v>
      </c>
      <c r="K19" s="83">
        <f t="shared" si="1"/>
        <v>0</v>
      </c>
      <c r="L19" s="83">
        <f t="shared" si="2"/>
        <v>0</v>
      </c>
      <c r="M19" s="83">
        <f t="shared" si="3"/>
        <v>0</v>
      </c>
      <c r="N19" s="99">
        <f t="shared" si="4"/>
        <v>0</v>
      </c>
      <c r="O19" s="127"/>
      <c r="P19" s="127"/>
      <c r="Q19" s="127"/>
      <c r="R19" s="127"/>
      <c r="S19" s="127"/>
      <c r="T19" s="131"/>
    </row>
    <row r="20" s="124" customFormat="1" ht="25" customHeight="1" outlineLevel="2" spans="1:20">
      <c r="A20" s="142">
        <v>11</v>
      </c>
      <c r="B20" s="143" t="s">
        <v>485</v>
      </c>
      <c r="C20" s="114" t="s">
        <v>486</v>
      </c>
      <c r="D20" s="142" t="s">
        <v>183</v>
      </c>
      <c r="E20" s="144"/>
      <c r="F20" s="144"/>
      <c r="G20" s="144"/>
      <c r="H20" s="144"/>
      <c r="I20" s="144"/>
      <c r="J20" s="83">
        <f t="shared" si="0"/>
        <v>0</v>
      </c>
      <c r="K20" s="83">
        <f t="shared" si="1"/>
        <v>0</v>
      </c>
      <c r="L20" s="83">
        <f t="shared" si="2"/>
        <v>0</v>
      </c>
      <c r="M20" s="83">
        <f t="shared" si="3"/>
        <v>0</v>
      </c>
      <c r="N20" s="99">
        <f t="shared" si="4"/>
        <v>0</v>
      </c>
      <c r="O20" s="127"/>
      <c r="P20" s="127"/>
      <c r="Q20" s="127"/>
      <c r="R20" s="127"/>
      <c r="S20" s="127"/>
      <c r="T20" s="131"/>
    </row>
    <row r="21" s="124" customFormat="1" ht="25" customHeight="1" outlineLevel="2" spans="1:20">
      <c r="A21" s="142">
        <v>12</v>
      </c>
      <c r="B21" s="143" t="s">
        <v>487</v>
      </c>
      <c r="C21" s="114" t="s">
        <v>488</v>
      </c>
      <c r="D21" s="142" t="s">
        <v>183</v>
      </c>
      <c r="E21" s="144">
        <v>48</v>
      </c>
      <c r="F21" s="144"/>
      <c r="G21" s="144"/>
      <c r="H21" s="144"/>
      <c r="I21" s="144"/>
      <c r="J21" s="83">
        <f t="shared" si="0"/>
        <v>0</v>
      </c>
      <c r="K21" s="83">
        <f t="shared" si="1"/>
        <v>0</v>
      </c>
      <c r="L21" s="83">
        <f t="shared" si="2"/>
        <v>0</v>
      </c>
      <c r="M21" s="83">
        <f t="shared" si="3"/>
        <v>0</v>
      </c>
      <c r="N21" s="99">
        <f t="shared" si="4"/>
        <v>0</v>
      </c>
      <c r="O21" s="127"/>
      <c r="P21" s="127"/>
      <c r="Q21" s="127"/>
      <c r="R21" s="127"/>
      <c r="S21" s="127"/>
      <c r="T21" s="131"/>
    </row>
    <row r="22" s="124" customFormat="1" ht="25" customHeight="1" outlineLevel="2" spans="1:20">
      <c r="A22" s="142">
        <v>13</v>
      </c>
      <c r="B22" s="143" t="s">
        <v>489</v>
      </c>
      <c r="C22" s="114" t="s">
        <v>490</v>
      </c>
      <c r="D22" s="142" t="s">
        <v>183</v>
      </c>
      <c r="E22" s="144"/>
      <c r="F22" s="144"/>
      <c r="G22" s="144"/>
      <c r="H22" s="144"/>
      <c r="I22" s="144"/>
      <c r="J22" s="83">
        <f t="shared" si="0"/>
        <v>0</v>
      </c>
      <c r="K22" s="83">
        <f t="shared" si="1"/>
        <v>0</v>
      </c>
      <c r="L22" s="83">
        <f t="shared" si="2"/>
        <v>0</v>
      </c>
      <c r="M22" s="83">
        <f t="shared" si="3"/>
        <v>0</v>
      </c>
      <c r="N22" s="99">
        <f t="shared" si="4"/>
        <v>0</v>
      </c>
      <c r="O22" s="127"/>
      <c r="P22" s="127"/>
      <c r="Q22" s="127"/>
      <c r="R22" s="127"/>
      <c r="S22" s="127"/>
      <c r="T22" s="131"/>
    </row>
    <row r="23" s="124" customFormat="1" ht="48" outlineLevel="2" spans="1:20">
      <c r="A23" s="142">
        <v>14</v>
      </c>
      <c r="B23" s="113" t="s">
        <v>491</v>
      </c>
      <c r="C23" s="114" t="s">
        <v>492</v>
      </c>
      <c r="D23" s="113" t="s">
        <v>183</v>
      </c>
      <c r="E23" s="144">
        <f xml:space="preserve">410+153</f>
        <v>563</v>
      </c>
      <c r="F23" s="152"/>
      <c r="G23" s="144"/>
      <c r="H23" s="144"/>
      <c r="I23" s="144"/>
      <c r="J23" s="83">
        <f t="shared" si="0"/>
        <v>0</v>
      </c>
      <c r="K23" s="83">
        <f t="shared" si="1"/>
        <v>0</v>
      </c>
      <c r="L23" s="83">
        <f t="shared" si="2"/>
        <v>0</v>
      </c>
      <c r="M23" s="83">
        <f t="shared" si="3"/>
        <v>0</v>
      </c>
      <c r="N23" s="99">
        <f t="shared" si="4"/>
        <v>0</v>
      </c>
      <c r="O23" s="127"/>
      <c r="P23" s="127"/>
      <c r="Q23" s="127"/>
      <c r="R23" s="127"/>
      <c r="S23" s="127"/>
      <c r="T23" s="131"/>
    </row>
    <row r="24" s="124" customFormat="1" ht="48" outlineLevel="2" spans="1:20">
      <c r="A24" s="142">
        <v>15</v>
      </c>
      <c r="B24" s="113" t="s">
        <v>493</v>
      </c>
      <c r="C24" s="114" t="s">
        <v>494</v>
      </c>
      <c r="D24" s="113" t="s">
        <v>183</v>
      </c>
      <c r="E24" s="144">
        <v>4</v>
      </c>
      <c r="F24" s="152"/>
      <c r="G24" s="144"/>
      <c r="H24" s="144"/>
      <c r="I24" s="144"/>
      <c r="J24" s="83">
        <f t="shared" si="0"/>
        <v>0</v>
      </c>
      <c r="K24" s="83">
        <f t="shared" si="1"/>
        <v>0</v>
      </c>
      <c r="L24" s="83">
        <f t="shared" si="2"/>
        <v>0</v>
      </c>
      <c r="M24" s="83">
        <f t="shared" si="3"/>
        <v>0</v>
      </c>
      <c r="N24" s="99">
        <f t="shared" si="4"/>
        <v>0</v>
      </c>
      <c r="O24" s="127"/>
      <c r="P24" s="127"/>
      <c r="Q24" s="127"/>
      <c r="R24" s="127"/>
      <c r="S24" s="127"/>
      <c r="T24" s="131"/>
    </row>
    <row r="25" s="124" customFormat="1" ht="48" outlineLevel="2" spans="1:20">
      <c r="A25" s="142">
        <v>16</v>
      </c>
      <c r="B25" s="113" t="s">
        <v>495</v>
      </c>
      <c r="C25" s="114" t="s">
        <v>496</v>
      </c>
      <c r="D25" s="113" t="s">
        <v>140</v>
      </c>
      <c r="E25" s="144">
        <f xml:space="preserve">1.47+7.15+1.94+5.76+1.8</f>
        <v>18.12</v>
      </c>
      <c r="F25" s="152"/>
      <c r="G25" s="144"/>
      <c r="H25" s="144"/>
      <c r="I25" s="144"/>
      <c r="J25" s="83">
        <f t="shared" si="0"/>
        <v>0</v>
      </c>
      <c r="K25" s="83">
        <f t="shared" si="1"/>
        <v>0</v>
      </c>
      <c r="L25" s="83">
        <f t="shared" si="2"/>
        <v>0</v>
      </c>
      <c r="M25" s="83">
        <f t="shared" si="3"/>
        <v>0</v>
      </c>
      <c r="N25" s="99">
        <f t="shared" si="4"/>
        <v>0</v>
      </c>
      <c r="O25" s="127"/>
      <c r="P25" s="127"/>
      <c r="Q25" s="127"/>
      <c r="R25" s="127"/>
      <c r="S25" s="127"/>
      <c r="T25" s="131"/>
    </row>
    <row r="26" s="124" customFormat="1" ht="48" outlineLevel="2" spans="1:20">
      <c r="A26" s="142">
        <v>17</v>
      </c>
      <c r="B26" s="113" t="s">
        <v>497</v>
      </c>
      <c r="C26" s="114" t="s">
        <v>496</v>
      </c>
      <c r="D26" s="113" t="s">
        <v>140</v>
      </c>
      <c r="E26" s="144">
        <v>24.3</v>
      </c>
      <c r="F26" s="152"/>
      <c r="G26" s="144"/>
      <c r="H26" s="144"/>
      <c r="I26" s="144"/>
      <c r="J26" s="83">
        <f t="shared" si="0"/>
        <v>0</v>
      </c>
      <c r="K26" s="83">
        <f t="shared" si="1"/>
        <v>0</v>
      </c>
      <c r="L26" s="83">
        <f t="shared" si="2"/>
        <v>0</v>
      </c>
      <c r="M26" s="83">
        <f t="shared" si="3"/>
        <v>0</v>
      </c>
      <c r="N26" s="99">
        <f t="shared" si="4"/>
        <v>0</v>
      </c>
      <c r="O26" s="127"/>
      <c r="P26" s="127"/>
      <c r="Q26" s="127"/>
      <c r="R26" s="127"/>
      <c r="S26" s="127"/>
      <c r="T26" s="131"/>
    </row>
    <row r="27" s="124" customFormat="1" ht="36" outlineLevel="2" spans="1:20">
      <c r="A27" s="142">
        <v>18</v>
      </c>
      <c r="B27" s="113" t="s">
        <v>498</v>
      </c>
      <c r="C27" s="114" t="s">
        <v>499</v>
      </c>
      <c r="D27" s="113" t="s">
        <v>140</v>
      </c>
      <c r="E27" s="144">
        <v>1611.36</v>
      </c>
      <c r="F27" s="153"/>
      <c r="G27" s="153"/>
      <c r="H27" s="144"/>
      <c r="I27" s="144"/>
      <c r="J27" s="83">
        <f t="shared" si="0"/>
        <v>0</v>
      </c>
      <c r="K27" s="83">
        <f t="shared" si="1"/>
        <v>0</v>
      </c>
      <c r="L27" s="83">
        <f t="shared" si="2"/>
        <v>0</v>
      </c>
      <c r="M27" s="83">
        <f t="shared" si="3"/>
        <v>0</v>
      </c>
      <c r="N27" s="99">
        <f t="shared" si="4"/>
        <v>0</v>
      </c>
      <c r="O27" s="127"/>
      <c r="P27" s="127"/>
      <c r="Q27" s="127"/>
      <c r="R27" s="127"/>
      <c r="S27" s="127"/>
      <c r="T27" s="131"/>
    </row>
    <row r="28" s="124" customFormat="1" ht="36" outlineLevel="2" spans="1:20">
      <c r="A28" s="142">
        <v>19</v>
      </c>
      <c r="B28" s="113" t="s">
        <v>498</v>
      </c>
      <c r="C28" s="114" t="s">
        <v>500</v>
      </c>
      <c r="D28" s="113" t="s">
        <v>140</v>
      </c>
      <c r="E28" s="144">
        <v>555.6</v>
      </c>
      <c r="F28" s="153"/>
      <c r="G28" s="153"/>
      <c r="H28" s="144"/>
      <c r="I28" s="144"/>
      <c r="J28" s="83">
        <f t="shared" si="0"/>
        <v>0</v>
      </c>
      <c r="K28" s="83">
        <f t="shared" si="1"/>
        <v>0</v>
      </c>
      <c r="L28" s="83">
        <f t="shared" si="2"/>
        <v>0</v>
      </c>
      <c r="M28" s="83">
        <f t="shared" si="3"/>
        <v>0</v>
      </c>
      <c r="N28" s="99">
        <f t="shared" si="4"/>
        <v>0</v>
      </c>
      <c r="O28" s="127"/>
      <c r="P28" s="127"/>
      <c r="Q28" s="127"/>
      <c r="R28" s="127"/>
      <c r="S28" s="127"/>
      <c r="T28" s="131"/>
    </row>
    <row r="29" s="124" customFormat="1" ht="36" outlineLevel="2" spans="1:20">
      <c r="A29" s="142">
        <v>20</v>
      </c>
      <c r="B29" s="113" t="s">
        <v>498</v>
      </c>
      <c r="C29" s="114" t="s">
        <v>501</v>
      </c>
      <c r="D29" s="113" t="s">
        <v>140</v>
      </c>
      <c r="E29" s="144">
        <v>29.04</v>
      </c>
      <c r="F29" s="153"/>
      <c r="G29" s="153"/>
      <c r="H29" s="144"/>
      <c r="I29" s="144"/>
      <c r="J29" s="83">
        <f t="shared" si="0"/>
        <v>0</v>
      </c>
      <c r="K29" s="83">
        <f t="shared" si="1"/>
        <v>0</v>
      </c>
      <c r="L29" s="83">
        <f t="shared" si="2"/>
        <v>0</v>
      </c>
      <c r="M29" s="83">
        <f t="shared" si="3"/>
        <v>0</v>
      </c>
      <c r="N29" s="99">
        <f t="shared" si="4"/>
        <v>0</v>
      </c>
      <c r="O29" s="127"/>
      <c r="P29" s="127"/>
      <c r="Q29" s="127"/>
      <c r="R29" s="127"/>
      <c r="S29" s="127"/>
      <c r="T29" s="131"/>
    </row>
    <row r="30" s="124" customFormat="1" ht="24" outlineLevel="2" spans="1:20">
      <c r="A30" s="142">
        <v>21</v>
      </c>
      <c r="B30" s="113" t="s">
        <v>502</v>
      </c>
      <c r="C30" s="114" t="s">
        <v>503</v>
      </c>
      <c r="D30" s="113" t="s">
        <v>140</v>
      </c>
      <c r="E30" s="144">
        <v>1539.96</v>
      </c>
      <c r="F30" s="152"/>
      <c r="G30" s="153"/>
      <c r="H30" s="144"/>
      <c r="I30" s="144"/>
      <c r="J30" s="83">
        <f t="shared" si="0"/>
        <v>0</v>
      </c>
      <c r="K30" s="83">
        <f t="shared" si="1"/>
        <v>0</v>
      </c>
      <c r="L30" s="83">
        <f t="shared" si="2"/>
        <v>0</v>
      </c>
      <c r="M30" s="83">
        <f t="shared" si="3"/>
        <v>0</v>
      </c>
      <c r="N30" s="99">
        <f t="shared" si="4"/>
        <v>0</v>
      </c>
      <c r="O30" s="127"/>
      <c r="P30" s="127"/>
      <c r="Q30" s="127"/>
      <c r="R30" s="127"/>
      <c r="S30" s="127"/>
      <c r="T30" s="131"/>
    </row>
    <row r="31" s="124" customFormat="1" ht="24" outlineLevel="2" spans="1:20">
      <c r="A31" s="142">
        <v>22</v>
      </c>
      <c r="B31" s="113" t="s">
        <v>502</v>
      </c>
      <c r="C31" s="114" t="s">
        <v>504</v>
      </c>
      <c r="D31" s="113" t="s">
        <v>140</v>
      </c>
      <c r="E31" s="144">
        <v>76.2</v>
      </c>
      <c r="F31" s="152"/>
      <c r="G31" s="153"/>
      <c r="H31" s="144"/>
      <c r="I31" s="144"/>
      <c r="J31" s="83">
        <f t="shared" si="0"/>
        <v>0</v>
      </c>
      <c r="K31" s="83">
        <f t="shared" si="1"/>
        <v>0</v>
      </c>
      <c r="L31" s="83">
        <f t="shared" si="2"/>
        <v>0</v>
      </c>
      <c r="M31" s="83">
        <f t="shared" si="3"/>
        <v>0</v>
      </c>
      <c r="N31" s="99">
        <f t="shared" si="4"/>
        <v>0</v>
      </c>
      <c r="O31" s="127"/>
      <c r="P31" s="127"/>
      <c r="Q31" s="127"/>
      <c r="R31" s="127"/>
      <c r="S31" s="127"/>
      <c r="T31" s="131"/>
    </row>
    <row r="32" s="124" customFormat="1" ht="24" outlineLevel="2" spans="1:20">
      <c r="A32" s="142">
        <v>23</v>
      </c>
      <c r="B32" s="113" t="s">
        <v>502</v>
      </c>
      <c r="C32" s="114" t="s">
        <v>505</v>
      </c>
      <c r="D32" s="113" t="s">
        <v>140</v>
      </c>
      <c r="E32" s="144">
        <v>84.4</v>
      </c>
      <c r="F32" s="152"/>
      <c r="G32" s="153"/>
      <c r="H32" s="144"/>
      <c r="I32" s="144"/>
      <c r="J32" s="83">
        <f t="shared" si="0"/>
        <v>0</v>
      </c>
      <c r="K32" s="83">
        <f t="shared" si="1"/>
        <v>0</v>
      </c>
      <c r="L32" s="83">
        <f t="shared" si="2"/>
        <v>0</v>
      </c>
      <c r="M32" s="83">
        <f t="shared" si="3"/>
        <v>0</v>
      </c>
      <c r="N32" s="99">
        <f t="shared" si="4"/>
        <v>0</v>
      </c>
      <c r="O32" s="127"/>
      <c r="P32" s="127"/>
      <c r="Q32" s="127"/>
      <c r="R32" s="127"/>
      <c r="S32" s="127"/>
      <c r="T32" s="131"/>
    </row>
    <row r="33" s="124" customFormat="1" ht="24" outlineLevel="2" spans="1:20">
      <c r="A33" s="142">
        <v>24</v>
      </c>
      <c r="B33" s="113" t="s">
        <v>502</v>
      </c>
      <c r="C33" s="114" t="s">
        <v>506</v>
      </c>
      <c r="D33" s="113" t="s">
        <v>140</v>
      </c>
      <c r="E33" s="144">
        <v>145.21</v>
      </c>
      <c r="F33" s="152"/>
      <c r="G33" s="153"/>
      <c r="H33" s="144"/>
      <c r="I33" s="144"/>
      <c r="J33" s="83">
        <f t="shared" si="0"/>
        <v>0</v>
      </c>
      <c r="K33" s="83">
        <f t="shared" si="1"/>
        <v>0</v>
      </c>
      <c r="L33" s="83">
        <f t="shared" si="2"/>
        <v>0</v>
      </c>
      <c r="M33" s="83">
        <f t="shared" si="3"/>
        <v>0</v>
      </c>
      <c r="N33" s="99">
        <f t="shared" si="4"/>
        <v>0</v>
      </c>
      <c r="O33" s="127"/>
      <c r="P33" s="127"/>
      <c r="Q33" s="127"/>
      <c r="R33" s="127"/>
      <c r="S33" s="127"/>
      <c r="T33" s="131"/>
    </row>
    <row r="34" s="124" customFormat="1" ht="26" customHeight="1" outlineLevel="2" spans="1:20">
      <c r="A34" s="142">
        <v>25</v>
      </c>
      <c r="B34" s="113" t="s">
        <v>507</v>
      </c>
      <c r="C34" s="114"/>
      <c r="D34" s="142" t="s">
        <v>508</v>
      </c>
      <c r="E34" s="144">
        <v>83.2</v>
      </c>
      <c r="F34" s="152"/>
      <c r="G34" s="153"/>
      <c r="H34" s="144"/>
      <c r="I34" s="144"/>
      <c r="J34" s="83">
        <f t="shared" si="0"/>
        <v>0</v>
      </c>
      <c r="K34" s="83">
        <f t="shared" si="1"/>
        <v>0</v>
      </c>
      <c r="L34" s="83">
        <f t="shared" si="2"/>
        <v>0</v>
      </c>
      <c r="M34" s="83">
        <f t="shared" si="3"/>
        <v>0</v>
      </c>
      <c r="N34" s="99">
        <f t="shared" si="4"/>
        <v>0</v>
      </c>
      <c r="O34" s="127"/>
      <c r="P34" s="127"/>
      <c r="Q34" s="127"/>
      <c r="R34" s="127"/>
      <c r="S34" s="127"/>
      <c r="T34" s="131"/>
    </row>
    <row r="35" s="124" customFormat="1" ht="23" customHeight="1" outlineLevel="2" spans="1:20">
      <c r="A35" s="142">
        <v>26</v>
      </c>
      <c r="B35" s="144" t="s">
        <v>509</v>
      </c>
      <c r="C35" s="114"/>
      <c r="D35" s="142" t="s">
        <v>140</v>
      </c>
      <c r="E35" s="144">
        <v>41.17</v>
      </c>
      <c r="F35" s="152"/>
      <c r="G35" s="144"/>
      <c r="H35" s="144"/>
      <c r="I35" s="144"/>
      <c r="J35" s="83">
        <f t="shared" si="0"/>
        <v>0</v>
      </c>
      <c r="K35" s="83">
        <f t="shared" si="1"/>
        <v>0</v>
      </c>
      <c r="L35" s="83">
        <f t="shared" si="2"/>
        <v>0</v>
      </c>
      <c r="M35" s="83">
        <f t="shared" si="3"/>
        <v>0</v>
      </c>
      <c r="N35" s="99">
        <f t="shared" si="4"/>
        <v>0</v>
      </c>
      <c r="O35" s="127"/>
      <c r="P35" s="127"/>
      <c r="Q35" s="127"/>
      <c r="R35" s="127"/>
      <c r="S35" s="127"/>
      <c r="T35" s="131"/>
    </row>
    <row r="36" s="124" customFormat="1" ht="23" customHeight="1" outlineLevel="2" spans="1:20">
      <c r="A36" s="142">
        <v>27</v>
      </c>
      <c r="B36" s="144" t="s">
        <v>510</v>
      </c>
      <c r="C36" s="114"/>
      <c r="D36" s="142" t="s">
        <v>140</v>
      </c>
      <c r="E36" s="144">
        <v>44.1</v>
      </c>
      <c r="F36" s="152"/>
      <c r="G36" s="144"/>
      <c r="H36" s="144"/>
      <c r="I36" s="144"/>
      <c r="J36" s="83">
        <f t="shared" si="0"/>
        <v>0</v>
      </c>
      <c r="K36" s="83">
        <f t="shared" si="1"/>
        <v>0</v>
      </c>
      <c r="L36" s="83">
        <f t="shared" si="2"/>
        <v>0</v>
      </c>
      <c r="M36" s="83">
        <f t="shared" si="3"/>
        <v>0</v>
      </c>
      <c r="N36" s="99">
        <f t="shared" si="4"/>
        <v>0</v>
      </c>
      <c r="O36" s="127"/>
      <c r="P36" s="127"/>
      <c r="Q36" s="127"/>
      <c r="R36" s="127"/>
      <c r="S36" s="127"/>
      <c r="T36" s="131"/>
    </row>
    <row r="37" s="124" customFormat="1" ht="23" customHeight="1" outlineLevel="2" spans="1:20">
      <c r="A37" s="142">
        <v>28</v>
      </c>
      <c r="B37" s="144" t="s">
        <v>511</v>
      </c>
      <c r="C37" s="114"/>
      <c r="D37" s="142" t="s">
        <v>183</v>
      </c>
      <c r="E37" s="144">
        <v>294</v>
      </c>
      <c r="F37" s="152"/>
      <c r="G37" s="144"/>
      <c r="H37" s="144"/>
      <c r="I37" s="144"/>
      <c r="J37" s="83">
        <f t="shared" si="0"/>
        <v>0</v>
      </c>
      <c r="K37" s="83">
        <f t="shared" si="1"/>
        <v>0</v>
      </c>
      <c r="L37" s="83">
        <f t="shared" si="2"/>
        <v>0</v>
      </c>
      <c r="M37" s="83">
        <f t="shared" si="3"/>
        <v>0</v>
      </c>
      <c r="N37" s="99">
        <f t="shared" si="4"/>
        <v>0</v>
      </c>
      <c r="O37" s="127"/>
      <c r="P37" s="127"/>
      <c r="Q37" s="127"/>
      <c r="R37" s="127"/>
      <c r="S37" s="127"/>
      <c r="T37" s="131"/>
    </row>
    <row r="38" s="124" customFormat="1" ht="23" customHeight="1" outlineLevel="1" spans="1:20">
      <c r="A38" s="148" t="s">
        <v>166</v>
      </c>
      <c r="B38" s="149" t="s">
        <v>512</v>
      </c>
      <c r="C38" s="114"/>
      <c r="D38" s="154"/>
      <c r="E38" s="144"/>
      <c r="F38" s="152"/>
      <c r="G38" s="144"/>
      <c r="H38" s="144"/>
      <c r="I38" s="144"/>
      <c r="J38" s="83"/>
      <c r="K38" s="83"/>
      <c r="L38" s="83"/>
      <c r="M38" s="83"/>
      <c r="N38" s="152"/>
      <c r="O38" s="127"/>
      <c r="P38" s="127"/>
      <c r="Q38" s="127"/>
      <c r="R38" s="127"/>
      <c r="S38" s="127"/>
      <c r="T38" s="131"/>
    </row>
    <row r="39" s="124" customFormat="1" ht="29" customHeight="1" outlineLevel="2" spans="1:20">
      <c r="A39" s="155">
        <v>1</v>
      </c>
      <c r="B39" s="144" t="s">
        <v>513</v>
      </c>
      <c r="C39" s="114"/>
      <c r="D39" s="142" t="s">
        <v>308</v>
      </c>
      <c r="E39" s="144">
        <v>34</v>
      </c>
      <c r="F39" s="152"/>
      <c r="G39" s="144"/>
      <c r="H39" s="144"/>
      <c r="I39" s="144"/>
      <c r="J39" s="83">
        <f t="shared" ref="J39:J53" si="5" xml:space="preserve">(F39+G39+H39+I39)*$J$7</f>
        <v>0</v>
      </c>
      <c r="K39" s="83">
        <f t="shared" ref="K39:K53" si="6" xml:space="preserve">(F39+G39+H39+I39+J39)*$K$7</f>
        <v>0</v>
      </c>
      <c r="L39" s="83">
        <f t="shared" ref="L39:L53" si="7" xml:space="preserve">(F39+G39+H39+I39+J39+K39)*$L$7</f>
        <v>0</v>
      </c>
      <c r="M39" s="83">
        <f t="shared" ref="M39:M53" si="8" xml:space="preserve">F39+G39+H39+I39+J39+K39+L39</f>
        <v>0</v>
      </c>
      <c r="N39" s="99">
        <f t="shared" ref="N39:N53" si="9" xml:space="preserve">E39*M39</f>
        <v>0</v>
      </c>
      <c r="O39" s="127"/>
      <c r="P39" s="127"/>
      <c r="Q39" s="127"/>
      <c r="R39" s="127"/>
      <c r="S39" s="127"/>
      <c r="T39" s="131"/>
    </row>
    <row r="40" s="124" customFormat="1" ht="23" customHeight="1" outlineLevel="2" spans="1:20">
      <c r="A40" s="155">
        <v>2</v>
      </c>
      <c r="B40" s="144" t="s">
        <v>514</v>
      </c>
      <c r="C40" s="114"/>
      <c r="D40" s="142" t="s">
        <v>308</v>
      </c>
      <c r="E40" s="144">
        <v>12</v>
      </c>
      <c r="F40" s="152"/>
      <c r="G40" s="144"/>
      <c r="H40" s="144"/>
      <c r="I40" s="144"/>
      <c r="J40" s="83">
        <f t="shared" si="5"/>
        <v>0</v>
      </c>
      <c r="K40" s="83">
        <f t="shared" si="6"/>
        <v>0</v>
      </c>
      <c r="L40" s="83">
        <f t="shared" si="7"/>
        <v>0</v>
      </c>
      <c r="M40" s="83">
        <f t="shared" si="8"/>
        <v>0</v>
      </c>
      <c r="N40" s="99">
        <f t="shared" si="9"/>
        <v>0</v>
      </c>
      <c r="O40" s="127"/>
      <c r="P40" s="127"/>
      <c r="Q40" s="127"/>
      <c r="R40" s="127"/>
      <c r="S40" s="127"/>
      <c r="T40" s="131"/>
    </row>
    <row r="41" s="124" customFormat="1" ht="23" customHeight="1" outlineLevel="2" spans="1:20">
      <c r="A41" s="155">
        <v>3</v>
      </c>
      <c r="B41" s="144" t="s">
        <v>515</v>
      </c>
      <c r="C41" s="114"/>
      <c r="D41" s="142" t="s">
        <v>308</v>
      </c>
      <c r="E41" s="144">
        <v>10</v>
      </c>
      <c r="F41" s="152"/>
      <c r="G41" s="144"/>
      <c r="H41" s="144"/>
      <c r="I41" s="144"/>
      <c r="J41" s="83">
        <f t="shared" si="5"/>
        <v>0</v>
      </c>
      <c r="K41" s="83">
        <f t="shared" si="6"/>
        <v>0</v>
      </c>
      <c r="L41" s="83">
        <f t="shared" si="7"/>
        <v>0</v>
      </c>
      <c r="M41" s="83">
        <f t="shared" si="8"/>
        <v>0</v>
      </c>
      <c r="N41" s="99">
        <f t="shared" si="9"/>
        <v>0</v>
      </c>
      <c r="O41" s="127"/>
      <c r="P41" s="127"/>
      <c r="Q41" s="127"/>
      <c r="R41" s="127"/>
      <c r="S41" s="127"/>
      <c r="T41" s="131"/>
    </row>
    <row r="42" s="124" customFormat="1" ht="23" customHeight="1" outlineLevel="2" spans="1:20">
      <c r="A42" s="155">
        <v>4</v>
      </c>
      <c r="B42" s="144" t="s">
        <v>516</v>
      </c>
      <c r="C42" s="114"/>
      <c r="D42" s="142" t="s">
        <v>308</v>
      </c>
      <c r="E42" s="144">
        <v>6</v>
      </c>
      <c r="F42" s="152"/>
      <c r="G42" s="144"/>
      <c r="H42" s="144"/>
      <c r="I42" s="144"/>
      <c r="J42" s="83">
        <f t="shared" si="5"/>
        <v>0</v>
      </c>
      <c r="K42" s="83">
        <f t="shared" si="6"/>
        <v>0</v>
      </c>
      <c r="L42" s="83">
        <f t="shared" si="7"/>
        <v>0</v>
      </c>
      <c r="M42" s="83">
        <f t="shared" si="8"/>
        <v>0</v>
      </c>
      <c r="N42" s="99">
        <f t="shared" si="9"/>
        <v>0</v>
      </c>
      <c r="O42" s="127"/>
      <c r="P42" s="127"/>
      <c r="Q42" s="127"/>
      <c r="R42" s="127"/>
      <c r="S42" s="127"/>
      <c r="T42" s="131"/>
    </row>
    <row r="43" s="124" customFormat="1" ht="23" customHeight="1" outlineLevel="2" spans="1:20">
      <c r="A43" s="155">
        <v>5</v>
      </c>
      <c r="B43" s="144" t="s">
        <v>517</v>
      </c>
      <c r="C43" s="114"/>
      <c r="D43" s="142" t="s">
        <v>518</v>
      </c>
      <c r="E43" s="144">
        <v>1</v>
      </c>
      <c r="F43" s="152"/>
      <c r="G43" s="144"/>
      <c r="H43" s="144"/>
      <c r="I43" s="144"/>
      <c r="J43" s="83">
        <f t="shared" si="5"/>
        <v>0</v>
      </c>
      <c r="K43" s="83">
        <f t="shared" si="6"/>
        <v>0</v>
      </c>
      <c r="L43" s="83">
        <f t="shared" si="7"/>
        <v>0</v>
      </c>
      <c r="M43" s="83">
        <f t="shared" si="8"/>
        <v>0</v>
      </c>
      <c r="N43" s="99">
        <f t="shared" si="9"/>
        <v>0</v>
      </c>
      <c r="O43" s="127"/>
      <c r="P43" s="127"/>
      <c r="Q43" s="127"/>
      <c r="R43" s="127"/>
      <c r="S43" s="127"/>
      <c r="T43" s="131"/>
    </row>
    <row r="44" s="124" customFormat="1" ht="25" customHeight="1" outlineLevel="2" spans="1:20">
      <c r="A44" s="155">
        <v>6</v>
      </c>
      <c r="B44" s="144" t="s">
        <v>519</v>
      </c>
      <c r="C44" s="114"/>
      <c r="D44" s="142" t="s">
        <v>518</v>
      </c>
      <c r="E44" s="144">
        <v>1</v>
      </c>
      <c r="F44" s="152"/>
      <c r="G44" s="144"/>
      <c r="H44" s="144"/>
      <c r="I44" s="144"/>
      <c r="J44" s="83">
        <f t="shared" si="5"/>
        <v>0</v>
      </c>
      <c r="K44" s="83">
        <f t="shared" si="6"/>
        <v>0</v>
      </c>
      <c r="L44" s="83">
        <f t="shared" si="7"/>
        <v>0</v>
      </c>
      <c r="M44" s="83">
        <f t="shared" si="8"/>
        <v>0</v>
      </c>
      <c r="N44" s="99">
        <f t="shared" si="9"/>
        <v>0</v>
      </c>
      <c r="O44" s="127"/>
      <c r="P44" s="127"/>
      <c r="Q44" s="127"/>
      <c r="R44" s="127"/>
      <c r="S44" s="127"/>
      <c r="T44" s="131"/>
    </row>
    <row r="45" s="124" customFormat="1" ht="23" customHeight="1" outlineLevel="2" spans="1:20">
      <c r="A45" s="155">
        <v>7</v>
      </c>
      <c r="B45" s="144" t="s">
        <v>520</v>
      </c>
      <c r="C45" s="114"/>
      <c r="D45" s="142" t="s">
        <v>183</v>
      </c>
      <c r="E45" s="144">
        <v>1</v>
      </c>
      <c r="F45" s="152"/>
      <c r="G45" s="144"/>
      <c r="H45" s="144"/>
      <c r="I45" s="144"/>
      <c r="J45" s="83">
        <f t="shared" si="5"/>
        <v>0</v>
      </c>
      <c r="K45" s="83">
        <f t="shared" si="6"/>
        <v>0</v>
      </c>
      <c r="L45" s="83">
        <f t="shared" si="7"/>
        <v>0</v>
      </c>
      <c r="M45" s="83">
        <f t="shared" si="8"/>
        <v>0</v>
      </c>
      <c r="N45" s="99">
        <f t="shared" si="9"/>
        <v>0</v>
      </c>
      <c r="O45" s="127"/>
      <c r="P45" s="127"/>
      <c r="Q45" s="127"/>
      <c r="R45" s="127"/>
      <c r="S45" s="127"/>
      <c r="T45" s="131"/>
    </row>
    <row r="46" s="124" customFormat="1" ht="23" customHeight="1" outlineLevel="2" spans="1:20">
      <c r="A46" s="155">
        <v>8</v>
      </c>
      <c r="B46" s="144" t="s">
        <v>521</v>
      </c>
      <c r="C46" s="114"/>
      <c r="D46" s="142" t="s">
        <v>183</v>
      </c>
      <c r="E46" s="144">
        <v>1</v>
      </c>
      <c r="F46" s="152"/>
      <c r="G46" s="144"/>
      <c r="H46" s="144"/>
      <c r="I46" s="144"/>
      <c r="J46" s="83">
        <f t="shared" si="5"/>
        <v>0</v>
      </c>
      <c r="K46" s="83">
        <f t="shared" si="6"/>
        <v>0</v>
      </c>
      <c r="L46" s="83">
        <f t="shared" si="7"/>
        <v>0</v>
      </c>
      <c r="M46" s="83">
        <f t="shared" si="8"/>
        <v>0</v>
      </c>
      <c r="N46" s="99">
        <f t="shared" si="9"/>
        <v>0</v>
      </c>
      <c r="O46" s="127"/>
      <c r="P46" s="127"/>
      <c r="Q46" s="127"/>
      <c r="R46" s="127"/>
      <c r="S46" s="127"/>
      <c r="T46" s="131"/>
    </row>
    <row r="47" s="124" customFormat="1" ht="31" customHeight="1" outlineLevel="2" spans="1:20">
      <c r="A47" s="155">
        <v>9</v>
      </c>
      <c r="B47" s="144" t="s">
        <v>522</v>
      </c>
      <c r="C47" s="114"/>
      <c r="D47" s="142" t="s">
        <v>140</v>
      </c>
      <c r="E47" s="144">
        <v>275.27</v>
      </c>
      <c r="F47" s="152"/>
      <c r="G47" s="144"/>
      <c r="H47" s="144"/>
      <c r="I47" s="144"/>
      <c r="J47" s="83">
        <f t="shared" si="5"/>
        <v>0</v>
      </c>
      <c r="K47" s="83">
        <f t="shared" si="6"/>
        <v>0</v>
      </c>
      <c r="L47" s="83">
        <f t="shared" si="7"/>
        <v>0</v>
      </c>
      <c r="M47" s="83">
        <f t="shared" si="8"/>
        <v>0</v>
      </c>
      <c r="N47" s="99">
        <f t="shared" si="9"/>
        <v>0</v>
      </c>
      <c r="O47" s="127"/>
      <c r="P47" s="127"/>
      <c r="Q47" s="127"/>
      <c r="R47" s="127"/>
      <c r="S47" s="127"/>
      <c r="T47" s="131"/>
    </row>
    <row r="48" s="124" customFormat="1" ht="30" customHeight="1" outlineLevel="2" spans="1:20">
      <c r="A48" s="155">
        <v>10</v>
      </c>
      <c r="B48" s="144" t="s">
        <v>523</v>
      </c>
      <c r="C48" s="114"/>
      <c r="D48" s="142" t="s">
        <v>140</v>
      </c>
      <c r="E48" s="144">
        <v>822.59</v>
      </c>
      <c r="F48" s="152"/>
      <c r="G48" s="144"/>
      <c r="H48" s="144"/>
      <c r="I48" s="144"/>
      <c r="J48" s="83">
        <f t="shared" si="5"/>
        <v>0</v>
      </c>
      <c r="K48" s="83">
        <f t="shared" si="6"/>
        <v>0</v>
      </c>
      <c r="L48" s="83">
        <f t="shared" si="7"/>
        <v>0</v>
      </c>
      <c r="M48" s="83">
        <f t="shared" si="8"/>
        <v>0</v>
      </c>
      <c r="N48" s="99">
        <f t="shared" si="9"/>
        <v>0</v>
      </c>
      <c r="O48" s="127"/>
      <c r="P48" s="127"/>
      <c r="Q48" s="127"/>
      <c r="R48" s="127"/>
      <c r="S48" s="127"/>
      <c r="T48" s="131"/>
    </row>
    <row r="49" s="124" customFormat="1" ht="23" customHeight="1" outlineLevel="2" spans="1:20">
      <c r="A49" s="155">
        <v>11</v>
      </c>
      <c r="B49" s="144" t="s">
        <v>524</v>
      </c>
      <c r="C49" s="114"/>
      <c r="D49" s="142" t="s">
        <v>183</v>
      </c>
      <c r="E49" s="144">
        <v>71</v>
      </c>
      <c r="F49" s="152"/>
      <c r="G49" s="144"/>
      <c r="H49" s="144"/>
      <c r="I49" s="144"/>
      <c r="J49" s="83">
        <f t="shared" si="5"/>
        <v>0</v>
      </c>
      <c r="K49" s="83">
        <f t="shared" si="6"/>
        <v>0</v>
      </c>
      <c r="L49" s="83">
        <f t="shared" si="7"/>
        <v>0</v>
      </c>
      <c r="M49" s="83">
        <f t="shared" si="8"/>
        <v>0</v>
      </c>
      <c r="N49" s="99">
        <f t="shared" si="9"/>
        <v>0</v>
      </c>
      <c r="O49" s="127"/>
      <c r="P49" s="127"/>
      <c r="Q49" s="127"/>
      <c r="R49" s="127"/>
      <c r="S49" s="127"/>
      <c r="T49" s="131"/>
    </row>
    <row r="50" s="124" customFormat="1" ht="23" customHeight="1" outlineLevel="2" spans="1:20">
      <c r="A50" s="155">
        <v>12</v>
      </c>
      <c r="B50" s="144" t="s">
        <v>507</v>
      </c>
      <c r="C50" s="114"/>
      <c r="D50" s="142" t="s">
        <v>508</v>
      </c>
      <c r="E50" s="144">
        <v>90.88</v>
      </c>
      <c r="F50" s="152"/>
      <c r="G50" s="144"/>
      <c r="H50" s="144"/>
      <c r="I50" s="144"/>
      <c r="J50" s="83">
        <f t="shared" si="5"/>
        <v>0</v>
      </c>
      <c r="K50" s="83">
        <f t="shared" si="6"/>
        <v>0</v>
      </c>
      <c r="L50" s="83">
        <f t="shared" si="7"/>
        <v>0</v>
      </c>
      <c r="M50" s="83">
        <f t="shared" si="8"/>
        <v>0</v>
      </c>
      <c r="N50" s="99">
        <f t="shared" si="9"/>
        <v>0</v>
      </c>
      <c r="O50" s="127"/>
      <c r="P50" s="127"/>
      <c r="Q50" s="127"/>
      <c r="R50" s="127"/>
      <c r="S50" s="127"/>
      <c r="T50" s="131"/>
    </row>
    <row r="51" s="124" customFormat="1" ht="23" customHeight="1" outlineLevel="2" spans="1:20">
      <c r="A51" s="155">
        <v>13</v>
      </c>
      <c r="B51" s="144" t="s">
        <v>509</v>
      </c>
      <c r="C51" s="114"/>
      <c r="D51" s="142" t="s">
        <v>140</v>
      </c>
      <c r="E51" s="144">
        <v>70.3195</v>
      </c>
      <c r="F51" s="152"/>
      <c r="G51" s="144"/>
      <c r="H51" s="144"/>
      <c r="I51" s="144"/>
      <c r="J51" s="83">
        <f t="shared" si="5"/>
        <v>0</v>
      </c>
      <c r="K51" s="83">
        <f t="shared" si="6"/>
        <v>0</v>
      </c>
      <c r="L51" s="83">
        <f t="shared" si="7"/>
        <v>0</v>
      </c>
      <c r="M51" s="83">
        <f t="shared" si="8"/>
        <v>0</v>
      </c>
      <c r="N51" s="99">
        <f t="shared" si="9"/>
        <v>0</v>
      </c>
      <c r="O51" s="127"/>
      <c r="P51" s="127"/>
      <c r="Q51" s="127"/>
      <c r="R51" s="127"/>
      <c r="S51" s="127"/>
      <c r="T51" s="131"/>
    </row>
    <row r="52" s="124" customFormat="1" ht="23" customHeight="1" outlineLevel="2" spans="1:20">
      <c r="A52" s="155">
        <v>14</v>
      </c>
      <c r="B52" s="144" t="s">
        <v>510</v>
      </c>
      <c r="C52" s="114"/>
      <c r="D52" s="142" t="s">
        <v>140</v>
      </c>
      <c r="E52" s="144">
        <v>19.8</v>
      </c>
      <c r="F52" s="152"/>
      <c r="G52" s="144"/>
      <c r="H52" s="144"/>
      <c r="I52" s="144"/>
      <c r="J52" s="83">
        <f t="shared" si="5"/>
        <v>0</v>
      </c>
      <c r="K52" s="83">
        <f t="shared" si="6"/>
        <v>0</v>
      </c>
      <c r="L52" s="83">
        <f t="shared" si="7"/>
        <v>0</v>
      </c>
      <c r="M52" s="83">
        <f t="shared" si="8"/>
        <v>0</v>
      </c>
      <c r="N52" s="99">
        <f t="shared" si="9"/>
        <v>0</v>
      </c>
      <c r="O52" s="127"/>
      <c r="P52" s="127"/>
      <c r="Q52" s="127"/>
      <c r="R52" s="127"/>
      <c r="S52" s="127"/>
      <c r="T52" s="131"/>
    </row>
    <row r="53" s="124" customFormat="1" ht="23" customHeight="1" outlineLevel="2" spans="1:20">
      <c r="A53" s="155">
        <v>15</v>
      </c>
      <c r="B53" s="144" t="s">
        <v>511</v>
      </c>
      <c r="C53" s="114"/>
      <c r="D53" s="142" t="s">
        <v>183</v>
      </c>
      <c r="E53" s="144">
        <v>132</v>
      </c>
      <c r="F53" s="152"/>
      <c r="G53" s="144"/>
      <c r="H53" s="144"/>
      <c r="I53" s="144"/>
      <c r="J53" s="83">
        <f t="shared" si="5"/>
        <v>0</v>
      </c>
      <c r="K53" s="83">
        <f t="shared" si="6"/>
        <v>0</v>
      </c>
      <c r="L53" s="83">
        <f t="shared" si="7"/>
        <v>0</v>
      </c>
      <c r="M53" s="83">
        <f t="shared" si="8"/>
        <v>0</v>
      </c>
      <c r="N53" s="99">
        <f t="shared" si="9"/>
        <v>0</v>
      </c>
      <c r="O53" s="127"/>
      <c r="P53" s="127"/>
      <c r="Q53" s="127"/>
      <c r="R53" s="127"/>
      <c r="S53" s="127"/>
      <c r="T53" s="131"/>
    </row>
    <row r="54" s="124" customFormat="1" ht="30" customHeight="1" spans="1:20">
      <c r="A54" s="148" t="s">
        <v>337</v>
      </c>
      <c r="B54" s="149" t="s">
        <v>525</v>
      </c>
      <c r="C54" s="114"/>
      <c r="D54" s="144"/>
      <c r="E54" s="144"/>
      <c r="F54" s="152"/>
      <c r="G54" s="144"/>
      <c r="H54" s="144"/>
      <c r="I54" s="144"/>
      <c r="J54" s="83"/>
      <c r="K54" s="83"/>
      <c r="L54" s="83"/>
      <c r="M54" s="83"/>
      <c r="N54" s="151">
        <f xml:space="preserve">SUM(N55:N108)</f>
        <v>0</v>
      </c>
      <c r="O54" s="127"/>
      <c r="P54" s="127"/>
      <c r="Q54" s="127"/>
      <c r="R54" s="127"/>
      <c r="S54" s="127"/>
      <c r="T54" s="131"/>
    </row>
    <row r="55" s="124" customFormat="1" ht="120" outlineLevel="1" spans="1:20">
      <c r="A55" s="155">
        <v>1</v>
      </c>
      <c r="B55" s="113" t="s">
        <v>526</v>
      </c>
      <c r="C55" s="114" t="s">
        <v>527</v>
      </c>
      <c r="D55" s="142" t="s">
        <v>140</v>
      </c>
      <c r="E55" s="144">
        <v>160.16</v>
      </c>
      <c r="F55" s="152"/>
      <c r="G55" s="144"/>
      <c r="H55" s="144"/>
      <c r="I55" s="144"/>
      <c r="J55" s="83">
        <f t="shared" ref="J55:J102" si="10" xml:space="preserve">(F55+G55+H55+I55)*$J$7</f>
        <v>0</v>
      </c>
      <c r="K55" s="83">
        <f t="shared" ref="K55:K102" si="11" xml:space="preserve">(F55+G55+H55+I55+J55)*$K$7</f>
        <v>0</v>
      </c>
      <c r="L55" s="83">
        <f t="shared" ref="L55:L102" si="12" xml:space="preserve">(F55+G55+H55+I55+J55+K55)*$L$7</f>
        <v>0</v>
      </c>
      <c r="M55" s="83">
        <f t="shared" ref="M55:M102" si="13" xml:space="preserve">F55+G55+H55+I55+J55+K55+L55</f>
        <v>0</v>
      </c>
      <c r="N55" s="99">
        <f t="shared" ref="N55:N102" si="14" xml:space="preserve">E55*M55</f>
        <v>0</v>
      </c>
      <c r="O55" s="127"/>
      <c r="P55" s="127"/>
      <c r="Q55" s="127"/>
      <c r="R55" s="127"/>
      <c r="S55" s="127"/>
      <c r="T55" s="131"/>
    </row>
    <row r="56" s="124" customFormat="1" ht="120" outlineLevel="1" spans="1:20">
      <c r="A56" s="155">
        <v>2</v>
      </c>
      <c r="B56" s="113" t="s">
        <v>528</v>
      </c>
      <c r="C56" s="114" t="s">
        <v>529</v>
      </c>
      <c r="D56" s="142" t="s">
        <v>140</v>
      </c>
      <c r="E56" s="144">
        <v>31.91</v>
      </c>
      <c r="F56" s="152"/>
      <c r="G56" s="144"/>
      <c r="H56" s="144"/>
      <c r="I56" s="144"/>
      <c r="J56" s="83">
        <f t="shared" si="10"/>
        <v>0</v>
      </c>
      <c r="K56" s="83">
        <f t="shared" si="11"/>
        <v>0</v>
      </c>
      <c r="L56" s="83">
        <f t="shared" si="12"/>
        <v>0</v>
      </c>
      <c r="M56" s="83">
        <f t="shared" si="13"/>
        <v>0</v>
      </c>
      <c r="N56" s="99">
        <f t="shared" si="14"/>
        <v>0</v>
      </c>
      <c r="O56" s="127"/>
      <c r="P56" s="127"/>
      <c r="Q56" s="127"/>
      <c r="R56" s="127"/>
      <c r="S56" s="127"/>
      <c r="T56" s="131"/>
    </row>
    <row r="57" s="124" customFormat="1" ht="120" outlineLevel="1" spans="1:20">
      <c r="A57" s="155">
        <v>3</v>
      </c>
      <c r="B57" s="113" t="s">
        <v>526</v>
      </c>
      <c r="C57" s="114" t="s">
        <v>530</v>
      </c>
      <c r="D57" s="142" t="s">
        <v>140</v>
      </c>
      <c r="E57" s="144">
        <v>26.91</v>
      </c>
      <c r="F57" s="152"/>
      <c r="G57" s="144"/>
      <c r="H57" s="144"/>
      <c r="I57" s="144"/>
      <c r="J57" s="83">
        <f t="shared" si="10"/>
        <v>0</v>
      </c>
      <c r="K57" s="83">
        <f t="shared" si="11"/>
        <v>0</v>
      </c>
      <c r="L57" s="83">
        <f t="shared" si="12"/>
        <v>0</v>
      </c>
      <c r="M57" s="83">
        <f t="shared" si="13"/>
        <v>0</v>
      </c>
      <c r="N57" s="99">
        <f t="shared" si="14"/>
        <v>0</v>
      </c>
      <c r="O57" s="127"/>
      <c r="P57" s="127"/>
      <c r="Q57" s="127"/>
      <c r="R57" s="127"/>
      <c r="S57" s="127"/>
      <c r="T57" s="131"/>
    </row>
    <row r="58" s="124" customFormat="1" ht="120" outlineLevel="1" spans="1:20">
      <c r="A58" s="155">
        <v>4</v>
      </c>
      <c r="B58" s="113" t="s">
        <v>526</v>
      </c>
      <c r="C58" s="114" t="s">
        <v>531</v>
      </c>
      <c r="D58" s="142" t="s">
        <v>140</v>
      </c>
      <c r="E58" s="144">
        <v>43.26</v>
      </c>
      <c r="F58" s="152"/>
      <c r="G58" s="144"/>
      <c r="H58" s="144"/>
      <c r="I58" s="144"/>
      <c r="J58" s="83">
        <f t="shared" si="10"/>
        <v>0</v>
      </c>
      <c r="K58" s="83">
        <f t="shared" si="11"/>
        <v>0</v>
      </c>
      <c r="L58" s="83">
        <f t="shared" si="12"/>
        <v>0</v>
      </c>
      <c r="M58" s="83">
        <f t="shared" si="13"/>
        <v>0</v>
      </c>
      <c r="N58" s="99">
        <f t="shared" si="14"/>
        <v>0</v>
      </c>
      <c r="O58" s="127"/>
      <c r="P58" s="127"/>
      <c r="Q58" s="127"/>
      <c r="R58" s="127"/>
      <c r="S58" s="127"/>
      <c r="T58" s="131"/>
    </row>
    <row r="59" s="124" customFormat="1" ht="120" outlineLevel="1" spans="1:20">
      <c r="A59" s="155">
        <v>5</v>
      </c>
      <c r="B59" s="113" t="s">
        <v>528</v>
      </c>
      <c r="C59" s="114" t="s">
        <v>532</v>
      </c>
      <c r="D59" s="142" t="s">
        <v>140</v>
      </c>
      <c r="E59" s="144">
        <v>56.67</v>
      </c>
      <c r="F59" s="152"/>
      <c r="G59" s="144"/>
      <c r="H59" s="144"/>
      <c r="I59" s="144"/>
      <c r="J59" s="83">
        <f t="shared" si="10"/>
        <v>0</v>
      </c>
      <c r="K59" s="83">
        <f t="shared" si="11"/>
        <v>0</v>
      </c>
      <c r="L59" s="83">
        <f t="shared" si="12"/>
        <v>0</v>
      </c>
      <c r="M59" s="83">
        <f t="shared" si="13"/>
        <v>0</v>
      </c>
      <c r="N59" s="99">
        <f t="shared" si="14"/>
        <v>0</v>
      </c>
      <c r="O59" s="127"/>
      <c r="P59" s="127"/>
      <c r="Q59" s="127"/>
      <c r="R59" s="127"/>
      <c r="S59" s="127"/>
      <c r="T59" s="131"/>
    </row>
    <row r="60" s="124" customFormat="1" ht="120" outlineLevel="1" spans="1:20">
      <c r="A60" s="155">
        <v>6</v>
      </c>
      <c r="B60" s="113" t="s">
        <v>528</v>
      </c>
      <c r="C60" s="114" t="s">
        <v>533</v>
      </c>
      <c r="D60" s="142" t="s">
        <v>140</v>
      </c>
      <c r="E60" s="144">
        <v>30.77</v>
      </c>
      <c r="F60" s="152"/>
      <c r="G60" s="144"/>
      <c r="H60" s="144"/>
      <c r="I60" s="144"/>
      <c r="J60" s="83">
        <f t="shared" si="10"/>
        <v>0</v>
      </c>
      <c r="K60" s="83">
        <f t="shared" si="11"/>
        <v>0</v>
      </c>
      <c r="L60" s="83">
        <f t="shared" si="12"/>
        <v>0</v>
      </c>
      <c r="M60" s="83">
        <f t="shared" si="13"/>
        <v>0</v>
      </c>
      <c r="N60" s="99">
        <f t="shared" si="14"/>
        <v>0</v>
      </c>
      <c r="O60" s="127"/>
      <c r="P60" s="127"/>
      <c r="Q60" s="127"/>
      <c r="R60" s="127"/>
      <c r="S60" s="127"/>
      <c r="T60" s="131"/>
    </row>
    <row r="61" s="124" customFormat="1" ht="120" outlineLevel="1" spans="1:20">
      <c r="A61" s="155">
        <v>7</v>
      </c>
      <c r="B61" s="113" t="s">
        <v>526</v>
      </c>
      <c r="C61" s="114" t="s">
        <v>534</v>
      </c>
      <c r="D61" s="142" t="s">
        <v>140</v>
      </c>
      <c r="E61" s="144">
        <v>22.43</v>
      </c>
      <c r="F61" s="152"/>
      <c r="G61" s="144"/>
      <c r="H61" s="144"/>
      <c r="I61" s="144"/>
      <c r="J61" s="83">
        <f t="shared" si="10"/>
        <v>0</v>
      </c>
      <c r="K61" s="83">
        <f t="shared" si="11"/>
        <v>0</v>
      </c>
      <c r="L61" s="83">
        <f t="shared" si="12"/>
        <v>0</v>
      </c>
      <c r="M61" s="83">
        <f t="shared" si="13"/>
        <v>0</v>
      </c>
      <c r="N61" s="99">
        <f t="shared" si="14"/>
        <v>0</v>
      </c>
      <c r="O61" s="127"/>
      <c r="P61" s="127"/>
      <c r="Q61" s="127"/>
      <c r="R61" s="127"/>
      <c r="S61" s="127"/>
      <c r="T61" s="131"/>
    </row>
    <row r="62" s="124" customFormat="1" ht="120" outlineLevel="1" spans="1:20">
      <c r="A62" s="155">
        <v>8</v>
      </c>
      <c r="B62" s="113" t="s">
        <v>526</v>
      </c>
      <c r="C62" s="114" t="s">
        <v>535</v>
      </c>
      <c r="D62" s="142" t="s">
        <v>140</v>
      </c>
      <c r="E62" s="144">
        <v>7.28</v>
      </c>
      <c r="F62" s="152"/>
      <c r="G62" s="144"/>
      <c r="H62" s="144"/>
      <c r="I62" s="144"/>
      <c r="J62" s="83">
        <f t="shared" si="10"/>
        <v>0</v>
      </c>
      <c r="K62" s="83">
        <f t="shared" si="11"/>
        <v>0</v>
      </c>
      <c r="L62" s="83">
        <f t="shared" si="12"/>
        <v>0</v>
      </c>
      <c r="M62" s="83">
        <f t="shared" si="13"/>
        <v>0</v>
      </c>
      <c r="N62" s="99">
        <f t="shared" si="14"/>
        <v>0</v>
      </c>
      <c r="O62" s="127"/>
      <c r="P62" s="127"/>
      <c r="Q62" s="127"/>
      <c r="R62" s="127"/>
      <c r="S62" s="127"/>
      <c r="T62" s="131"/>
    </row>
    <row r="63" s="124" customFormat="1" ht="120" outlineLevel="1" spans="1:20">
      <c r="A63" s="155">
        <v>9</v>
      </c>
      <c r="B63" s="113" t="s">
        <v>526</v>
      </c>
      <c r="C63" s="114" t="s">
        <v>536</v>
      </c>
      <c r="D63" s="142" t="s">
        <v>140</v>
      </c>
      <c r="E63" s="144">
        <v>73.15</v>
      </c>
      <c r="F63" s="152"/>
      <c r="G63" s="144"/>
      <c r="H63" s="144"/>
      <c r="I63" s="144"/>
      <c r="J63" s="83">
        <f t="shared" si="10"/>
        <v>0</v>
      </c>
      <c r="K63" s="83">
        <f t="shared" si="11"/>
        <v>0</v>
      </c>
      <c r="L63" s="83">
        <f t="shared" si="12"/>
        <v>0</v>
      </c>
      <c r="M63" s="83">
        <f t="shared" si="13"/>
        <v>0</v>
      </c>
      <c r="N63" s="99">
        <f t="shared" si="14"/>
        <v>0</v>
      </c>
      <c r="O63" s="127"/>
      <c r="P63" s="127"/>
      <c r="Q63" s="127"/>
      <c r="R63" s="127"/>
      <c r="S63" s="127"/>
      <c r="T63" s="131"/>
    </row>
    <row r="64" s="124" customFormat="1" ht="120" outlineLevel="1" spans="1:20">
      <c r="A64" s="155">
        <v>10</v>
      </c>
      <c r="B64" s="113" t="s">
        <v>528</v>
      </c>
      <c r="C64" s="114" t="s">
        <v>537</v>
      </c>
      <c r="D64" s="142" t="s">
        <v>140</v>
      </c>
      <c r="E64" s="144">
        <v>10.28</v>
      </c>
      <c r="F64" s="152"/>
      <c r="G64" s="144"/>
      <c r="H64" s="144"/>
      <c r="I64" s="144"/>
      <c r="J64" s="83">
        <f t="shared" si="10"/>
        <v>0</v>
      </c>
      <c r="K64" s="83">
        <f t="shared" si="11"/>
        <v>0</v>
      </c>
      <c r="L64" s="83">
        <f t="shared" si="12"/>
        <v>0</v>
      </c>
      <c r="M64" s="83">
        <f t="shared" si="13"/>
        <v>0</v>
      </c>
      <c r="N64" s="99">
        <f t="shared" si="14"/>
        <v>0</v>
      </c>
      <c r="O64" s="127"/>
      <c r="P64" s="127"/>
      <c r="Q64" s="127"/>
      <c r="R64" s="127"/>
      <c r="S64" s="127"/>
      <c r="T64" s="131"/>
    </row>
    <row r="65" s="124" customFormat="1" ht="120" outlineLevel="1" spans="1:20">
      <c r="A65" s="155">
        <v>11</v>
      </c>
      <c r="B65" s="113" t="s">
        <v>528</v>
      </c>
      <c r="C65" s="114" t="s">
        <v>538</v>
      </c>
      <c r="D65" s="142" t="s">
        <v>140</v>
      </c>
      <c r="E65" s="144">
        <v>25.04</v>
      </c>
      <c r="F65" s="152"/>
      <c r="G65" s="144"/>
      <c r="H65" s="144"/>
      <c r="I65" s="144"/>
      <c r="J65" s="83">
        <f t="shared" si="10"/>
        <v>0</v>
      </c>
      <c r="K65" s="83">
        <f t="shared" si="11"/>
        <v>0</v>
      </c>
      <c r="L65" s="83">
        <f t="shared" si="12"/>
        <v>0</v>
      </c>
      <c r="M65" s="83">
        <f t="shared" si="13"/>
        <v>0</v>
      </c>
      <c r="N65" s="99">
        <f t="shared" si="14"/>
        <v>0</v>
      </c>
      <c r="O65" s="127"/>
      <c r="P65" s="127"/>
      <c r="Q65" s="127"/>
      <c r="R65" s="127"/>
      <c r="S65" s="127"/>
      <c r="T65" s="131"/>
    </row>
    <row r="66" s="124" customFormat="1" ht="120" outlineLevel="1" spans="1:20">
      <c r="A66" s="155">
        <v>12</v>
      </c>
      <c r="B66" s="113" t="s">
        <v>528</v>
      </c>
      <c r="C66" s="114" t="s">
        <v>539</v>
      </c>
      <c r="D66" s="142" t="s">
        <v>140</v>
      </c>
      <c r="E66" s="144">
        <v>405.46</v>
      </c>
      <c r="F66" s="152"/>
      <c r="G66" s="144"/>
      <c r="H66" s="144"/>
      <c r="I66" s="144"/>
      <c r="J66" s="83">
        <f t="shared" si="10"/>
        <v>0</v>
      </c>
      <c r="K66" s="83">
        <f t="shared" si="11"/>
        <v>0</v>
      </c>
      <c r="L66" s="83">
        <f t="shared" si="12"/>
        <v>0</v>
      </c>
      <c r="M66" s="83">
        <f t="shared" si="13"/>
        <v>0</v>
      </c>
      <c r="N66" s="99">
        <f t="shared" si="14"/>
        <v>0</v>
      </c>
      <c r="O66" s="127"/>
      <c r="P66" s="127"/>
      <c r="Q66" s="127"/>
      <c r="R66" s="127"/>
      <c r="S66" s="127"/>
      <c r="T66" s="131"/>
    </row>
    <row r="67" s="124" customFormat="1" ht="120" outlineLevel="1" spans="1:20">
      <c r="A67" s="155">
        <v>13</v>
      </c>
      <c r="B67" s="113" t="s">
        <v>528</v>
      </c>
      <c r="C67" s="114" t="s">
        <v>540</v>
      </c>
      <c r="D67" s="142" t="s">
        <v>140</v>
      </c>
      <c r="E67" s="144">
        <v>35.24</v>
      </c>
      <c r="F67" s="152"/>
      <c r="G67" s="144"/>
      <c r="H67" s="144"/>
      <c r="I67" s="144"/>
      <c r="J67" s="83">
        <f t="shared" si="10"/>
        <v>0</v>
      </c>
      <c r="K67" s="83">
        <f t="shared" si="11"/>
        <v>0</v>
      </c>
      <c r="L67" s="83">
        <f t="shared" si="12"/>
        <v>0</v>
      </c>
      <c r="M67" s="83">
        <f t="shared" si="13"/>
        <v>0</v>
      </c>
      <c r="N67" s="99">
        <f t="shared" si="14"/>
        <v>0</v>
      </c>
      <c r="O67" s="127"/>
      <c r="P67" s="127"/>
      <c r="Q67" s="127"/>
      <c r="R67" s="127"/>
      <c r="S67" s="127"/>
      <c r="T67" s="131"/>
    </row>
    <row r="68" s="124" customFormat="1" ht="120" outlineLevel="1" spans="1:20">
      <c r="A68" s="155">
        <v>14</v>
      </c>
      <c r="B68" s="113" t="s">
        <v>528</v>
      </c>
      <c r="C68" s="114" t="s">
        <v>541</v>
      </c>
      <c r="D68" s="142" t="s">
        <v>140</v>
      </c>
      <c r="E68" s="144">
        <v>51.08</v>
      </c>
      <c r="F68" s="152"/>
      <c r="G68" s="144"/>
      <c r="H68" s="144"/>
      <c r="I68" s="144"/>
      <c r="J68" s="83">
        <f t="shared" si="10"/>
        <v>0</v>
      </c>
      <c r="K68" s="83">
        <f t="shared" si="11"/>
        <v>0</v>
      </c>
      <c r="L68" s="83">
        <f t="shared" si="12"/>
        <v>0</v>
      </c>
      <c r="M68" s="83">
        <f t="shared" si="13"/>
        <v>0</v>
      </c>
      <c r="N68" s="99">
        <f t="shared" si="14"/>
        <v>0</v>
      </c>
      <c r="O68" s="127"/>
      <c r="P68" s="127"/>
      <c r="Q68" s="127"/>
      <c r="R68" s="127"/>
      <c r="S68" s="127"/>
      <c r="T68" s="131"/>
    </row>
    <row r="69" s="124" customFormat="1" ht="120" outlineLevel="1" spans="1:20">
      <c r="A69" s="155">
        <v>15</v>
      </c>
      <c r="B69" s="113" t="s">
        <v>528</v>
      </c>
      <c r="C69" s="114" t="s">
        <v>542</v>
      </c>
      <c r="D69" s="142" t="s">
        <v>140</v>
      </c>
      <c r="E69" s="144">
        <v>61.29</v>
      </c>
      <c r="F69" s="152"/>
      <c r="G69" s="144"/>
      <c r="H69" s="144"/>
      <c r="I69" s="144"/>
      <c r="J69" s="83">
        <f t="shared" si="10"/>
        <v>0</v>
      </c>
      <c r="K69" s="83">
        <f t="shared" si="11"/>
        <v>0</v>
      </c>
      <c r="L69" s="83">
        <f t="shared" si="12"/>
        <v>0</v>
      </c>
      <c r="M69" s="83">
        <f t="shared" si="13"/>
        <v>0</v>
      </c>
      <c r="N69" s="99">
        <f t="shared" si="14"/>
        <v>0</v>
      </c>
      <c r="O69" s="127"/>
      <c r="P69" s="127"/>
      <c r="Q69" s="127"/>
      <c r="R69" s="127"/>
      <c r="S69" s="127"/>
      <c r="T69" s="131"/>
    </row>
    <row r="70" s="124" customFormat="1" ht="120" outlineLevel="1" spans="1:20">
      <c r="A70" s="155">
        <v>16</v>
      </c>
      <c r="B70" s="113" t="s">
        <v>528</v>
      </c>
      <c r="C70" s="114" t="s">
        <v>543</v>
      </c>
      <c r="D70" s="142" t="s">
        <v>140</v>
      </c>
      <c r="E70" s="144">
        <v>155.37</v>
      </c>
      <c r="F70" s="152"/>
      <c r="G70" s="144"/>
      <c r="H70" s="144"/>
      <c r="I70" s="144"/>
      <c r="J70" s="83">
        <f t="shared" si="10"/>
        <v>0</v>
      </c>
      <c r="K70" s="83">
        <f t="shared" si="11"/>
        <v>0</v>
      </c>
      <c r="L70" s="83">
        <f t="shared" si="12"/>
        <v>0</v>
      </c>
      <c r="M70" s="83">
        <f t="shared" si="13"/>
        <v>0</v>
      </c>
      <c r="N70" s="99">
        <f t="shared" si="14"/>
        <v>0</v>
      </c>
      <c r="O70" s="127"/>
      <c r="P70" s="127"/>
      <c r="Q70" s="127"/>
      <c r="R70" s="127"/>
      <c r="S70" s="127"/>
      <c r="T70" s="131"/>
    </row>
    <row r="71" s="124" customFormat="1" ht="120" outlineLevel="1" spans="1:20">
      <c r="A71" s="155">
        <v>17</v>
      </c>
      <c r="B71" s="113" t="s">
        <v>528</v>
      </c>
      <c r="C71" s="114" t="s">
        <v>544</v>
      </c>
      <c r="D71" s="142" t="s">
        <v>140</v>
      </c>
      <c r="E71" s="144">
        <v>24.66</v>
      </c>
      <c r="F71" s="152"/>
      <c r="G71" s="144"/>
      <c r="H71" s="144"/>
      <c r="I71" s="144"/>
      <c r="J71" s="83">
        <f t="shared" si="10"/>
        <v>0</v>
      </c>
      <c r="K71" s="83">
        <f t="shared" si="11"/>
        <v>0</v>
      </c>
      <c r="L71" s="83">
        <f t="shared" si="12"/>
        <v>0</v>
      </c>
      <c r="M71" s="83">
        <f t="shared" si="13"/>
        <v>0</v>
      </c>
      <c r="N71" s="99">
        <f t="shared" si="14"/>
        <v>0</v>
      </c>
      <c r="O71" s="127"/>
      <c r="P71" s="127"/>
      <c r="Q71" s="127"/>
      <c r="R71" s="127"/>
      <c r="S71" s="127"/>
      <c r="T71" s="131"/>
    </row>
    <row r="72" s="124" customFormat="1" ht="27" customHeight="1" outlineLevel="1" spans="1:20">
      <c r="A72" s="155">
        <v>18</v>
      </c>
      <c r="B72" s="113" t="s">
        <v>545</v>
      </c>
      <c r="C72" s="156" t="s">
        <v>546</v>
      </c>
      <c r="D72" s="142" t="s">
        <v>140</v>
      </c>
      <c r="E72" s="144">
        <v>7.33</v>
      </c>
      <c r="F72" s="152"/>
      <c r="G72" s="144"/>
      <c r="H72" s="144"/>
      <c r="I72" s="144"/>
      <c r="J72" s="83">
        <f t="shared" si="10"/>
        <v>0</v>
      </c>
      <c r="K72" s="83">
        <f t="shared" si="11"/>
        <v>0</v>
      </c>
      <c r="L72" s="83">
        <f t="shared" si="12"/>
        <v>0</v>
      </c>
      <c r="M72" s="83">
        <f t="shared" si="13"/>
        <v>0</v>
      </c>
      <c r="N72" s="99">
        <f t="shared" si="14"/>
        <v>0</v>
      </c>
      <c r="O72" s="127"/>
      <c r="P72" s="127"/>
      <c r="Q72" s="127"/>
      <c r="R72" s="127"/>
      <c r="S72" s="127"/>
      <c r="T72" s="131"/>
    </row>
    <row r="73" s="124" customFormat="1" ht="27" customHeight="1" outlineLevel="1" spans="1:20">
      <c r="A73" s="155">
        <v>19</v>
      </c>
      <c r="B73" s="113" t="s">
        <v>547</v>
      </c>
      <c r="C73" s="156" t="s">
        <v>546</v>
      </c>
      <c r="D73" s="142" t="s">
        <v>140</v>
      </c>
      <c r="E73" s="144">
        <v>120.64</v>
      </c>
      <c r="F73" s="152"/>
      <c r="G73" s="144"/>
      <c r="H73" s="144"/>
      <c r="I73" s="144"/>
      <c r="J73" s="83">
        <f t="shared" si="10"/>
        <v>0</v>
      </c>
      <c r="K73" s="83">
        <f t="shared" si="11"/>
        <v>0</v>
      </c>
      <c r="L73" s="83">
        <f t="shared" si="12"/>
        <v>0</v>
      </c>
      <c r="M73" s="83">
        <f t="shared" si="13"/>
        <v>0</v>
      </c>
      <c r="N73" s="99">
        <f t="shared" si="14"/>
        <v>0</v>
      </c>
      <c r="O73" s="127"/>
      <c r="P73" s="127"/>
      <c r="Q73" s="127"/>
      <c r="R73" s="127"/>
      <c r="S73" s="127"/>
      <c r="T73" s="131"/>
    </row>
    <row r="74" s="124" customFormat="1" ht="27" customHeight="1" outlineLevel="1" spans="1:20">
      <c r="A74" s="155">
        <v>20</v>
      </c>
      <c r="B74" s="113" t="s">
        <v>548</v>
      </c>
      <c r="C74" s="156" t="s">
        <v>546</v>
      </c>
      <c r="D74" s="142" t="s">
        <v>140</v>
      </c>
      <c r="E74" s="144">
        <v>34.64</v>
      </c>
      <c r="F74" s="152"/>
      <c r="G74" s="144"/>
      <c r="H74" s="144"/>
      <c r="I74" s="144"/>
      <c r="J74" s="83">
        <f t="shared" si="10"/>
        <v>0</v>
      </c>
      <c r="K74" s="83">
        <f t="shared" si="11"/>
        <v>0</v>
      </c>
      <c r="L74" s="83">
        <f t="shared" si="12"/>
        <v>0</v>
      </c>
      <c r="M74" s="83">
        <f t="shared" si="13"/>
        <v>0</v>
      </c>
      <c r="N74" s="99">
        <f t="shared" si="14"/>
        <v>0</v>
      </c>
      <c r="O74" s="127"/>
      <c r="P74" s="127"/>
      <c r="Q74" s="127"/>
      <c r="R74" s="127"/>
      <c r="S74" s="127"/>
      <c r="T74" s="131"/>
    </row>
    <row r="75" s="124" customFormat="1" ht="27" customHeight="1" outlineLevel="1" spans="1:20">
      <c r="A75" s="155">
        <v>21</v>
      </c>
      <c r="B75" s="113" t="s">
        <v>549</v>
      </c>
      <c r="C75" s="156" t="s">
        <v>546</v>
      </c>
      <c r="D75" s="142" t="s">
        <v>140</v>
      </c>
      <c r="E75" s="144">
        <v>60.71</v>
      </c>
      <c r="F75" s="152"/>
      <c r="G75" s="144"/>
      <c r="H75" s="144"/>
      <c r="I75" s="144"/>
      <c r="J75" s="83">
        <f t="shared" si="10"/>
        <v>0</v>
      </c>
      <c r="K75" s="83">
        <f t="shared" si="11"/>
        <v>0</v>
      </c>
      <c r="L75" s="83">
        <f t="shared" si="12"/>
        <v>0</v>
      </c>
      <c r="M75" s="83">
        <f t="shared" si="13"/>
        <v>0</v>
      </c>
      <c r="N75" s="99">
        <f t="shared" si="14"/>
        <v>0</v>
      </c>
      <c r="O75" s="127"/>
      <c r="P75" s="127"/>
      <c r="Q75" s="127"/>
      <c r="R75" s="127"/>
      <c r="S75" s="127"/>
      <c r="T75" s="131"/>
    </row>
    <row r="76" s="124" customFormat="1" ht="27" customHeight="1" outlineLevel="1" spans="1:20">
      <c r="A76" s="155">
        <v>22</v>
      </c>
      <c r="B76" s="113" t="s">
        <v>550</v>
      </c>
      <c r="C76" s="156" t="s">
        <v>551</v>
      </c>
      <c r="D76" s="157" t="s">
        <v>183</v>
      </c>
      <c r="E76" s="144">
        <v>8</v>
      </c>
      <c r="F76" s="152"/>
      <c r="G76" s="144"/>
      <c r="H76" s="144"/>
      <c r="I76" s="144"/>
      <c r="J76" s="83">
        <f t="shared" si="10"/>
        <v>0</v>
      </c>
      <c r="K76" s="83">
        <f t="shared" si="11"/>
        <v>0</v>
      </c>
      <c r="L76" s="83">
        <f t="shared" si="12"/>
        <v>0</v>
      </c>
      <c r="M76" s="83">
        <f t="shared" si="13"/>
        <v>0</v>
      </c>
      <c r="N76" s="99">
        <f t="shared" si="14"/>
        <v>0</v>
      </c>
      <c r="O76" s="127"/>
      <c r="P76" s="127"/>
      <c r="Q76" s="127"/>
      <c r="R76" s="127"/>
      <c r="S76" s="127"/>
      <c r="T76" s="131"/>
    </row>
    <row r="77" s="124" customFormat="1" ht="27" customHeight="1" outlineLevel="1" spans="1:20">
      <c r="A77" s="155">
        <v>23</v>
      </c>
      <c r="B77" s="113" t="s">
        <v>552</v>
      </c>
      <c r="C77" s="156" t="s">
        <v>553</v>
      </c>
      <c r="D77" s="157" t="s">
        <v>183</v>
      </c>
      <c r="E77" s="144">
        <v>9</v>
      </c>
      <c r="F77" s="152"/>
      <c r="G77" s="144"/>
      <c r="H77" s="144"/>
      <c r="I77" s="144"/>
      <c r="J77" s="83">
        <f t="shared" si="10"/>
        <v>0</v>
      </c>
      <c r="K77" s="83">
        <f t="shared" si="11"/>
        <v>0</v>
      </c>
      <c r="L77" s="83">
        <f t="shared" si="12"/>
        <v>0</v>
      </c>
      <c r="M77" s="83">
        <f t="shared" si="13"/>
        <v>0</v>
      </c>
      <c r="N77" s="99">
        <f t="shared" si="14"/>
        <v>0</v>
      </c>
      <c r="O77" s="127"/>
      <c r="P77" s="127"/>
      <c r="Q77" s="127"/>
      <c r="R77" s="127"/>
      <c r="S77" s="127"/>
      <c r="T77" s="131"/>
    </row>
    <row r="78" s="124" customFormat="1" ht="27" customHeight="1" outlineLevel="1" spans="1:20">
      <c r="A78" s="155">
        <v>24</v>
      </c>
      <c r="B78" s="113" t="s">
        <v>554</v>
      </c>
      <c r="C78" s="156" t="s">
        <v>551</v>
      </c>
      <c r="D78" s="157" t="s">
        <v>183</v>
      </c>
      <c r="E78" s="144">
        <v>3</v>
      </c>
      <c r="F78" s="152"/>
      <c r="G78" s="144"/>
      <c r="H78" s="144"/>
      <c r="I78" s="144"/>
      <c r="J78" s="83">
        <f t="shared" si="10"/>
        <v>0</v>
      </c>
      <c r="K78" s="83">
        <f t="shared" si="11"/>
        <v>0</v>
      </c>
      <c r="L78" s="83">
        <f t="shared" si="12"/>
        <v>0</v>
      </c>
      <c r="M78" s="83">
        <f t="shared" si="13"/>
        <v>0</v>
      </c>
      <c r="N78" s="99">
        <f t="shared" si="14"/>
        <v>0</v>
      </c>
      <c r="O78" s="127"/>
      <c r="P78" s="127"/>
      <c r="Q78" s="127"/>
      <c r="R78" s="127"/>
      <c r="S78" s="127"/>
      <c r="T78" s="131"/>
    </row>
    <row r="79" s="124" customFormat="1" ht="27" customHeight="1" outlineLevel="1" spans="1:20">
      <c r="A79" s="155">
        <v>25</v>
      </c>
      <c r="B79" s="113" t="s">
        <v>555</v>
      </c>
      <c r="C79" s="156" t="s">
        <v>556</v>
      </c>
      <c r="D79" s="157" t="s">
        <v>183</v>
      </c>
      <c r="E79" s="144">
        <v>60</v>
      </c>
      <c r="F79" s="152"/>
      <c r="G79" s="144"/>
      <c r="H79" s="144"/>
      <c r="I79" s="144"/>
      <c r="J79" s="83">
        <f t="shared" si="10"/>
        <v>0</v>
      </c>
      <c r="K79" s="83">
        <f t="shared" si="11"/>
        <v>0</v>
      </c>
      <c r="L79" s="83">
        <f t="shared" si="12"/>
        <v>0</v>
      </c>
      <c r="M79" s="83">
        <f t="shared" si="13"/>
        <v>0</v>
      </c>
      <c r="N79" s="99">
        <f t="shared" si="14"/>
        <v>0</v>
      </c>
      <c r="O79" s="127"/>
      <c r="P79" s="127"/>
      <c r="Q79" s="127"/>
      <c r="R79" s="127"/>
      <c r="S79" s="127"/>
      <c r="T79" s="131"/>
    </row>
    <row r="80" s="124" customFormat="1" ht="29" customHeight="1" outlineLevel="1" spans="1:20">
      <c r="A80" s="155">
        <v>26</v>
      </c>
      <c r="B80" s="143" t="s">
        <v>557</v>
      </c>
      <c r="C80" s="156" t="s">
        <v>558</v>
      </c>
      <c r="D80" s="157" t="s">
        <v>308</v>
      </c>
      <c r="E80" s="144">
        <v>44</v>
      </c>
      <c r="F80" s="152"/>
      <c r="G80" s="144"/>
      <c r="H80" s="144"/>
      <c r="I80" s="144"/>
      <c r="J80" s="83">
        <f t="shared" si="10"/>
        <v>0</v>
      </c>
      <c r="K80" s="83">
        <f t="shared" si="11"/>
        <v>0</v>
      </c>
      <c r="L80" s="83">
        <f t="shared" si="12"/>
        <v>0</v>
      </c>
      <c r="M80" s="83">
        <f t="shared" si="13"/>
        <v>0</v>
      </c>
      <c r="N80" s="99">
        <f t="shared" si="14"/>
        <v>0</v>
      </c>
      <c r="O80" s="127"/>
      <c r="P80" s="127"/>
      <c r="Q80" s="127"/>
      <c r="R80" s="127"/>
      <c r="S80" s="127"/>
      <c r="T80" s="131"/>
    </row>
    <row r="81" s="124" customFormat="1" ht="29" customHeight="1" outlineLevel="1" spans="1:20">
      <c r="A81" s="155">
        <v>27</v>
      </c>
      <c r="B81" s="143" t="s">
        <v>557</v>
      </c>
      <c r="C81" s="156" t="s">
        <v>559</v>
      </c>
      <c r="D81" s="157" t="s">
        <v>308</v>
      </c>
      <c r="E81" s="144">
        <v>3</v>
      </c>
      <c r="F81" s="152"/>
      <c r="G81" s="144"/>
      <c r="H81" s="144"/>
      <c r="I81" s="144"/>
      <c r="J81" s="83">
        <f t="shared" si="10"/>
        <v>0</v>
      </c>
      <c r="K81" s="83">
        <f t="shared" si="11"/>
        <v>0</v>
      </c>
      <c r="L81" s="83">
        <f t="shared" si="12"/>
        <v>0</v>
      </c>
      <c r="M81" s="83">
        <f t="shared" si="13"/>
        <v>0</v>
      </c>
      <c r="N81" s="99">
        <f t="shared" si="14"/>
        <v>0</v>
      </c>
      <c r="O81" s="127"/>
      <c r="P81" s="127"/>
      <c r="Q81" s="127"/>
      <c r="R81" s="127"/>
      <c r="S81" s="127"/>
      <c r="T81" s="131"/>
    </row>
    <row r="82" s="124" customFormat="1" ht="29" customHeight="1" outlineLevel="1" spans="1:20">
      <c r="A82" s="155">
        <v>28</v>
      </c>
      <c r="B82" s="143" t="s">
        <v>560</v>
      </c>
      <c r="C82" s="156" t="s">
        <v>558</v>
      </c>
      <c r="D82" s="157"/>
      <c r="E82" s="144">
        <v>16</v>
      </c>
      <c r="F82" s="152"/>
      <c r="G82" s="144"/>
      <c r="H82" s="144"/>
      <c r="I82" s="144"/>
      <c r="J82" s="83">
        <f t="shared" si="10"/>
        <v>0</v>
      </c>
      <c r="K82" s="83">
        <f t="shared" si="11"/>
        <v>0</v>
      </c>
      <c r="L82" s="83">
        <f t="shared" si="12"/>
        <v>0</v>
      </c>
      <c r="M82" s="83">
        <f t="shared" si="13"/>
        <v>0</v>
      </c>
      <c r="N82" s="99">
        <f t="shared" si="14"/>
        <v>0</v>
      </c>
      <c r="O82" s="127"/>
      <c r="P82" s="127"/>
      <c r="Q82" s="127"/>
      <c r="R82" s="127"/>
      <c r="S82" s="127"/>
      <c r="T82" s="131"/>
    </row>
    <row r="83" s="124" customFormat="1" ht="36" outlineLevel="1" spans="1:20">
      <c r="A83" s="155">
        <v>29</v>
      </c>
      <c r="B83" s="143" t="s">
        <v>561</v>
      </c>
      <c r="C83" s="156" t="s">
        <v>562</v>
      </c>
      <c r="D83" s="157" t="s">
        <v>308</v>
      </c>
      <c r="E83" s="144">
        <v>1</v>
      </c>
      <c r="F83" s="152"/>
      <c r="G83" s="144"/>
      <c r="H83" s="144"/>
      <c r="I83" s="144"/>
      <c r="J83" s="83">
        <f t="shared" si="10"/>
        <v>0</v>
      </c>
      <c r="K83" s="83">
        <f t="shared" si="11"/>
        <v>0</v>
      </c>
      <c r="L83" s="83">
        <f t="shared" si="12"/>
        <v>0</v>
      </c>
      <c r="M83" s="83">
        <f t="shared" si="13"/>
        <v>0</v>
      </c>
      <c r="N83" s="99">
        <f t="shared" si="14"/>
        <v>0</v>
      </c>
      <c r="O83" s="127"/>
      <c r="P83" s="127"/>
      <c r="Q83" s="127"/>
      <c r="R83" s="127"/>
      <c r="S83" s="127"/>
      <c r="T83" s="131"/>
    </row>
    <row r="84" s="124" customFormat="1" ht="36" outlineLevel="1" spans="1:20">
      <c r="A84" s="155">
        <v>30</v>
      </c>
      <c r="B84" s="143" t="s">
        <v>561</v>
      </c>
      <c r="C84" s="156" t="s">
        <v>563</v>
      </c>
      <c r="D84" s="157" t="s">
        <v>308</v>
      </c>
      <c r="E84" s="144">
        <v>11</v>
      </c>
      <c r="F84" s="152"/>
      <c r="G84" s="144"/>
      <c r="H84" s="144"/>
      <c r="I84" s="144"/>
      <c r="J84" s="83">
        <f t="shared" si="10"/>
        <v>0</v>
      </c>
      <c r="K84" s="83">
        <f t="shared" si="11"/>
        <v>0</v>
      </c>
      <c r="L84" s="83">
        <f t="shared" si="12"/>
        <v>0</v>
      </c>
      <c r="M84" s="83">
        <f t="shared" si="13"/>
        <v>0</v>
      </c>
      <c r="N84" s="99">
        <f t="shared" si="14"/>
        <v>0</v>
      </c>
      <c r="O84" s="127"/>
      <c r="P84" s="127"/>
      <c r="Q84" s="127"/>
      <c r="R84" s="127"/>
      <c r="S84" s="127"/>
      <c r="T84" s="131"/>
    </row>
    <row r="85" s="124" customFormat="1" ht="36" outlineLevel="1" spans="1:20">
      <c r="A85" s="155">
        <v>31</v>
      </c>
      <c r="B85" s="143" t="s">
        <v>561</v>
      </c>
      <c r="C85" s="156" t="s">
        <v>564</v>
      </c>
      <c r="D85" s="157" t="s">
        <v>308</v>
      </c>
      <c r="E85" s="144">
        <v>1</v>
      </c>
      <c r="F85" s="152"/>
      <c r="G85" s="144"/>
      <c r="H85" s="144"/>
      <c r="I85" s="144"/>
      <c r="J85" s="83">
        <f t="shared" si="10"/>
        <v>0</v>
      </c>
      <c r="K85" s="83">
        <f t="shared" si="11"/>
        <v>0</v>
      </c>
      <c r="L85" s="83">
        <f t="shared" si="12"/>
        <v>0</v>
      </c>
      <c r="M85" s="83">
        <f t="shared" si="13"/>
        <v>0</v>
      </c>
      <c r="N85" s="99">
        <f t="shared" si="14"/>
        <v>0</v>
      </c>
      <c r="O85" s="127"/>
      <c r="P85" s="127"/>
      <c r="Q85" s="127"/>
      <c r="R85" s="127"/>
      <c r="S85" s="127"/>
      <c r="T85" s="131"/>
    </row>
    <row r="86" s="124" customFormat="1" ht="36" outlineLevel="1" spans="1:20">
      <c r="A86" s="155">
        <v>32</v>
      </c>
      <c r="B86" s="143" t="s">
        <v>565</v>
      </c>
      <c r="C86" s="156" t="s">
        <v>566</v>
      </c>
      <c r="D86" s="157" t="s">
        <v>308</v>
      </c>
      <c r="E86" s="144">
        <v>4</v>
      </c>
      <c r="F86" s="152"/>
      <c r="G86" s="144"/>
      <c r="H86" s="144"/>
      <c r="I86" s="144"/>
      <c r="J86" s="83">
        <f t="shared" si="10"/>
        <v>0</v>
      </c>
      <c r="K86" s="83">
        <f t="shared" si="11"/>
        <v>0</v>
      </c>
      <c r="L86" s="83">
        <f t="shared" si="12"/>
        <v>0</v>
      </c>
      <c r="M86" s="83">
        <f t="shared" si="13"/>
        <v>0</v>
      </c>
      <c r="N86" s="99">
        <f t="shared" si="14"/>
        <v>0</v>
      </c>
      <c r="O86" s="127"/>
      <c r="P86" s="127"/>
      <c r="Q86" s="127"/>
      <c r="R86" s="127"/>
      <c r="S86" s="127"/>
      <c r="T86" s="131"/>
    </row>
    <row r="87" s="124" customFormat="1" ht="30" customHeight="1" outlineLevel="1" spans="1:20">
      <c r="A87" s="155">
        <v>33</v>
      </c>
      <c r="B87" s="143" t="s">
        <v>567</v>
      </c>
      <c r="C87" s="156" t="s">
        <v>568</v>
      </c>
      <c r="D87" s="157" t="s">
        <v>308</v>
      </c>
      <c r="E87" s="144">
        <v>12</v>
      </c>
      <c r="F87" s="144"/>
      <c r="G87" s="144"/>
      <c r="H87" s="144"/>
      <c r="I87" s="144"/>
      <c r="J87" s="83">
        <f t="shared" si="10"/>
        <v>0</v>
      </c>
      <c r="K87" s="83">
        <f t="shared" si="11"/>
        <v>0</v>
      </c>
      <c r="L87" s="83">
        <f t="shared" si="12"/>
        <v>0</v>
      </c>
      <c r="M87" s="83">
        <f t="shared" si="13"/>
        <v>0</v>
      </c>
      <c r="N87" s="99">
        <f t="shared" si="14"/>
        <v>0</v>
      </c>
      <c r="O87" s="127"/>
      <c r="P87" s="127"/>
      <c r="Q87" s="127"/>
      <c r="R87" s="127"/>
      <c r="S87" s="127"/>
      <c r="T87" s="131"/>
    </row>
    <row r="88" s="124" customFormat="1" ht="24" outlineLevel="1" spans="1:20">
      <c r="A88" s="155">
        <v>34</v>
      </c>
      <c r="B88" s="143" t="s">
        <v>569</v>
      </c>
      <c r="C88" s="156" t="s">
        <v>570</v>
      </c>
      <c r="D88" s="157" t="s">
        <v>308</v>
      </c>
      <c r="E88" s="144">
        <v>2</v>
      </c>
      <c r="F88" s="152"/>
      <c r="G88" s="144"/>
      <c r="H88" s="144"/>
      <c r="I88" s="144"/>
      <c r="J88" s="83">
        <f t="shared" si="10"/>
        <v>0</v>
      </c>
      <c r="K88" s="83">
        <f t="shared" si="11"/>
        <v>0</v>
      </c>
      <c r="L88" s="83">
        <f t="shared" si="12"/>
        <v>0</v>
      </c>
      <c r="M88" s="83">
        <f t="shared" si="13"/>
        <v>0</v>
      </c>
      <c r="N88" s="99">
        <f t="shared" si="14"/>
        <v>0</v>
      </c>
      <c r="O88" s="127"/>
      <c r="P88" s="127"/>
      <c r="Q88" s="127"/>
      <c r="R88" s="127"/>
      <c r="S88" s="127"/>
      <c r="T88" s="131"/>
    </row>
    <row r="89" s="124" customFormat="1" ht="36" outlineLevel="1" spans="1:20">
      <c r="A89" s="155">
        <v>35</v>
      </c>
      <c r="B89" s="143" t="s">
        <v>571</v>
      </c>
      <c r="C89" s="156" t="s">
        <v>572</v>
      </c>
      <c r="D89" s="157" t="s">
        <v>308</v>
      </c>
      <c r="E89" s="144">
        <v>7</v>
      </c>
      <c r="F89" s="152"/>
      <c r="G89" s="144"/>
      <c r="H89" s="144"/>
      <c r="I89" s="144"/>
      <c r="J89" s="83">
        <f t="shared" ref="J89:J108" si="15" xml:space="preserve">(F89+G89+H89+I89)*$J$7</f>
        <v>0</v>
      </c>
      <c r="K89" s="83">
        <f t="shared" ref="K89:K108" si="16" xml:space="preserve">(F89+G89+H89+I89+J89)*$K$7</f>
        <v>0</v>
      </c>
      <c r="L89" s="83">
        <f t="shared" ref="L89:L108" si="17" xml:space="preserve">(F89+G89+H89+I89+J89+K89)*$L$7</f>
        <v>0</v>
      </c>
      <c r="M89" s="83">
        <f t="shared" ref="M89:M108" si="18" xml:space="preserve">F89+G89+H89+I89+J89+K89+L89</f>
        <v>0</v>
      </c>
      <c r="N89" s="99">
        <f t="shared" ref="N89:N108" si="19" xml:space="preserve">E89*M89</f>
        <v>0</v>
      </c>
      <c r="O89" s="127"/>
      <c r="P89" s="127"/>
      <c r="Q89" s="127"/>
      <c r="R89" s="127"/>
      <c r="S89" s="127"/>
      <c r="T89" s="131"/>
    </row>
    <row r="90" s="124" customFormat="1" ht="31" customHeight="1" outlineLevel="1" spans="1:20">
      <c r="A90" s="155">
        <v>36</v>
      </c>
      <c r="B90" s="143" t="s">
        <v>573</v>
      </c>
      <c r="C90" s="156" t="s">
        <v>574</v>
      </c>
      <c r="D90" s="157" t="s">
        <v>308</v>
      </c>
      <c r="E90" s="144">
        <v>2</v>
      </c>
      <c r="F90" s="152"/>
      <c r="G90" s="144"/>
      <c r="H90" s="144"/>
      <c r="I90" s="144"/>
      <c r="J90" s="83">
        <f t="shared" si="15"/>
        <v>0</v>
      </c>
      <c r="K90" s="83">
        <f t="shared" si="16"/>
        <v>0</v>
      </c>
      <c r="L90" s="83">
        <f t="shared" si="17"/>
        <v>0</v>
      </c>
      <c r="M90" s="83">
        <f t="shared" si="18"/>
        <v>0</v>
      </c>
      <c r="N90" s="99">
        <f t="shared" si="19"/>
        <v>0</v>
      </c>
      <c r="O90" s="127"/>
      <c r="P90" s="127"/>
      <c r="Q90" s="127"/>
      <c r="R90" s="127"/>
      <c r="S90" s="127"/>
      <c r="T90" s="131"/>
    </row>
    <row r="91" s="124" customFormat="1" ht="36" outlineLevel="1" spans="1:20">
      <c r="A91" s="155">
        <v>37</v>
      </c>
      <c r="B91" s="143" t="s">
        <v>575</v>
      </c>
      <c r="C91" s="156" t="s">
        <v>576</v>
      </c>
      <c r="D91" s="157" t="s">
        <v>308</v>
      </c>
      <c r="E91" s="144">
        <v>13</v>
      </c>
      <c r="F91" s="152"/>
      <c r="G91" s="144"/>
      <c r="H91" s="144"/>
      <c r="I91" s="144"/>
      <c r="J91" s="83">
        <f t="shared" si="15"/>
        <v>0</v>
      </c>
      <c r="K91" s="83">
        <f t="shared" si="16"/>
        <v>0</v>
      </c>
      <c r="L91" s="83">
        <f t="shared" si="17"/>
        <v>0</v>
      </c>
      <c r="M91" s="83">
        <f t="shared" si="18"/>
        <v>0</v>
      </c>
      <c r="N91" s="99">
        <f t="shared" si="19"/>
        <v>0</v>
      </c>
      <c r="O91" s="127"/>
      <c r="P91" s="127"/>
      <c r="Q91" s="127"/>
      <c r="R91" s="127"/>
      <c r="S91" s="127"/>
      <c r="T91" s="131"/>
    </row>
    <row r="92" s="124" customFormat="1" ht="24" outlineLevel="1" spans="1:20">
      <c r="A92" s="155">
        <v>38</v>
      </c>
      <c r="B92" s="143" t="s">
        <v>577</v>
      </c>
      <c r="C92" s="156" t="s">
        <v>578</v>
      </c>
      <c r="D92" s="157" t="s">
        <v>308</v>
      </c>
      <c r="E92" s="144">
        <v>2</v>
      </c>
      <c r="F92" s="152"/>
      <c r="G92" s="144"/>
      <c r="H92" s="144"/>
      <c r="I92" s="144"/>
      <c r="J92" s="83">
        <f t="shared" si="15"/>
        <v>0</v>
      </c>
      <c r="K92" s="83">
        <f t="shared" si="16"/>
        <v>0</v>
      </c>
      <c r="L92" s="83">
        <f t="shared" si="17"/>
        <v>0</v>
      </c>
      <c r="M92" s="83">
        <f t="shared" si="18"/>
        <v>0</v>
      </c>
      <c r="N92" s="99">
        <f t="shared" si="19"/>
        <v>0</v>
      </c>
      <c r="O92" s="127"/>
      <c r="P92" s="127"/>
      <c r="Q92" s="127"/>
      <c r="R92" s="127"/>
      <c r="S92" s="127"/>
      <c r="T92" s="131"/>
    </row>
    <row r="93" s="124" customFormat="1" ht="36" outlineLevel="1" spans="1:20">
      <c r="A93" s="155">
        <v>39</v>
      </c>
      <c r="B93" s="143" t="s">
        <v>579</v>
      </c>
      <c r="C93" s="156" t="s">
        <v>580</v>
      </c>
      <c r="D93" s="157" t="s">
        <v>308</v>
      </c>
      <c r="E93" s="144">
        <v>9</v>
      </c>
      <c r="F93" s="152"/>
      <c r="G93" s="144"/>
      <c r="H93" s="144"/>
      <c r="I93" s="144"/>
      <c r="J93" s="83">
        <f t="shared" si="15"/>
        <v>0</v>
      </c>
      <c r="K93" s="83">
        <f t="shared" si="16"/>
        <v>0</v>
      </c>
      <c r="L93" s="83">
        <f t="shared" si="17"/>
        <v>0</v>
      </c>
      <c r="M93" s="83">
        <f t="shared" si="18"/>
        <v>0</v>
      </c>
      <c r="N93" s="99">
        <f t="shared" si="19"/>
        <v>0</v>
      </c>
      <c r="O93" s="127"/>
      <c r="P93" s="127"/>
      <c r="Q93" s="127"/>
      <c r="R93" s="127"/>
      <c r="S93" s="127"/>
      <c r="T93" s="131"/>
    </row>
    <row r="94" s="124" customFormat="1" ht="36" outlineLevel="1" spans="1:20">
      <c r="A94" s="155">
        <v>40</v>
      </c>
      <c r="B94" s="143" t="s">
        <v>581</v>
      </c>
      <c r="C94" s="156" t="s">
        <v>582</v>
      </c>
      <c r="D94" s="157" t="s">
        <v>308</v>
      </c>
      <c r="E94" s="144">
        <v>1</v>
      </c>
      <c r="F94" s="152"/>
      <c r="G94" s="144"/>
      <c r="H94" s="144"/>
      <c r="I94" s="144"/>
      <c r="J94" s="83">
        <f t="shared" si="15"/>
        <v>0</v>
      </c>
      <c r="K94" s="83">
        <f t="shared" si="16"/>
        <v>0</v>
      </c>
      <c r="L94" s="83">
        <f t="shared" si="17"/>
        <v>0</v>
      </c>
      <c r="M94" s="83">
        <f t="shared" si="18"/>
        <v>0</v>
      </c>
      <c r="N94" s="99">
        <f t="shared" si="19"/>
        <v>0</v>
      </c>
      <c r="O94" s="127"/>
      <c r="P94" s="127"/>
      <c r="Q94" s="127"/>
      <c r="R94" s="127"/>
      <c r="S94" s="127"/>
      <c r="T94" s="131"/>
    </row>
    <row r="95" s="124" customFormat="1" ht="36" outlineLevel="1" spans="1:20">
      <c r="A95" s="155">
        <v>41</v>
      </c>
      <c r="B95" s="143" t="s">
        <v>581</v>
      </c>
      <c r="C95" s="156" t="s">
        <v>583</v>
      </c>
      <c r="D95" s="157" t="s">
        <v>308</v>
      </c>
      <c r="E95" s="144">
        <v>2</v>
      </c>
      <c r="F95" s="152"/>
      <c r="G95" s="144"/>
      <c r="H95" s="144"/>
      <c r="I95" s="144"/>
      <c r="J95" s="83">
        <f t="shared" si="15"/>
        <v>0</v>
      </c>
      <c r="K95" s="83">
        <f t="shared" si="16"/>
        <v>0</v>
      </c>
      <c r="L95" s="83">
        <f t="shared" si="17"/>
        <v>0</v>
      </c>
      <c r="M95" s="83">
        <f t="shared" si="18"/>
        <v>0</v>
      </c>
      <c r="N95" s="99">
        <f t="shared" si="19"/>
        <v>0</v>
      </c>
      <c r="O95" s="127"/>
      <c r="P95" s="127"/>
      <c r="Q95" s="127"/>
      <c r="R95" s="127"/>
      <c r="S95" s="127"/>
      <c r="T95" s="131"/>
    </row>
    <row r="96" s="124" customFormat="1" ht="36" outlineLevel="1" spans="1:20">
      <c r="A96" s="155">
        <v>42</v>
      </c>
      <c r="B96" s="143" t="s">
        <v>584</v>
      </c>
      <c r="C96" s="156" t="s">
        <v>585</v>
      </c>
      <c r="D96" s="157" t="s">
        <v>308</v>
      </c>
      <c r="E96" s="144">
        <v>3</v>
      </c>
      <c r="F96" s="152"/>
      <c r="G96" s="144"/>
      <c r="H96" s="144"/>
      <c r="I96" s="144"/>
      <c r="J96" s="83">
        <f t="shared" si="15"/>
        <v>0</v>
      </c>
      <c r="K96" s="83">
        <f t="shared" si="16"/>
        <v>0</v>
      </c>
      <c r="L96" s="83">
        <f t="shared" si="17"/>
        <v>0</v>
      </c>
      <c r="M96" s="83">
        <f t="shared" si="18"/>
        <v>0</v>
      </c>
      <c r="N96" s="99">
        <f t="shared" si="19"/>
        <v>0</v>
      </c>
      <c r="O96" s="127"/>
      <c r="P96" s="127"/>
      <c r="Q96" s="127"/>
      <c r="R96" s="127"/>
      <c r="S96" s="127"/>
      <c r="T96" s="131"/>
    </row>
    <row r="97" s="124" customFormat="1" ht="24" outlineLevel="1" spans="1:20">
      <c r="A97" s="155">
        <v>43</v>
      </c>
      <c r="B97" s="143" t="s">
        <v>586</v>
      </c>
      <c r="C97" s="156" t="s">
        <v>587</v>
      </c>
      <c r="D97" s="157" t="s">
        <v>308</v>
      </c>
      <c r="E97" s="144">
        <v>16</v>
      </c>
      <c r="F97" s="152"/>
      <c r="G97" s="144"/>
      <c r="H97" s="144"/>
      <c r="I97" s="144"/>
      <c r="J97" s="83">
        <f t="shared" si="15"/>
        <v>0</v>
      </c>
      <c r="K97" s="83">
        <f t="shared" si="16"/>
        <v>0</v>
      </c>
      <c r="L97" s="83">
        <f t="shared" si="17"/>
        <v>0</v>
      </c>
      <c r="M97" s="83">
        <f t="shared" si="18"/>
        <v>0</v>
      </c>
      <c r="N97" s="99">
        <f t="shared" si="19"/>
        <v>0</v>
      </c>
      <c r="O97" s="127"/>
      <c r="P97" s="127"/>
      <c r="Q97" s="127"/>
      <c r="R97" s="127"/>
      <c r="S97" s="127"/>
      <c r="T97" s="131"/>
    </row>
    <row r="98" s="124" customFormat="1" ht="48" outlineLevel="1" spans="1:20">
      <c r="A98" s="155">
        <v>44</v>
      </c>
      <c r="B98" s="143" t="s">
        <v>588</v>
      </c>
      <c r="C98" s="156" t="s">
        <v>589</v>
      </c>
      <c r="D98" s="157" t="s">
        <v>308</v>
      </c>
      <c r="E98" s="144">
        <v>2</v>
      </c>
      <c r="F98" s="100"/>
      <c r="G98" s="144"/>
      <c r="H98" s="144"/>
      <c r="I98" s="144"/>
      <c r="J98" s="83">
        <f t="shared" si="15"/>
        <v>0</v>
      </c>
      <c r="K98" s="83">
        <f t="shared" si="16"/>
        <v>0</v>
      </c>
      <c r="L98" s="83">
        <f t="shared" si="17"/>
        <v>0</v>
      </c>
      <c r="M98" s="83">
        <f t="shared" si="18"/>
        <v>0</v>
      </c>
      <c r="N98" s="99">
        <f t="shared" si="19"/>
        <v>0</v>
      </c>
      <c r="O98" s="127"/>
      <c r="P98" s="127"/>
      <c r="Q98" s="127"/>
      <c r="R98" s="127"/>
      <c r="S98" s="127"/>
      <c r="T98" s="131"/>
    </row>
    <row r="99" s="124" customFormat="1" ht="24" outlineLevel="1" spans="1:20">
      <c r="A99" s="155">
        <v>45</v>
      </c>
      <c r="B99" s="143" t="s">
        <v>590</v>
      </c>
      <c r="C99" s="156" t="s">
        <v>551</v>
      </c>
      <c r="D99" s="157" t="s">
        <v>308</v>
      </c>
      <c r="E99" s="144">
        <v>4</v>
      </c>
      <c r="F99" s="100"/>
      <c r="G99" s="144"/>
      <c r="H99" s="144"/>
      <c r="I99" s="144"/>
      <c r="J99" s="83">
        <f t="shared" si="15"/>
        <v>0</v>
      </c>
      <c r="K99" s="83">
        <f t="shared" si="16"/>
        <v>0</v>
      </c>
      <c r="L99" s="83">
        <f t="shared" si="17"/>
        <v>0</v>
      </c>
      <c r="M99" s="83">
        <f t="shared" si="18"/>
        <v>0</v>
      </c>
      <c r="N99" s="99">
        <f t="shared" si="19"/>
        <v>0</v>
      </c>
      <c r="O99" s="127"/>
      <c r="P99" s="127"/>
      <c r="Q99" s="127"/>
      <c r="R99" s="127"/>
      <c r="S99" s="127"/>
      <c r="T99" s="131"/>
    </row>
    <row r="100" s="124" customFormat="1" ht="24" outlineLevel="1" spans="1:20">
      <c r="A100" s="155">
        <v>46</v>
      </c>
      <c r="B100" s="143" t="s">
        <v>591</v>
      </c>
      <c r="C100" s="156" t="s">
        <v>551</v>
      </c>
      <c r="D100" s="157" t="s">
        <v>308</v>
      </c>
      <c r="E100" s="144">
        <v>1</v>
      </c>
      <c r="F100" s="100"/>
      <c r="G100" s="144"/>
      <c r="H100" s="144"/>
      <c r="I100" s="144"/>
      <c r="J100" s="83">
        <f t="shared" si="15"/>
        <v>0</v>
      </c>
      <c r="K100" s="83">
        <f t="shared" si="16"/>
        <v>0</v>
      </c>
      <c r="L100" s="83">
        <f t="shared" si="17"/>
        <v>0</v>
      </c>
      <c r="M100" s="83">
        <f t="shared" si="18"/>
        <v>0</v>
      </c>
      <c r="N100" s="99">
        <f t="shared" si="19"/>
        <v>0</v>
      </c>
      <c r="O100" s="127"/>
      <c r="P100" s="127"/>
      <c r="Q100" s="127"/>
      <c r="R100" s="127"/>
      <c r="S100" s="127"/>
      <c r="T100" s="131"/>
    </row>
    <row r="101" s="124" customFormat="1" ht="24" outlineLevel="1" spans="1:20">
      <c r="A101" s="155">
        <v>47</v>
      </c>
      <c r="B101" s="143" t="s">
        <v>592</v>
      </c>
      <c r="C101" s="156" t="s">
        <v>551</v>
      </c>
      <c r="D101" s="157" t="s">
        <v>308</v>
      </c>
      <c r="E101" s="144">
        <v>4</v>
      </c>
      <c r="F101" s="100"/>
      <c r="G101" s="144"/>
      <c r="H101" s="144"/>
      <c r="I101" s="144"/>
      <c r="J101" s="83">
        <f t="shared" si="15"/>
        <v>0</v>
      </c>
      <c r="K101" s="83">
        <f t="shared" si="16"/>
        <v>0</v>
      </c>
      <c r="L101" s="83">
        <f t="shared" si="17"/>
        <v>0</v>
      </c>
      <c r="M101" s="83">
        <f t="shared" si="18"/>
        <v>0</v>
      </c>
      <c r="N101" s="99">
        <f t="shared" si="19"/>
        <v>0</v>
      </c>
      <c r="O101" s="127"/>
      <c r="P101" s="127"/>
      <c r="Q101" s="127"/>
      <c r="R101" s="127"/>
      <c r="S101" s="127"/>
      <c r="T101" s="131"/>
    </row>
    <row r="102" s="124" customFormat="1" ht="24" outlineLevel="1" spans="1:20">
      <c r="A102" s="155">
        <v>48</v>
      </c>
      <c r="B102" s="143" t="s">
        <v>593</v>
      </c>
      <c r="C102" s="156" t="s">
        <v>594</v>
      </c>
      <c r="D102" s="157" t="s">
        <v>308</v>
      </c>
      <c r="E102" s="144">
        <v>1</v>
      </c>
      <c r="F102" s="100"/>
      <c r="G102" s="144"/>
      <c r="H102" s="144"/>
      <c r="I102" s="144"/>
      <c r="J102" s="83">
        <f t="shared" si="15"/>
        <v>0</v>
      </c>
      <c r="K102" s="83">
        <f t="shared" si="16"/>
        <v>0</v>
      </c>
      <c r="L102" s="83">
        <f t="shared" si="17"/>
        <v>0</v>
      </c>
      <c r="M102" s="83">
        <f t="shared" si="18"/>
        <v>0</v>
      </c>
      <c r="N102" s="99">
        <f t="shared" si="19"/>
        <v>0</v>
      </c>
      <c r="O102" s="127"/>
      <c r="P102" s="127"/>
      <c r="Q102" s="127"/>
      <c r="R102" s="127"/>
      <c r="S102" s="127"/>
      <c r="T102" s="131"/>
    </row>
    <row r="103" s="124" customFormat="1" ht="48" outlineLevel="1" spans="1:20">
      <c r="A103" s="155">
        <v>49</v>
      </c>
      <c r="B103" s="143" t="s">
        <v>595</v>
      </c>
      <c r="C103" s="156" t="s">
        <v>596</v>
      </c>
      <c r="D103" s="157" t="s">
        <v>308</v>
      </c>
      <c r="E103" s="144">
        <v>2</v>
      </c>
      <c r="F103" s="100"/>
      <c r="G103" s="144"/>
      <c r="H103" s="144"/>
      <c r="I103" s="144"/>
      <c r="J103" s="83">
        <f t="shared" si="15"/>
        <v>0</v>
      </c>
      <c r="K103" s="83">
        <f t="shared" si="16"/>
        <v>0</v>
      </c>
      <c r="L103" s="83">
        <f t="shared" si="17"/>
        <v>0</v>
      </c>
      <c r="M103" s="83">
        <f t="shared" si="18"/>
        <v>0</v>
      </c>
      <c r="N103" s="99">
        <f t="shared" si="19"/>
        <v>0</v>
      </c>
      <c r="O103" s="127"/>
      <c r="P103" s="127"/>
      <c r="Q103" s="127"/>
      <c r="R103" s="127"/>
      <c r="S103" s="127"/>
      <c r="T103" s="131"/>
    </row>
    <row r="104" s="124" customFormat="1" ht="24" outlineLevel="1" spans="1:20">
      <c r="A104" s="155">
        <v>50</v>
      </c>
      <c r="B104" s="143" t="s">
        <v>597</v>
      </c>
      <c r="C104" s="156" t="s">
        <v>598</v>
      </c>
      <c r="D104" s="157" t="s">
        <v>183</v>
      </c>
      <c r="E104" s="144">
        <v>2</v>
      </c>
      <c r="F104" s="100"/>
      <c r="G104" s="144"/>
      <c r="H104" s="144"/>
      <c r="I104" s="144"/>
      <c r="J104" s="83">
        <f t="shared" si="15"/>
        <v>0</v>
      </c>
      <c r="K104" s="83">
        <f t="shared" si="16"/>
        <v>0</v>
      </c>
      <c r="L104" s="83">
        <f t="shared" si="17"/>
        <v>0</v>
      </c>
      <c r="M104" s="83">
        <f t="shared" si="18"/>
        <v>0</v>
      </c>
      <c r="N104" s="99">
        <f t="shared" si="19"/>
        <v>0</v>
      </c>
      <c r="O104" s="127"/>
      <c r="P104" s="127"/>
      <c r="Q104" s="127"/>
      <c r="R104" s="127"/>
      <c r="S104" s="127"/>
      <c r="T104" s="131"/>
    </row>
    <row r="105" s="124" customFormat="1" outlineLevel="1" spans="1:20">
      <c r="A105" s="155">
        <v>51</v>
      </c>
      <c r="B105" s="143" t="s">
        <v>599</v>
      </c>
      <c r="C105" s="156"/>
      <c r="D105" s="157" t="s">
        <v>183</v>
      </c>
      <c r="E105" s="144">
        <v>29</v>
      </c>
      <c r="F105" s="100"/>
      <c r="G105" s="144"/>
      <c r="H105" s="144"/>
      <c r="I105" s="144"/>
      <c r="J105" s="83">
        <f t="shared" si="15"/>
        <v>0</v>
      </c>
      <c r="K105" s="83">
        <f t="shared" si="16"/>
        <v>0</v>
      </c>
      <c r="L105" s="83">
        <f t="shared" si="17"/>
        <v>0</v>
      </c>
      <c r="M105" s="83">
        <f t="shared" si="18"/>
        <v>0</v>
      </c>
      <c r="N105" s="99">
        <f t="shared" si="19"/>
        <v>0</v>
      </c>
      <c r="O105" s="127"/>
      <c r="P105" s="127"/>
      <c r="Q105" s="127"/>
      <c r="R105" s="127"/>
      <c r="S105" s="127"/>
      <c r="T105" s="131"/>
    </row>
    <row r="106" s="124" customFormat="1" ht="24" outlineLevel="1" spans="1:20">
      <c r="A106" s="155">
        <v>52</v>
      </c>
      <c r="B106" s="143" t="s">
        <v>600</v>
      </c>
      <c r="C106" s="156"/>
      <c r="D106" s="157" t="s">
        <v>140</v>
      </c>
      <c r="E106" s="144">
        <v>181.7</v>
      </c>
      <c r="F106" s="100"/>
      <c r="G106" s="144"/>
      <c r="H106" s="144"/>
      <c r="I106" s="144"/>
      <c r="J106" s="83">
        <f t="shared" si="15"/>
        <v>0</v>
      </c>
      <c r="K106" s="83">
        <f t="shared" si="16"/>
        <v>0</v>
      </c>
      <c r="L106" s="83">
        <f t="shared" si="17"/>
        <v>0</v>
      </c>
      <c r="M106" s="83">
        <f t="shared" si="18"/>
        <v>0</v>
      </c>
      <c r="N106" s="99">
        <f t="shared" si="19"/>
        <v>0</v>
      </c>
      <c r="O106" s="127"/>
      <c r="P106" s="127"/>
      <c r="Q106" s="127"/>
      <c r="R106" s="127"/>
      <c r="S106" s="127"/>
      <c r="T106" s="131"/>
    </row>
    <row r="107" s="124" customFormat="1" outlineLevel="1" spans="1:20">
      <c r="A107" s="155">
        <v>53</v>
      </c>
      <c r="B107" s="143" t="s">
        <v>507</v>
      </c>
      <c r="C107" s="156"/>
      <c r="D107" s="157" t="s">
        <v>601</v>
      </c>
      <c r="E107" s="144">
        <v>1440</v>
      </c>
      <c r="F107" s="100"/>
      <c r="G107" s="144"/>
      <c r="H107" s="144"/>
      <c r="I107" s="144"/>
      <c r="J107" s="83">
        <f t="shared" si="15"/>
        <v>0</v>
      </c>
      <c r="K107" s="83">
        <f t="shared" si="16"/>
        <v>0</v>
      </c>
      <c r="L107" s="83">
        <f t="shared" si="17"/>
        <v>0</v>
      </c>
      <c r="M107" s="83">
        <f t="shared" si="18"/>
        <v>0</v>
      </c>
      <c r="N107" s="99">
        <f t="shared" si="19"/>
        <v>0</v>
      </c>
      <c r="O107" s="127"/>
      <c r="P107" s="127"/>
      <c r="Q107" s="127"/>
      <c r="R107" s="127"/>
      <c r="S107" s="127"/>
      <c r="T107" s="131"/>
    </row>
    <row r="108" s="124" customFormat="1" ht="50" customHeight="1" outlineLevel="1" spans="1:20">
      <c r="A108" s="155">
        <v>54</v>
      </c>
      <c r="B108" s="113" t="s">
        <v>602</v>
      </c>
      <c r="C108" s="114"/>
      <c r="D108" s="113" t="s">
        <v>603</v>
      </c>
      <c r="E108" s="158">
        <v>2</v>
      </c>
      <c r="F108" s="152"/>
      <c r="G108" s="144"/>
      <c r="H108" s="144"/>
      <c r="I108" s="144"/>
      <c r="J108" s="83">
        <f t="shared" si="15"/>
        <v>0</v>
      </c>
      <c r="K108" s="83">
        <f t="shared" si="16"/>
        <v>0</v>
      </c>
      <c r="L108" s="83">
        <f t="shared" si="17"/>
        <v>0</v>
      </c>
      <c r="M108" s="83">
        <f t="shared" si="18"/>
        <v>0</v>
      </c>
      <c r="N108" s="99">
        <f t="shared" si="19"/>
        <v>0</v>
      </c>
      <c r="O108" s="127"/>
      <c r="P108" s="127"/>
      <c r="Q108" s="127"/>
      <c r="R108" s="127"/>
      <c r="S108" s="127"/>
      <c r="T108" s="131"/>
    </row>
    <row r="109" s="124" customFormat="1" ht="26" customHeight="1" spans="1:20">
      <c r="A109" s="154" t="s">
        <v>352</v>
      </c>
      <c r="B109" s="159" t="s">
        <v>604</v>
      </c>
      <c r="C109" s="156"/>
      <c r="D109" s="142"/>
      <c r="E109" s="144"/>
      <c r="F109" s="152"/>
      <c r="G109" s="144"/>
      <c r="H109" s="144"/>
      <c r="I109" s="144"/>
      <c r="J109" s="83"/>
      <c r="K109" s="83"/>
      <c r="L109" s="83"/>
      <c r="M109" s="83"/>
      <c r="N109" s="151">
        <f xml:space="preserve">SUM(N111:N157)</f>
        <v>0</v>
      </c>
      <c r="O109" s="127"/>
      <c r="P109" s="127"/>
      <c r="Q109" s="127"/>
      <c r="R109" s="127"/>
      <c r="S109" s="127"/>
      <c r="T109" s="131"/>
    </row>
    <row r="110" s="124" customFormat="1" outlineLevel="1" spans="1:20">
      <c r="A110" s="148" t="s">
        <v>106</v>
      </c>
      <c r="B110" s="149" t="s">
        <v>605</v>
      </c>
      <c r="C110" s="156"/>
      <c r="D110" s="144"/>
      <c r="E110" s="144"/>
      <c r="F110" s="152"/>
      <c r="G110" s="144"/>
      <c r="H110" s="144"/>
      <c r="I110" s="144"/>
      <c r="J110" s="83"/>
      <c r="K110" s="83"/>
      <c r="L110" s="83"/>
      <c r="M110" s="83"/>
      <c r="N110" s="152"/>
      <c r="O110" s="127"/>
      <c r="P110" s="127"/>
      <c r="Q110" s="127"/>
      <c r="R110" s="127"/>
      <c r="S110" s="127"/>
      <c r="T110" s="131"/>
    </row>
    <row r="111" s="124" customFormat="1" ht="24" outlineLevel="2" spans="1:20">
      <c r="A111" s="155">
        <v>1</v>
      </c>
      <c r="B111" s="113" t="s">
        <v>606</v>
      </c>
      <c r="C111" s="114" t="s">
        <v>607</v>
      </c>
      <c r="D111" s="113" t="s">
        <v>183</v>
      </c>
      <c r="E111" s="158">
        <v>165</v>
      </c>
      <c r="F111" s="152"/>
      <c r="G111" s="144"/>
      <c r="H111" s="144"/>
      <c r="I111" s="144"/>
      <c r="J111" s="83">
        <f t="shared" ref="J111:J116" si="20" xml:space="preserve">(F111+G111+H111+I111)*$J$7</f>
        <v>0</v>
      </c>
      <c r="K111" s="83">
        <f t="shared" ref="K111:K116" si="21" xml:space="preserve">(F111+G111+H111+I111+J111)*$K$7</f>
        <v>0</v>
      </c>
      <c r="L111" s="83">
        <f t="shared" ref="L111:L116" si="22" xml:space="preserve">(F111+G111+H111+I111+J111+K111)*$L$7</f>
        <v>0</v>
      </c>
      <c r="M111" s="83">
        <f t="shared" ref="M111:M116" si="23" xml:space="preserve">F111+G111+H111+I111+J111+K111+L111</f>
        <v>0</v>
      </c>
      <c r="N111" s="99">
        <f t="shared" ref="N111:N116" si="24" xml:space="preserve">E111*M111</f>
        <v>0</v>
      </c>
      <c r="O111" s="127"/>
      <c r="P111" s="127"/>
      <c r="Q111" s="127"/>
      <c r="R111" s="127"/>
      <c r="S111" s="127"/>
      <c r="T111" s="131"/>
    </row>
    <row r="112" s="124" customFormat="1" ht="72" outlineLevel="2" spans="1:20">
      <c r="A112" s="155">
        <v>2</v>
      </c>
      <c r="B112" s="113" t="s">
        <v>608</v>
      </c>
      <c r="C112" s="114" t="s">
        <v>609</v>
      </c>
      <c r="D112" s="113" t="s">
        <v>140</v>
      </c>
      <c r="E112" s="158">
        <v>27</v>
      </c>
      <c r="F112" s="152"/>
      <c r="G112" s="144"/>
      <c r="H112" s="144"/>
      <c r="I112" s="144"/>
      <c r="J112" s="83">
        <f t="shared" si="20"/>
        <v>0</v>
      </c>
      <c r="K112" s="83">
        <f t="shared" si="21"/>
        <v>0</v>
      </c>
      <c r="L112" s="83">
        <f t="shared" si="22"/>
        <v>0</v>
      </c>
      <c r="M112" s="83">
        <f t="shared" si="23"/>
        <v>0</v>
      </c>
      <c r="N112" s="99">
        <f t="shared" si="24"/>
        <v>0</v>
      </c>
      <c r="O112" s="127"/>
      <c r="P112" s="127"/>
      <c r="Q112" s="127"/>
      <c r="R112" s="127"/>
      <c r="S112" s="127"/>
      <c r="T112" s="131"/>
    </row>
    <row r="113" s="124" customFormat="1" ht="72" outlineLevel="2" spans="1:20">
      <c r="A113" s="155">
        <v>3</v>
      </c>
      <c r="B113" s="113" t="s">
        <v>610</v>
      </c>
      <c r="C113" s="114" t="s">
        <v>609</v>
      </c>
      <c r="D113" s="113" t="s">
        <v>140</v>
      </c>
      <c r="E113" s="158">
        <v>12</v>
      </c>
      <c r="F113" s="152"/>
      <c r="G113" s="144"/>
      <c r="H113" s="144"/>
      <c r="I113" s="144"/>
      <c r="J113" s="83">
        <f t="shared" si="20"/>
        <v>0</v>
      </c>
      <c r="K113" s="83">
        <f t="shared" si="21"/>
        <v>0</v>
      </c>
      <c r="L113" s="83">
        <f t="shared" si="22"/>
        <v>0</v>
      </c>
      <c r="M113" s="83">
        <f t="shared" si="23"/>
        <v>0</v>
      </c>
      <c r="N113" s="99">
        <f t="shared" si="24"/>
        <v>0</v>
      </c>
      <c r="O113" s="127"/>
      <c r="P113" s="127"/>
      <c r="Q113" s="127"/>
      <c r="R113" s="127"/>
      <c r="S113" s="127"/>
      <c r="T113" s="131"/>
    </row>
    <row r="114" s="124" customFormat="1" ht="36" outlineLevel="2" spans="1:20">
      <c r="A114" s="155">
        <v>4</v>
      </c>
      <c r="B114" s="113" t="s">
        <v>611</v>
      </c>
      <c r="C114" s="114" t="s">
        <v>612</v>
      </c>
      <c r="D114" s="113" t="s">
        <v>183</v>
      </c>
      <c r="E114" s="158">
        <v>1</v>
      </c>
      <c r="F114" s="152"/>
      <c r="G114" s="144"/>
      <c r="H114" s="144"/>
      <c r="I114" s="144"/>
      <c r="J114" s="83">
        <f t="shared" si="20"/>
        <v>0</v>
      </c>
      <c r="K114" s="83">
        <f t="shared" si="21"/>
        <v>0</v>
      </c>
      <c r="L114" s="83">
        <f t="shared" si="22"/>
        <v>0</v>
      </c>
      <c r="M114" s="83">
        <f t="shared" si="23"/>
        <v>0</v>
      </c>
      <c r="N114" s="99">
        <f t="shared" si="24"/>
        <v>0</v>
      </c>
      <c r="O114" s="127"/>
      <c r="P114" s="127"/>
      <c r="Q114" s="127"/>
      <c r="R114" s="127"/>
      <c r="S114" s="127"/>
      <c r="T114" s="131"/>
    </row>
    <row r="115" s="124" customFormat="1" ht="36" outlineLevel="2" spans="1:20">
      <c r="A115" s="155">
        <v>5</v>
      </c>
      <c r="B115" s="113" t="s">
        <v>613</v>
      </c>
      <c r="C115" s="114" t="s">
        <v>614</v>
      </c>
      <c r="D115" s="113" t="s">
        <v>183</v>
      </c>
      <c r="E115" s="158">
        <v>1</v>
      </c>
      <c r="F115" s="152"/>
      <c r="G115" s="144"/>
      <c r="H115" s="144"/>
      <c r="I115" s="144"/>
      <c r="J115" s="83">
        <f t="shared" si="20"/>
        <v>0</v>
      </c>
      <c r="K115" s="83">
        <f t="shared" si="21"/>
        <v>0</v>
      </c>
      <c r="L115" s="83">
        <f t="shared" si="22"/>
        <v>0</v>
      </c>
      <c r="M115" s="83">
        <f t="shared" si="23"/>
        <v>0</v>
      </c>
      <c r="N115" s="99">
        <f t="shared" si="24"/>
        <v>0</v>
      </c>
      <c r="O115" s="127"/>
      <c r="P115" s="127"/>
      <c r="Q115" s="127"/>
      <c r="R115" s="127"/>
      <c r="S115" s="127"/>
      <c r="T115" s="131"/>
    </row>
    <row r="116" s="124" customFormat="1" ht="39" customHeight="1" outlineLevel="2" spans="1:20">
      <c r="A116" s="155">
        <v>6</v>
      </c>
      <c r="B116" s="113" t="s">
        <v>615</v>
      </c>
      <c r="C116" s="114" t="s">
        <v>616</v>
      </c>
      <c r="D116" s="113" t="s">
        <v>508</v>
      </c>
      <c r="E116" s="158">
        <v>21.13</v>
      </c>
      <c r="F116" s="152"/>
      <c r="G116" s="144"/>
      <c r="H116" s="144"/>
      <c r="I116" s="144"/>
      <c r="J116" s="83">
        <f t="shared" si="20"/>
        <v>0</v>
      </c>
      <c r="K116" s="83">
        <f t="shared" si="21"/>
        <v>0</v>
      </c>
      <c r="L116" s="83">
        <f t="shared" si="22"/>
        <v>0</v>
      </c>
      <c r="M116" s="83">
        <f t="shared" si="23"/>
        <v>0</v>
      </c>
      <c r="N116" s="99">
        <f t="shared" si="24"/>
        <v>0</v>
      </c>
      <c r="O116" s="127"/>
      <c r="P116" s="127"/>
      <c r="Q116" s="127"/>
      <c r="R116" s="127"/>
      <c r="S116" s="127"/>
      <c r="T116" s="131"/>
    </row>
    <row r="117" s="124" customFormat="1" ht="30" customHeight="1" outlineLevel="1" spans="1:20">
      <c r="A117" s="148" t="s">
        <v>166</v>
      </c>
      <c r="B117" s="149" t="s">
        <v>617</v>
      </c>
      <c r="C117" s="114"/>
      <c r="D117" s="144"/>
      <c r="E117" s="83"/>
      <c r="F117" s="152"/>
      <c r="G117" s="144"/>
      <c r="H117" s="144"/>
      <c r="I117" s="144"/>
      <c r="J117" s="83"/>
      <c r="K117" s="83"/>
      <c r="L117" s="83"/>
      <c r="M117" s="83"/>
      <c r="N117" s="152"/>
      <c r="O117" s="127"/>
      <c r="P117" s="127"/>
      <c r="Q117" s="127"/>
      <c r="R117" s="127"/>
      <c r="S117" s="127"/>
      <c r="T117" s="131"/>
    </row>
    <row r="118" s="124" customFormat="1" ht="36" outlineLevel="2" spans="1:20">
      <c r="A118" s="155">
        <v>1</v>
      </c>
      <c r="B118" s="113" t="s">
        <v>618</v>
      </c>
      <c r="C118" s="114" t="s">
        <v>619</v>
      </c>
      <c r="D118" s="113" t="s">
        <v>183</v>
      </c>
      <c r="E118" s="158">
        <v>166</v>
      </c>
      <c r="F118" s="152"/>
      <c r="G118" s="144"/>
      <c r="H118" s="144"/>
      <c r="I118" s="144"/>
      <c r="J118" s="83">
        <f xml:space="preserve">(F118+G118+H118+I118)*$J$7</f>
        <v>0</v>
      </c>
      <c r="K118" s="83">
        <f xml:space="preserve">(F118+G118+H118+I118+J118)*$K$7</f>
        <v>0</v>
      </c>
      <c r="L118" s="83">
        <f xml:space="preserve">(F118+G118+H118+I118+J118+K118)*$L$7</f>
        <v>0</v>
      </c>
      <c r="M118" s="83">
        <f xml:space="preserve">F118+G118+H118+I118+J118+K118+L118</f>
        <v>0</v>
      </c>
      <c r="N118" s="99">
        <f xml:space="preserve">E118*M118</f>
        <v>0</v>
      </c>
      <c r="O118" s="127"/>
      <c r="P118" s="127"/>
      <c r="Q118" s="127"/>
      <c r="R118" s="127"/>
      <c r="S118" s="127"/>
      <c r="T118" s="131"/>
    </row>
    <row r="119" s="124" customFormat="1" ht="24" outlineLevel="2" spans="1:20">
      <c r="A119" s="155">
        <v>2</v>
      </c>
      <c r="B119" s="113" t="s">
        <v>620</v>
      </c>
      <c r="C119" s="156" t="s">
        <v>558</v>
      </c>
      <c r="D119" s="157" t="s">
        <v>183</v>
      </c>
      <c r="E119" s="158">
        <v>10</v>
      </c>
      <c r="F119" s="152"/>
      <c r="G119" s="144"/>
      <c r="H119" s="144"/>
      <c r="I119" s="144"/>
      <c r="J119" s="83">
        <f xml:space="preserve">(F119+G119+H119+I119)*$J$7</f>
        <v>0</v>
      </c>
      <c r="K119" s="83">
        <f xml:space="preserve">(F119+G119+H119+I119+J119)*$K$7</f>
        <v>0</v>
      </c>
      <c r="L119" s="83">
        <f xml:space="preserve">(F119+G119+H119+I119+J119+K119)*$L$7</f>
        <v>0</v>
      </c>
      <c r="M119" s="83">
        <f xml:space="preserve">F119+G119+H119+I119+J119+K119+L119</f>
        <v>0</v>
      </c>
      <c r="N119" s="99">
        <f xml:space="preserve">E119*M119</f>
        <v>0</v>
      </c>
      <c r="O119" s="127"/>
      <c r="P119" s="127"/>
      <c r="Q119" s="127"/>
      <c r="R119" s="127"/>
      <c r="S119" s="127"/>
      <c r="T119" s="131"/>
    </row>
    <row r="120" s="124" customFormat="1" ht="60" outlineLevel="2" spans="1:20">
      <c r="A120" s="155">
        <v>3</v>
      </c>
      <c r="B120" s="113" t="s">
        <v>621</v>
      </c>
      <c r="C120" s="114" t="s">
        <v>622</v>
      </c>
      <c r="D120" s="113" t="s">
        <v>140</v>
      </c>
      <c r="E120" s="158">
        <v>131.05</v>
      </c>
      <c r="F120" s="152"/>
      <c r="G120" s="144"/>
      <c r="H120" s="144"/>
      <c r="I120" s="144"/>
      <c r="J120" s="83">
        <f xml:space="preserve">(F120+G120+H120+I120)*$J$7</f>
        <v>0</v>
      </c>
      <c r="K120" s="83">
        <f xml:space="preserve">(F120+G120+H120+I120+J120)*$K$7</f>
        <v>0</v>
      </c>
      <c r="L120" s="83">
        <f xml:space="preserve">(F120+G120+H120+I120+J120+K120)*$L$7</f>
        <v>0</v>
      </c>
      <c r="M120" s="83">
        <f xml:space="preserve">F120+G120+H120+I120+J120+K120+L120</f>
        <v>0</v>
      </c>
      <c r="N120" s="99">
        <f xml:space="preserve">E120*M120</f>
        <v>0</v>
      </c>
      <c r="O120" s="127"/>
      <c r="P120" s="127"/>
      <c r="Q120" s="127"/>
      <c r="R120" s="127"/>
      <c r="S120" s="127"/>
      <c r="T120" s="131"/>
    </row>
    <row r="121" s="124" customFormat="1" ht="60" outlineLevel="2" spans="1:20">
      <c r="A121" s="155">
        <v>4</v>
      </c>
      <c r="B121" s="113" t="s">
        <v>623</v>
      </c>
      <c r="C121" s="114" t="s">
        <v>624</v>
      </c>
      <c r="D121" s="113" t="s">
        <v>140</v>
      </c>
      <c r="E121" s="158">
        <v>7.41</v>
      </c>
      <c r="F121" s="152"/>
      <c r="G121" s="144"/>
      <c r="H121" s="144"/>
      <c r="I121" s="144"/>
      <c r="J121" s="83">
        <f xml:space="preserve">(F121+G121+H121+I121)*$J$7</f>
        <v>0</v>
      </c>
      <c r="K121" s="83">
        <f xml:space="preserve">(F121+G121+H121+I121+J121)*$K$7</f>
        <v>0</v>
      </c>
      <c r="L121" s="83">
        <f xml:space="preserve">(F121+G121+H121+I121+J121+K121)*$L$7</f>
        <v>0</v>
      </c>
      <c r="M121" s="83">
        <f xml:space="preserve">F121+G121+H121+I121+J121+K121+L121</f>
        <v>0</v>
      </c>
      <c r="N121" s="99">
        <f xml:space="preserve">E121*M121</f>
        <v>0</v>
      </c>
      <c r="O121" s="127"/>
      <c r="P121" s="127"/>
      <c r="Q121" s="127"/>
      <c r="R121" s="127"/>
      <c r="S121" s="127"/>
      <c r="T121" s="131"/>
    </row>
    <row r="122" s="124" customFormat="1" ht="60" outlineLevel="2" spans="1:20">
      <c r="A122" s="155">
        <v>5</v>
      </c>
      <c r="B122" s="113" t="s">
        <v>625</v>
      </c>
      <c r="C122" s="114" t="s">
        <v>626</v>
      </c>
      <c r="D122" s="113" t="s">
        <v>140</v>
      </c>
      <c r="E122" s="158">
        <v>51.84</v>
      </c>
      <c r="F122" s="152"/>
      <c r="G122" s="144"/>
      <c r="H122" s="144"/>
      <c r="I122" s="144"/>
      <c r="J122" s="83">
        <f t="shared" ref="J122:J130" si="25" xml:space="preserve">(F122+G122+H122+I122)*$J$7</f>
        <v>0</v>
      </c>
      <c r="K122" s="83">
        <f t="shared" ref="K122:K130" si="26" xml:space="preserve">(F122+G122+H122+I122+J122)*$K$7</f>
        <v>0</v>
      </c>
      <c r="L122" s="83">
        <f t="shared" ref="L122:L130" si="27" xml:space="preserve">(F122+G122+H122+I122+J122+K122)*$L$7</f>
        <v>0</v>
      </c>
      <c r="M122" s="83">
        <f t="shared" ref="M122:M130" si="28" xml:space="preserve">F122+G122+H122+I122+J122+K122+L122</f>
        <v>0</v>
      </c>
      <c r="N122" s="99">
        <f t="shared" ref="N122:N130" si="29" xml:space="preserve">E122*M122</f>
        <v>0</v>
      </c>
      <c r="O122" s="127"/>
      <c r="P122" s="127"/>
      <c r="Q122" s="127"/>
      <c r="R122" s="127"/>
      <c r="S122" s="127"/>
      <c r="T122" s="131"/>
    </row>
    <row r="123" s="124" customFormat="1" ht="50" customHeight="1" outlineLevel="2" spans="1:20">
      <c r="A123" s="155">
        <v>6</v>
      </c>
      <c r="B123" s="113" t="s">
        <v>627</v>
      </c>
      <c r="C123" s="114" t="s">
        <v>628</v>
      </c>
      <c r="D123" s="113" t="s">
        <v>140</v>
      </c>
      <c r="E123" s="158">
        <v>15.08</v>
      </c>
      <c r="F123" s="152"/>
      <c r="G123" s="144"/>
      <c r="H123" s="144"/>
      <c r="I123" s="144"/>
      <c r="J123" s="83">
        <f t="shared" si="25"/>
        <v>0</v>
      </c>
      <c r="K123" s="83">
        <f t="shared" si="26"/>
        <v>0</v>
      </c>
      <c r="L123" s="83">
        <f t="shared" si="27"/>
        <v>0</v>
      </c>
      <c r="M123" s="83">
        <f t="shared" si="28"/>
        <v>0</v>
      </c>
      <c r="N123" s="99">
        <f t="shared" si="29"/>
        <v>0</v>
      </c>
      <c r="O123" s="127"/>
      <c r="P123" s="127"/>
      <c r="Q123" s="127"/>
      <c r="R123" s="127"/>
      <c r="S123" s="127"/>
      <c r="T123" s="131"/>
    </row>
    <row r="124" s="124" customFormat="1" ht="50" customHeight="1" outlineLevel="2" spans="1:20">
      <c r="A124" s="155">
        <v>7</v>
      </c>
      <c r="B124" s="113" t="s">
        <v>629</v>
      </c>
      <c r="C124" s="114" t="s">
        <v>630</v>
      </c>
      <c r="D124" s="113" t="s">
        <v>140</v>
      </c>
      <c r="E124" s="158">
        <v>5.68</v>
      </c>
      <c r="F124" s="152"/>
      <c r="G124" s="144"/>
      <c r="H124" s="144"/>
      <c r="I124" s="144"/>
      <c r="J124" s="83">
        <f t="shared" si="25"/>
        <v>0</v>
      </c>
      <c r="K124" s="83">
        <f t="shared" si="26"/>
        <v>0</v>
      </c>
      <c r="L124" s="83">
        <f t="shared" si="27"/>
        <v>0</v>
      </c>
      <c r="M124" s="83">
        <f t="shared" si="28"/>
        <v>0</v>
      </c>
      <c r="N124" s="99">
        <f t="shared" si="29"/>
        <v>0</v>
      </c>
      <c r="O124" s="127"/>
      <c r="P124" s="127"/>
      <c r="Q124" s="127"/>
      <c r="R124" s="127"/>
      <c r="S124" s="127"/>
      <c r="T124" s="131"/>
    </row>
    <row r="125" s="124" customFormat="1" ht="50" customHeight="1" outlineLevel="2" spans="1:20">
      <c r="A125" s="155">
        <v>8</v>
      </c>
      <c r="B125" s="113" t="s">
        <v>631</v>
      </c>
      <c r="C125" s="114" t="s">
        <v>632</v>
      </c>
      <c r="D125" s="113" t="s">
        <v>183</v>
      </c>
      <c r="E125" s="158">
        <v>1</v>
      </c>
      <c r="F125" s="152"/>
      <c r="G125" s="144"/>
      <c r="H125" s="144"/>
      <c r="I125" s="144"/>
      <c r="J125" s="83">
        <f t="shared" si="25"/>
        <v>0</v>
      </c>
      <c r="K125" s="83">
        <f t="shared" si="26"/>
        <v>0</v>
      </c>
      <c r="L125" s="83">
        <f t="shared" si="27"/>
        <v>0</v>
      </c>
      <c r="M125" s="83">
        <f t="shared" si="28"/>
        <v>0</v>
      </c>
      <c r="N125" s="99">
        <f t="shared" si="29"/>
        <v>0</v>
      </c>
      <c r="O125" s="127"/>
      <c r="P125" s="127"/>
      <c r="Q125" s="127"/>
      <c r="R125" s="127"/>
      <c r="S125" s="127"/>
      <c r="T125" s="131"/>
    </row>
    <row r="126" s="124" customFormat="1" ht="50" customHeight="1" outlineLevel="2" spans="1:20">
      <c r="A126" s="155">
        <v>9</v>
      </c>
      <c r="B126" s="113" t="s">
        <v>633</v>
      </c>
      <c r="C126" s="114" t="s">
        <v>634</v>
      </c>
      <c r="D126" s="113" t="s">
        <v>308</v>
      </c>
      <c r="E126" s="158">
        <v>6</v>
      </c>
      <c r="F126" s="152"/>
      <c r="G126" s="144"/>
      <c r="H126" s="144"/>
      <c r="I126" s="144"/>
      <c r="J126" s="83">
        <f t="shared" si="25"/>
        <v>0</v>
      </c>
      <c r="K126" s="83">
        <f t="shared" si="26"/>
        <v>0</v>
      </c>
      <c r="L126" s="83">
        <f t="shared" si="27"/>
        <v>0</v>
      </c>
      <c r="M126" s="83">
        <f t="shared" si="28"/>
        <v>0</v>
      </c>
      <c r="N126" s="99">
        <f t="shared" si="29"/>
        <v>0</v>
      </c>
      <c r="O126" s="127"/>
      <c r="P126" s="127"/>
      <c r="Q126" s="127"/>
      <c r="R126" s="127"/>
      <c r="S126" s="127"/>
      <c r="T126" s="131"/>
    </row>
    <row r="127" s="124" customFormat="1" ht="50" customHeight="1" outlineLevel="2" spans="1:20">
      <c r="A127" s="155">
        <v>10</v>
      </c>
      <c r="B127" s="113" t="s">
        <v>635</v>
      </c>
      <c r="C127" s="114" t="s">
        <v>636</v>
      </c>
      <c r="D127" s="113" t="s">
        <v>183</v>
      </c>
      <c r="E127" s="158">
        <v>8</v>
      </c>
      <c r="F127" s="152"/>
      <c r="G127" s="144"/>
      <c r="H127" s="144"/>
      <c r="I127" s="144"/>
      <c r="J127" s="83">
        <f t="shared" si="25"/>
        <v>0</v>
      </c>
      <c r="K127" s="83">
        <f t="shared" si="26"/>
        <v>0</v>
      </c>
      <c r="L127" s="83">
        <f t="shared" si="27"/>
        <v>0</v>
      </c>
      <c r="M127" s="83">
        <f t="shared" si="28"/>
        <v>0</v>
      </c>
      <c r="N127" s="99">
        <f t="shared" si="29"/>
        <v>0</v>
      </c>
      <c r="O127" s="127"/>
      <c r="P127" s="127"/>
      <c r="Q127" s="127"/>
      <c r="R127" s="127"/>
      <c r="S127" s="127"/>
      <c r="T127" s="131"/>
    </row>
    <row r="128" s="124" customFormat="1" ht="34" customHeight="1" outlineLevel="2" spans="1:20">
      <c r="A128" s="155">
        <v>11</v>
      </c>
      <c r="B128" s="143" t="s">
        <v>637</v>
      </c>
      <c r="C128" s="156"/>
      <c r="D128" s="157" t="s">
        <v>638</v>
      </c>
      <c r="E128" s="144">
        <v>246.06</v>
      </c>
      <c r="F128" s="100"/>
      <c r="G128" s="144"/>
      <c r="H128" s="144"/>
      <c r="I128" s="144"/>
      <c r="J128" s="83">
        <f t="shared" si="25"/>
        <v>0</v>
      </c>
      <c r="K128" s="83">
        <f t="shared" si="26"/>
        <v>0</v>
      </c>
      <c r="L128" s="83">
        <f t="shared" si="27"/>
        <v>0</v>
      </c>
      <c r="M128" s="83">
        <f t="shared" si="28"/>
        <v>0</v>
      </c>
      <c r="N128" s="99">
        <f t="shared" si="29"/>
        <v>0</v>
      </c>
      <c r="O128" s="127"/>
      <c r="P128" s="127"/>
      <c r="Q128" s="127"/>
      <c r="R128" s="127"/>
      <c r="S128" s="127"/>
      <c r="T128" s="131"/>
    </row>
    <row r="129" s="124" customFormat="1" ht="34" customHeight="1" outlineLevel="2" spans="1:20">
      <c r="A129" s="155">
        <v>12</v>
      </c>
      <c r="B129" s="143" t="s">
        <v>507</v>
      </c>
      <c r="C129" s="156"/>
      <c r="D129" s="157" t="s">
        <v>601</v>
      </c>
      <c r="E129" s="144">
        <v>211</v>
      </c>
      <c r="F129" s="100"/>
      <c r="G129" s="144"/>
      <c r="H129" s="144"/>
      <c r="I129" s="144"/>
      <c r="J129" s="83">
        <f t="shared" si="25"/>
        <v>0</v>
      </c>
      <c r="K129" s="83">
        <f t="shared" si="26"/>
        <v>0</v>
      </c>
      <c r="L129" s="83">
        <f t="shared" si="27"/>
        <v>0</v>
      </c>
      <c r="M129" s="83">
        <f t="shared" si="28"/>
        <v>0</v>
      </c>
      <c r="N129" s="99">
        <f t="shared" si="29"/>
        <v>0</v>
      </c>
      <c r="O129" s="127"/>
      <c r="P129" s="127"/>
      <c r="Q129" s="127"/>
      <c r="R129" s="127"/>
      <c r="S129" s="127"/>
      <c r="T129" s="131"/>
    </row>
    <row r="130" s="124" customFormat="1" ht="50" customHeight="1" outlineLevel="2" spans="1:20">
      <c r="A130" s="155">
        <v>13</v>
      </c>
      <c r="B130" s="113" t="s">
        <v>602</v>
      </c>
      <c r="C130" s="114"/>
      <c r="D130" s="113" t="s">
        <v>603</v>
      </c>
      <c r="E130" s="158">
        <v>2</v>
      </c>
      <c r="F130" s="152"/>
      <c r="G130" s="144"/>
      <c r="H130" s="144"/>
      <c r="I130" s="144"/>
      <c r="J130" s="83">
        <f t="shared" si="25"/>
        <v>0</v>
      </c>
      <c r="K130" s="83">
        <f t="shared" si="26"/>
        <v>0</v>
      </c>
      <c r="L130" s="83">
        <f t="shared" si="27"/>
        <v>0</v>
      </c>
      <c r="M130" s="83">
        <f t="shared" si="28"/>
        <v>0</v>
      </c>
      <c r="N130" s="99">
        <f t="shared" si="29"/>
        <v>0</v>
      </c>
      <c r="O130" s="127"/>
      <c r="P130" s="127"/>
      <c r="Q130" s="127"/>
      <c r="R130" s="127"/>
      <c r="S130" s="127"/>
      <c r="T130" s="131"/>
    </row>
    <row r="131" s="124" customFormat="1" ht="22" customHeight="1" outlineLevel="1" spans="1:20">
      <c r="A131" s="148" t="s">
        <v>224</v>
      </c>
      <c r="B131" s="149" t="s">
        <v>639</v>
      </c>
      <c r="C131" s="114"/>
      <c r="D131" s="144"/>
      <c r="E131" s="83"/>
      <c r="F131" s="152"/>
      <c r="G131" s="144"/>
      <c r="H131" s="144"/>
      <c r="I131" s="144"/>
      <c r="J131" s="83"/>
      <c r="K131" s="83"/>
      <c r="L131" s="83"/>
      <c r="M131" s="83"/>
      <c r="N131" s="152"/>
      <c r="O131" s="127"/>
      <c r="P131" s="127"/>
      <c r="Q131" s="127"/>
      <c r="R131" s="127"/>
      <c r="S131" s="127"/>
      <c r="T131" s="131"/>
    </row>
    <row r="132" s="124" customFormat="1" ht="27" customHeight="1" outlineLevel="2" spans="1:20">
      <c r="A132" s="155"/>
      <c r="B132" s="149" t="s">
        <v>640</v>
      </c>
      <c r="C132" s="114"/>
      <c r="D132" s="144"/>
      <c r="E132" s="83"/>
      <c r="F132" s="152"/>
      <c r="G132" s="144"/>
      <c r="H132" s="144"/>
      <c r="I132" s="144"/>
      <c r="J132" s="83"/>
      <c r="K132" s="83"/>
      <c r="L132" s="83"/>
      <c r="M132" s="83"/>
      <c r="N132" s="152"/>
      <c r="O132" s="127"/>
      <c r="P132" s="127"/>
      <c r="Q132" s="127"/>
      <c r="R132" s="127"/>
      <c r="S132" s="127"/>
      <c r="T132" s="131"/>
    </row>
    <row r="133" s="124" customFormat="1" ht="44" customHeight="1" outlineLevel="3" spans="1:20">
      <c r="A133" s="155">
        <v>1</v>
      </c>
      <c r="B133" s="113" t="s">
        <v>641</v>
      </c>
      <c r="C133" s="114" t="s">
        <v>642</v>
      </c>
      <c r="D133" s="113" t="s">
        <v>183</v>
      </c>
      <c r="E133" s="158">
        <v>2</v>
      </c>
      <c r="F133" s="152"/>
      <c r="G133" s="144"/>
      <c r="H133" s="144"/>
      <c r="I133" s="144"/>
      <c r="J133" s="83">
        <f t="shared" ref="J133:J157" si="30" xml:space="preserve">(F133+G133+H133+I133)*$J$7</f>
        <v>0</v>
      </c>
      <c r="K133" s="83">
        <f t="shared" ref="K133:K157" si="31" xml:space="preserve">(F133+G133+H133+I133+J133)*$K$7</f>
        <v>0</v>
      </c>
      <c r="L133" s="83">
        <f t="shared" ref="L133:L157" si="32" xml:space="preserve">(F133+G133+H133+I133+J133+K133)*$L$7</f>
        <v>0</v>
      </c>
      <c r="M133" s="83">
        <f t="shared" ref="M133:M157" si="33" xml:space="preserve">F133+G133+H133+I133+J133+K133+L133</f>
        <v>0</v>
      </c>
      <c r="N133" s="99">
        <f t="shared" ref="N133:N157" si="34" xml:space="preserve">E133*M133</f>
        <v>0</v>
      </c>
      <c r="O133" s="127"/>
      <c r="P133" s="127"/>
      <c r="Q133" s="127"/>
      <c r="R133" s="127"/>
      <c r="S133" s="127"/>
      <c r="T133" s="131"/>
    </row>
    <row r="134" s="124" customFormat="1" ht="44" customHeight="1" outlineLevel="3" spans="1:20">
      <c r="A134" s="155">
        <v>2</v>
      </c>
      <c r="B134" s="113" t="s">
        <v>643</v>
      </c>
      <c r="C134" s="114" t="s">
        <v>644</v>
      </c>
      <c r="D134" s="113" t="s">
        <v>183</v>
      </c>
      <c r="E134" s="158">
        <v>1</v>
      </c>
      <c r="F134" s="152"/>
      <c r="G134" s="144"/>
      <c r="H134" s="144"/>
      <c r="I134" s="144"/>
      <c r="J134" s="83">
        <f t="shared" si="30"/>
        <v>0</v>
      </c>
      <c r="K134" s="83">
        <f t="shared" si="31"/>
        <v>0</v>
      </c>
      <c r="L134" s="83">
        <f t="shared" si="32"/>
        <v>0</v>
      </c>
      <c r="M134" s="83">
        <f t="shared" si="33"/>
        <v>0</v>
      </c>
      <c r="N134" s="99">
        <f t="shared" si="34"/>
        <v>0</v>
      </c>
      <c r="O134" s="127"/>
      <c r="P134" s="127"/>
      <c r="Q134" s="127"/>
      <c r="R134" s="127"/>
      <c r="S134" s="127"/>
      <c r="T134" s="131"/>
    </row>
    <row r="135" s="124" customFormat="1" ht="24" outlineLevel="2" spans="1:20">
      <c r="A135" s="155"/>
      <c r="B135" s="149" t="s">
        <v>645</v>
      </c>
      <c r="C135" s="114"/>
      <c r="D135" s="144"/>
      <c r="E135" s="83"/>
      <c r="F135" s="152"/>
      <c r="G135" s="144"/>
      <c r="H135" s="144"/>
      <c r="I135" s="144"/>
      <c r="J135" s="83">
        <f t="shared" si="30"/>
        <v>0</v>
      </c>
      <c r="K135" s="83">
        <f t="shared" si="31"/>
        <v>0</v>
      </c>
      <c r="L135" s="83">
        <f t="shared" si="32"/>
        <v>0</v>
      </c>
      <c r="M135" s="83">
        <f t="shared" si="33"/>
        <v>0</v>
      </c>
      <c r="N135" s="99">
        <f t="shared" si="34"/>
        <v>0</v>
      </c>
      <c r="O135" s="127"/>
      <c r="P135" s="127"/>
      <c r="Q135" s="127"/>
      <c r="R135" s="127"/>
      <c r="S135" s="127"/>
      <c r="T135" s="131"/>
    </row>
    <row r="136" s="124" customFormat="1" ht="24" outlineLevel="3" spans="1:20">
      <c r="A136" s="155">
        <v>1</v>
      </c>
      <c r="B136" s="113" t="s">
        <v>646</v>
      </c>
      <c r="C136" s="114" t="s">
        <v>647</v>
      </c>
      <c r="D136" s="113" t="s">
        <v>183</v>
      </c>
      <c r="E136" s="158">
        <v>39</v>
      </c>
      <c r="F136" s="152"/>
      <c r="G136" s="144"/>
      <c r="H136" s="144"/>
      <c r="I136" s="144"/>
      <c r="J136" s="83">
        <f t="shared" si="30"/>
        <v>0</v>
      </c>
      <c r="K136" s="83">
        <f t="shared" si="31"/>
        <v>0</v>
      </c>
      <c r="L136" s="83">
        <f t="shared" si="32"/>
        <v>0</v>
      </c>
      <c r="M136" s="83">
        <f t="shared" si="33"/>
        <v>0</v>
      </c>
      <c r="N136" s="99">
        <f t="shared" si="34"/>
        <v>0</v>
      </c>
      <c r="O136" s="127"/>
      <c r="P136" s="127"/>
      <c r="Q136" s="127"/>
      <c r="R136" s="127"/>
      <c r="S136" s="127"/>
      <c r="T136" s="131"/>
    </row>
    <row r="137" s="124" customFormat="1" ht="24" outlineLevel="3" spans="1:20">
      <c r="A137" s="155">
        <v>2</v>
      </c>
      <c r="B137" s="113" t="s">
        <v>648</v>
      </c>
      <c r="C137" s="114" t="s">
        <v>649</v>
      </c>
      <c r="D137" s="113" t="s">
        <v>183</v>
      </c>
      <c r="E137" s="158">
        <v>2</v>
      </c>
      <c r="F137" s="152"/>
      <c r="G137" s="144"/>
      <c r="H137" s="144"/>
      <c r="I137" s="144"/>
      <c r="J137" s="83">
        <f t="shared" si="30"/>
        <v>0</v>
      </c>
      <c r="K137" s="83">
        <f t="shared" si="31"/>
        <v>0</v>
      </c>
      <c r="L137" s="83">
        <f t="shared" si="32"/>
        <v>0</v>
      </c>
      <c r="M137" s="83">
        <f t="shared" si="33"/>
        <v>0</v>
      </c>
      <c r="N137" s="99">
        <f t="shared" si="34"/>
        <v>0</v>
      </c>
      <c r="O137" s="127"/>
      <c r="P137" s="127"/>
      <c r="Q137" s="127"/>
      <c r="R137" s="127"/>
      <c r="S137" s="127"/>
      <c r="T137" s="131"/>
    </row>
    <row r="138" s="124" customFormat="1" ht="24" outlineLevel="3" spans="1:20">
      <c r="A138" s="155">
        <v>3</v>
      </c>
      <c r="B138" s="160" t="s">
        <v>650</v>
      </c>
      <c r="C138" s="161" t="s">
        <v>651</v>
      </c>
      <c r="D138" s="113" t="s">
        <v>183</v>
      </c>
      <c r="E138" s="158">
        <v>1</v>
      </c>
      <c r="F138" s="152"/>
      <c r="G138" s="144"/>
      <c r="H138" s="144"/>
      <c r="I138" s="144"/>
      <c r="J138" s="83">
        <f t="shared" si="30"/>
        <v>0</v>
      </c>
      <c r="K138" s="83">
        <f t="shared" si="31"/>
        <v>0</v>
      </c>
      <c r="L138" s="83">
        <f t="shared" si="32"/>
        <v>0</v>
      </c>
      <c r="M138" s="83">
        <f t="shared" si="33"/>
        <v>0</v>
      </c>
      <c r="N138" s="99">
        <f t="shared" si="34"/>
        <v>0</v>
      </c>
      <c r="O138" s="127"/>
      <c r="P138" s="127"/>
      <c r="Q138" s="127"/>
      <c r="R138" s="127"/>
      <c r="S138" s="127"/>
      <c r="T138" s="131"/>
    </row>
    <row r="139" s="124" customFormat="1" ht="24" outlineLevel="3" spans="1:20">
      <c r="A139" s="155">
        <v>4</v>
      </c>
      <c r="B139" s="113" t="s">
        <v>652</v>
      </c>
      <c r="C139" s="161"/>
      <c r="D139" s="113" t="s">
        <v>653</v>
      </c>
      <c r="E139" s="158">
        <v>5</v>
      </c>
      <c r="F139" s="152"/>
      <c r="G139" s="144"/>
      <c r="H139" s="144"/>
      <c r="I139" s="144"/>
      <c r="J139" s="83">
        <f t="shared" si="30"/>
        <v>0</v>
      </c>
      <c r="K139" s="83">
        <f t="shared" si="31"/>
        <v>0</v>
      </c>
      <c r="L139" s="83">
        <f t="shared" si="32"/>
        <v>0</v>
      </c>
      <c r="M139" s="83">
        <f t="shared" si="33"/>
        <v>0</v>
      </c>
      <c r="N139" s="99">
        <f t="shared" si="34"/>
        <v>0</v>
      </c>
      <c r="O139" s="127"/>
      <c r="P139" s="127"/>
      <c r="Q139" s="127"/>
      <c r="R139" s="127"/>
      <c r="S139" s="127"/>
      <c r="T139" s="131"/>
    </row>
    <row r="140" s="124" customFormat="1" outlineLevel="3" spans="1:20">
      <c r="A140" s="155">
        <v>5</v>
      </c>
      <c r="B140" s="113" t="s">
        <v>654</v>
      </c>
      <c r="C140" s="114"/>
      <c r="D140" s="113" t="s">
        <v>653</v>
      </c>
      <c r="E140" s="158">
        <v>4</v>
      </c>
      <c r="F140" s="152"/>
      <c r="G140" s="144"/>
      <c r="H140" s="144"/>
      <c r="I140" s="144"/>
      <c r="J140" s="83">
        <f t="shared" si="30"/>
        <v>0</v>
      </c>
      <c r="K140" s="83">
        <f t="shared" si="31"/>
        <v>0</v>
      </c>
      <c r="L140" s="83">
        <f t="shared" si="32"/>
        <v>0</v>
      </c>
      <c r="M140" s="83">
        <f t="shared" si="33"/>
        <v>0</v>
      </c>
      <c r="N140" s="99">
        <f t="shared" si="34"/>
        <v>0</v>
      </c>
      <c r="O140" s="127"/>
      <c r="P140" s="127"/>
      <c r="Q140" s="127"/>
      <c r="R140" s="127"/>
      <c r="S140" s="127"/>
      <c r="T140" s="131"/>
    </row>
    <row r="141" s="124" customFormat="1" outlineLevel="3" spans="1:20">
      <c r="A141" s="155">
        <v>6</v>
      </c>
      <c r="B141" s="113" t="s">
        <v>655</v>
      </c>
      <c r="C141" s="114"/>
      <c r="D141" s="113" t="s">
        <v>653</v>
      </c>
      <c r="E141" s="158">
        <v>5</v>
      </c>
      <c r="F141" s="152"/>
      <c r="G141" s="144"/>
      <c r="H141" s="144"/>
      <c r="I141" s="144"/>
      <c r="J141" s="83">
        <f t="shared" si="30"/>
        <v>0</v>
      </c>
      <c r="K141" s="83">
        <f t="shared" si="31"/>
        <v>0</v>
      </c>
      <c r="L141" s="83">
        <f t="shared" si="32"/>
        <v>0</v>
      </c>
      <c r="M141" s="83">
        <f t="shared" si="33"/>
        <v>0</v>
      </c>
      <c r="N141" s="99">
        <f t="shared" si="34"/>
        <v>0</v>
      </c>
      <c r="O141" s="127"/>
      <c r="P141" s="127"/>
      <c r="Q141" s="127"/>
      <c r="R141" s="127"/>
      <c r="S141" s="127"/>
      <c r="T141" s="131"/>
    </row>
    <row r="142" s="124" customFormat="1" outlineLevel="3" spans="1:20">
      <c r="A142" s="155">
        <v>7</v>
      </c>
      <c r="B142" s="113" t="s">
        <v>656</v>
      </c>
      <c r="C142" s="114"/>
      <c r="D142" s="113" t="s">
        <v>653</v>
      </c>
      <c r="E142" s="158">
        <v>11</v>
      </c>
      <c r="F142" s="152"/>
      <c r="G142" s="144"/>
      <c r="H142" s="144"/>
      <c r="I142" s="144"/>
      <c r="J142" s="83">
        <f t="shared" si="30"/>
        <v>0</v>
      </c>
      <c r="K142" s="83">
        <f t="shared" si="31"/>
        <v>0</v>
      </c>
      <c r="L142" s="83">
        <f t="shared" si="32"/>
        <v>0</v>
      </c>
      <c r="M142" s="83">
        <f t="shared" si="33"/>
        <v>0</v>
      </c>
      <c r="N142" s="99">
        <f t="shared" si="34"/>
        <v>0</v>
      </c>
      <c r="O142" s="127"/>
      <c r="P142" s="127"/>
      <c r="Q142" s="127"/>
      <c r="R142" s="127"/>
      <c r="S142" s="127"/>
      <c r="T142" s="131"/>
    </row>
    <row r="143" s="124" customFormat="1" ht="24" outlineLevel="3" spans="1:20">
      <c r="A143" s="155">
        <v>8</v>
      </c>
      <c r="B143" s="113" t="s">
        <v>657</v>
      </c>
      <c r="C143" s="114"/>
      <c r="D143" s="113" t="s">
        <v>183</v>
      </c>
      <c r="E143" s="158">
        <v>3</v>
      </c>
      <c r="F143" s="152"/>
      <c r="G143" s="144"/>
      <c r="H143" s="144"/>
      <c r="I143" s="144"/>
      <c r="J143" s="83">
        <f t="shared" si="30"/>
        <v>0</v>
      </c>
      <c r="K143" s="83">
        <f t="shared" si="31"/>
        <v>0</v>
      </c>
      <c r="L143" s="83">
        <f t="shared" si="32"/>
        <v>0</v>
      </c>
      <c r="M143" s="83">
        <f t="shared" si="33"/>
        <v>0</v>
      </c>
      <c r="N143" s="99">
        <f t="shared" si="34"/>
        <v>0</v>
      </c>
      <c r="O143" s="127"/>
      <c r="P143" s="127"/>
      <c r="Q143" s="127"/>
      <c r="R143" s="127"/>
      <c r="S143" s="127"/>
      <c r="T143" s="131"/>
    </row>
    <row r="144" s="124" customFormat="1" ht="24" outlineLevel="3" spans="1:20">
      <c r="A144" s="155">
        <v>9</v>
      </c>
      <c r="B144" s="113" t="s">
        <v>658</v>
      </c>
      <c r="C144" s="114"/>
      <c r="D144" s="113" t="s">
        <v>183</v>
      </c>
      <c r="E144" s="158">
        <v>3</v>
      </c>
      <c r="F144" s="152"/>
      <c r="G144" s="144"/>
      <c r="H144" s="144"/>
      <c r="I144" s="144"/>
      <c r="J144" s="83">
        <f t="shared" si="30"/>
        <v>0</v>
      </c>
      <c r="K144" s="83">
        <f t="shared" si="31"/>
        <v>0</v>
      </c>
      <c r="L144" s="83">
        <f t="shared" si="32"/>
        <v>0</v>
      </c>
      <c r="M144" s="83">
        <f t="shared" si="33"/>
        <v>0</v>
      </c>
      <c r="N144" s="99">
        <f t="shared" si="34"/>
        <v>0</v>
      </c>
      <c r="O144" s="127"/>
      <c r="P144" s="127"/>
      <c r="Q144" s="127"/>
      <c r="R144" s="127"/>
      <c r="S144" s="127"/>
      <c r="T144" s="131"/>
    </row>
    <row r="145" s="124" customFormat="1" outlineLevel="3" spans="1:20">
      <c r="A145" s="155">
        <v>10</v>
      </c>
      <c r="B145" s="113" t="s">
        <v>659</v>
      </c>
      <c r="C145" s="114"/>
      <c r="D145" s="113" t="s">
        <v>518</v>
      </c>
      <c r="E145" s="158">
        <v>2</v>
      </c>
      <c r="F145" s="152"/>
      <c r="G145" s="144"/>
      <c r="H145" s="144"/>
      <c r="I145" s="144"/>
      <c r="J145" s="83">
        <f t="shared" si="30"/>
        <v>0</v>
      </c>
      <c r="K145" s="83">
        <f t="shared" si="31"/>
        <v>0</v>
      </c>
      <c r="L145" s="83">
        <f t="shared" si="32"/>
        <v>0</v>
      </c>
      <c r="M145" s="83">
        <f t="shared" si="33"/>
        <v>0</v>
      </c>
      <c r="N145" s="99">
        <f t="shared" si="34"/>
        <v>0</v>
      </c>
      <c r="O145" s="127"/>
      <c r="P145" s="127"/>
      <c r="Q145" s="127"/>
      <c r="R145" s="127"/>
      <c r="S145" s="127"/>
      <c r="T145" s="131"/>
    </row>
    <row r="146" s="124" customFormat="1" ht="24" outlineLevel="3" spans="1:20">
      <c r="A146" s="155">
        <v>11</v>
      </c>
      <c r="B146" s="113" t="s">
        <v>660</v>
      </c>
      <c r="C146" s="114"/>
      <c r="D146" s="113" t="s">
        <v>661</v>
      </c>
      <c r="E146" s="158">
        <v>58</v>
      </c>
      <c r="F146" s="152"/>
      <c r="G146" s="144"/>
      <c r="H146" s="144"/>
      <c r="I146" s="144"/>
      <c r="J146" s="83">
        <f t="shared" si="30"/>
        <v>0</v>
      </c>
      <c r="K146" s="83">
        <f t="shared" si="31"/>
        <v>0</v>
      </c>
      <c r="L146" s="83">
        <f t="shared" si="32"/>
        <v>0</v>
      </c>
      <c r="M146" s="83">
        <f t="shared" si="33"/>
        <v>0</v>
      </c>
      <c r="N146" s="99">
        <f t="shared" si="34"/>
        <v>0</v>
      </c>
      <c r="O146" s="127"/>
      <c r="P146" s="127"/>
      <c r="Q146" s="127"/>
      <c r="R146" s="127"/>
      <c r="S146" s="127"/>
      <c r="T146" s="131"/>
    </row>
    <row r="147" s="124" customFormat="1" ht="24" outlineLevel="3" spans="1:20">
      <c r="A147" s="155">
        <v>12</v>
      </c>
      <c r="B147" s="113" t="s">
        <v>662</v>
      </c>
      <c r="C147" s="114"/>
      <c r="D147" s="113" t="s">
        <v>661</v>
      </c>
      <c r="E147" s="158">
        <v>11</v>
      </c>
      <c r="F147" s="152"/>
      <c r="G147" s="144"/>
      <c r="H147" s="144"/>
      <c r="I147" s="144"/>
      <c r="J147" s="83">
        <f t="shared" si="30"/>
        <v>0</v>
      </c>
      <c r="K147" s="83">
        <f t="shared" si="31"/>
        <v>0</v>
      </c>
      <c r="L147" s="83">
        <f t="shared" si="32"/>
        <v>0</v>
      </c>
      <c r="M147" s="83">
        <f t="shared" si="33"/>
        <v>0</v>
      </c>
      <c r="N147" s="99">
        <f t="shared" si="34"/>
        <v>0</v>
      </c>
      <c r="O147" s="127"/>
      <c r="P147" s="127"/>
      <c r="Q147" s="127"/>
      <c r="R147" s="127"/>
      <c r="S147" s="127"/>
      <c r="T147" s="131"/>
    </row>
    <row r="148" s="124" customFormat="1" outlineLevel="3" spans="1:20">
      <c r="A148" s="155">
        <v>13</v>
      </c>
      <c r="B148" s="113" t="s">
        <v>663</v>
      </c>
      <c r="C148" s="114" t="s">
        <v>664</v>
      </c>
      <c r="D148" s="113" t="s">
        <v>140</v>
      </c>
      <c r="E148" s="158">
        <v>45.39</v>
      </c>
      <c r="F148" s="152"/>
      <c r="G148" s="144"/>
      <c r="H148" s="144"/>
      <c r="I148" s="144"/>
      <c r="J148" s="83">
        <f t="shared" si="30"/>
        <v>0</v>
      </c>
      <c r="K148" s="83">
        <f t="shared" si="31"/>
        <v>0</v>
      </c>
      <c r="L148" s="83">
        <f t="shared" si="32"/>
        <v>0</v>
      </c>
      <c r="M148" s="83">
        <f t="shared" si="33"/>
        <v>0</v>
      </c>
      <c r="N148" s="99">
        <f t="shared" si="34"/>
        <v>0</v>
      </c>
      <c r="O148" s="127"/>
      <c r="P148" s="127"/>
      <c r="Q148" s="127"/>
      <c r="R148" s="127"/>
      <c r="S148" s="127"/>
      <c r="T148" s="131"/>
    </row>
    <row r="149" s="124" customFormat="1" ht="48" outlineLevel="3" spans="1:20">
      <c r="A149" s="155">
        <v>14</v>
      </c>
      <c r="B149" s="113" t="s">
        <v>498</v>
      </c>
      <c r="C149" s="114" t="s">
        <v>665</v>
      </c>
      <c r="D149" s="113" t="s">
        <v>140</v>
      </c>
      <c r="E149" s="158">
        <v>50.36</v>
      </c>
      <c r="F149" s="152"/>
      <c r="G149" s="152"/>
      <c r="H149" s="152"/>
      <c r="I149" s="152"/>
      <c r="J149" s="83">
        <f t="shared" si="30"/>
        <v>0</v>
      </c>
      <c r="K149" s="83">
        <f t="shared" si="31"/>
        <v>0</v>
      </c>
      <c r="L149" s="83">
        <f t="shared" si="32"/>
        <v>0</v>
      </c>
      <c r="M149" s="83">
        <f t="shared" si="33"/>
        <v>0</v>
      </c>
      <c r="N149" s="99">
        <f t="shared" si="34"/>
        <v>0</v>
      </c>
      <c r="O149" s="127"/>
      <c r="P149" s="127"/>
      <c r="Q149" s="127"/>
      <c r="R149" s="127"/>
      <c r="S149" s="127"/>
      <c r="T149" s="131"/>
    </row>
    <row r="150" s="124" customFormat="1" ht="24" outlineLevel="3" spans="1:20">
      <c r="A150" s="155">
        <v>15</v>
      </c>
      <c r="B150" s="113" t="s">
        <v>502</v>
      </c>
      <c r="C150" s="114" t="s">
        <v>666</v>
      </c>
      <c r="D150" s="113" t="s">
        <v>140</v>
      </c>
      <c r="E150" s="158">
        <v>395.31</v>
      </c>
      <c r="F150" s="152"/>
      <c r="G150" s="144"/>
      <c r="H150" s="144"/>
      <c r="I150" s="144"/>
      <c r="J150" s="83">
        <f t="shared" si="30"/>
        <v>0</v>
      </c>
      <c r="K150" s="83">
        <f t="shared" si="31"/>
        <v>0</v>
      </c>
      <c r="L150" s="83">
        <f t="shared" si="32"/>
        <v>0</v>
      </c>
      <c r="M150" s="83">
        <f t="shared" si="33"/>
        <v>0</v>
      </c>
      <c r="N150" s="99">
        <f t="shared" si="34"/>
        <v>0</v>
      </c>
      <c r="O150" s="127"/>
      <c r="P150" s="127"/>
      <c r="Q150" s="127"/>
      <c r="R150" s="127"/>
      <c r="S150" s="127"/>
      <c r="T150" s="131"/>
    </row>
    <row r="151" s="124" customFormat="1" outlineLevel="3" spans="1:20">
      <c r="A151" s="155">
        <v>16</v>
      </c>
      <c r="B151" s="113" t="s">
        <v>502</v>
      </c>
      <c r="C151" s="114" t="s">
        <v>667</v>
      </c>
      <c r="D151" s="113" t="s">
        <v>140</v>
      </c>
      <c r="E151" s="158">
        <v>254.69</v>
      </c>
      <c r="F151" s="152"/>
      <c r="G151" s="144"/>
      <c r="H151" s="144"/>
      <c r="I151" s="144"/>
      <c r="J151" s="83">
        <f t="shared" si="30"/>
        <v>0</v>
      </c>
      <c r="K151" s="83">
        <f t="shared" si="31"/>
        <v>0</v>
      </c>
      <c r="L151" s="83">
        <f t="shared" si="32"/>
        <v>0</v>
      </c>
      <c r="M151" s="83">
        <f t="shared" si="33"/>
        <v>0</v>
      </c>
      <c r="N151" s="99">
        <f t="shared" si="34"/>
        <v>0</v>
      </c>
      <c r="O151" s="127"/>
      <c r="P151" s="127"/>
      <c r="Q151" s="127"/>
      <c r="R151" s="127"/>
      <c r="S151" s="127"/>
      <c r="T151" s="131"/>
    </row>
    <row r="152" s="124" customFormat="1" ht="24" outlineLevel="3" spans="1:20">
      <c r="A152" s="155">
        <v>17</v>
      </c>
      <c r="B152" s="113" t="s">
        <v>502</v>
      </c>
      <c r="C152" s="114" t="s">
        <v>668</v>
      </c>
      <c r="D152" s="113" t="s">
        <v>140</v>
      </c>
      <c r="E152" s="158">
        <v>143.51</v>
      </c>
      <c r="F152" s="152"/>
      <c r="G152" s="144"/>
      <c r="H152" s="144"/>
      <c r="I152" s="144"/>
      <c r="J152" s="83">
        <f t="shared" si="30"/>
        <v>0</v>
      </c>
      <c r="K152" s="83">
        <f t="shared" si="31"/>
        <v>0</v>
      </c>
      <c r="L152" s="83">
        <f t="shared" si="32"/>
        <v>0</v>
      </c>
      <c r="M152" s="83">
        <f t="shared" si="33"/>
        <v>0</v>
      </c>
      <c r="N152" s="99">
        <f t="shared" si="34"/>
        <v>0</v>
      </c>
      <c r="O152" s="127"/>
      <c r="P152" s="127"/>
      <c r="Q152" s="127"/>
      <c r="R152" s="127"/>
      <c r="S152" s="127"/>
      <c r="T152" s="131"/>
    </row>
    <row r="153" s="124" customFormat="1" outlineLevel="3" spans="1:20">
      <c r="A153" s="155">
        <v>18</v>
      </c>
      <c r="B153" s="113" t="s">
        <v>502</v>
      </c>
      <c r="C153" s="114" t="s">
        <v>669</v>
      </c>
      <c r="D153" s="113" t="s">
        <v>140</v>
      </c>
      <c r="E153" s="158">
        <v>143.51</v>
      </c>
      <c r="F153" s="152"/>
      <c r="G153" s="144"/>
      <c r="H153" s="144"/>
      <c r="I153" s="144"/>
      <c r="J153" s="83">
        <f t="shared" si="30"/>
        <v>0</v>
      </c>
      <c r="K153" s="83">
        <f t="shared" si="31"/>
        <v>0</v>
      </c>
      <c r="L153" s="83">
        <f t="shared" si="32"/>
        <v>0</v>
      </c>
      <c r="M153" s="83">
        <f t="shared" si="33"/>
        <v>0</v>
      </c>
      <c r="N153" s="99">
        <f t="shared" si="34"/>
        <v>0</v>
      </c>
      <c r="O153" s="127"/>
      <c r="P153" s="127"/>
      <c r="Q153" s="127"/>
      <c r="R153" s="127"/>
      <c r="S153" s="127"/>
      <c r="T153" s="131"/>
    </row>
    <row r="154" s="124" customFormat="1" outlineLevel="3" spans="1:20">
      <c r="A154" s="155">
        <v>19</v>
      </c>
      <c r="B154" s="113" t="s">
        <v>502</v>
      </c>
      <c r="C154" s="114" t="s">
        <v>670</v>
      </c>
      <c r="D154" s="113" t="s">
        <v>140</v>
      </c>
      <c r="E154" s="158">
        <v>266.87</v>
      </c>
      <c r="F154" s="152"/>
      <c r="G154" s="144"/>
      <c r="H154" s="144"/>
      <c r="I154" s="144"/>
      <c r="J154" s="83">
        <f t="shared" si="30"/>
        <v>0</v>
      </c>
      <c r="K154" s="83">
        <f t="shared" si="31"/>
        <v>0</v>
      </c>
      <c r="L154" s="83">
        <f t="shared" si="32"/>
        <v>0</v>
      </c>
      <c r="M154" s="83">
        <f t="shared" si="33"/>
        <v>0</v>
      </c>
      <c r="N154" s="99">
        <f t="shared" si="34"/>
        <v>0</v>
      </c>
      <c r="O154" s="127"/>
      <c r="P154" s="127"/>
      <c r="Q154" s="127"/>
      <c r="R154" s="127"/>
      <c r="S154" s="127"/>
      <c r="T154" s="131"/>
    </row>
    <row r="155" s="124" customFormat="1" ht="48" outlineLevel="3" spans="1:20">
      <c r="A155" s="155">
        <v>20</v>
      </c>
      <c r="B155" s="113" t="s">
        <v>524</v>
      </c>
      <c r="C155" s="114" t="s">
        <v>671</v>
      </c>
      <c r="D155" s="157" t="s">
        <v>183</v>
      </c>
      <c r="E155" s="158">
        <v>90</v>
      </c>
      <c r="F155" s="152"/>
      <c r="G155" s="144"/>
      <c r="H155" s="144"/>
      <c r="I155" s="144"/>
      <c r="J155" s="83">
        <f t="shared" si="30"/>
        <v>0</v>
      </c>
      <c r="K155" s="83">
        <f t="shared" si="31"/>
        <v>0</v>
      </c>
      <c r="L155" s="83">
        <f t="shared" si="32"/>
        <v>0</v>
      </c>
      <c r="M155" s="83">
        <f t="shared" si="33"/>
        <v>0</v>
      </c>
      <c r="N155" s="99">
        <f t="shared" si="34"/>
        <v>0</v>
      </c>
      <c r="O155" s="127"/>
      <c r="P155" s="127"/>
      <c r="Q155" s="127"/>
      <c r="R155" s="127"/>
      <c r="S155" s="127"/>
      <c r="T155" s="131"/>
    </row>
    <row r="156" s="124" customFormat="1" outlineLevel="3" spans="1:20">
      <c r="A156" s="155">
        <v>21</v>
      </c>
      <c r="B156" s="113" t="s">
        <v>672</v>
      </c>
      <c r="C156" s="114"/>
      <c r="D156" s="157" t="s">
        <v>508</v>
      </c>
      <c r="E156" s="158">
        <v>50.71</v>
      </c>
      <c r="F156" s="152"/>
      <c r="G156" s="144"/>
      <c r="H156" s="144"/>
      <c r="I156" s="144"/>
      <c r="J156" s="83">
        <f t="shared" si="30"/>
        <v>0</v>
      </c>
      <c r="K156" s="83">
        <f t="shared" si="31"/>
        <v>0</v>
      </c>
      <c r="L156" s="83">
        <f t="shared" si="32"/>
        <v>0</v>
      </c>
      <c r="M156" s="83">
        <f t="shared" si="33"/>
        <v>0</v>
      </c>
      <c r="N156" s="99">
        <f t="shared" si="34"/>
        <v>0</v>
      </c>
      <c r="O156" s="127"/>
      <c r="P156" s="127"/>
      <c r="Q156" s="127"/>
      <c r="R156" s="127"/>
      <c r="S156" s="127"/>
      <c r="T156" s="131"/>
    </row>
    <row r="157" s="124" customFormat="1" outlineLevel="3" spans="1:20">
      <c r="A157" s="155">
        <v>22</v>
      </c>
      <c r="B157" s="113" t="s">
        <v>673</v>
      </c>
      <c r="C157" s="114"/>
      <c r="D157" s="113" t="s">
        <v>140</v>
      </c>
      <c r="E157" s="158">
        <v>6.72</v>
      </c>
      <c r="F157" s="152"/>
      <c r="G157" s="144"/>
      <c r="H157" s="144"/>
      <c r="I157" s="144"/>
      <c r="J157" s="83">
        <f t="shared" si="30"/>
        <v>0</v>
      </c>
      <c r="K157" s="83">
        <f t="shared" si="31"/>
        <v>0</v>
      </c>
      <c r="L157" s="83">
        <f t="shared" si="32"/>
        <v>0</v>
      </c>
      <c r="M157" s="83">
        <f t="shared" si="33"/>
        <v>0</v>
      </c>
      <c r="N157" s="99">
        <f t="shared" si="34"/>
        <v>0</v>
      </c>
      <c r="O157" s="127"/>
      <c r="P157" s="127"/>
      <c r="Q157" s="127"/>
      <c r="R157" s="127"/>
      <c r="S157" s="127"/>
      <c r="T157" s="131"/>
    </row>
    <row r="158" s="125" customFormat="1" ht="24" customHeight="1" spans="1:20">
      <c r="A158" s="148" t="s">
        <v>397</v>
      </c>
      <c r="B158" s="162" t="s">
        <v>674</v>
      </c>
      <c r="C158" s="163"/>
      <c r="D158" s="162"/>
      <c r="E158" s="164"/>
      <c r="F158" s="151"/>
      <c r="G158" s="149"/>
      <c r="H158" s="149"/>
      <c r="I158" s="149"/>
      <c r="J158" s="165"/>
      <c r="K158" s="165"/>
      <c r="L158" s="165"/>
      <c r="M158" s="165"/>
      <c r="N158" s="166">
        <f xml:space="preserve">SUM(N159:N223)</f>
        <v>0</v>
      </c>
      <c r="O158" s="167"/>
      <c r="P158" s="167"/>
      <c r="Q158" s="167"/>
      <c r="R158" s="167"/>
      <c r="S158" s="167"/>
      <c r="T158" s="168"/>
    </row>
    <row r="159" s="124" customFormat="1" ht="23" customHeight="1" outlineLevel="1" spans="1:20">
      <c r="A159" s="148" t="s">
        <v>106</v>
      </c>
      <c r="B159" s="149" t="s">
        <v>675</v>
      </c>
      <c r="C159" s="114"/>
      <c r="D159" s="154"/>
      <c r="E159" s="144"/>
      <c r="F159" s="152"/>
      <c r="G159" s="144"/>
      <c r="H159" s="144"/>
      <c r="I159" s="144"/>
      <c r="J159" s="83"/>
      <c r="K159" s="83"/>
      <c r="L159" s="83"/>
      <c r="M159" s="83"/>
      <c r="N159" s="152"/>
      <c r="O159" s="127"/>
      <c r="P159" s="127"/>
      <c r="Q159" s="127"/>
      <c r="R159" s="127"/>
      <c r="S159" s="127"/>
      <c r="T159" s="131"/>
    </row>
    <row r="160" s="124" customFormat="1" ht="23" customHeight="1" outlineLevel="2" spans="1:20">
      <c r="A160" s="113">
        <v>1</v>
      </c>
      <c r="B160" s="113" t="s">
        <v>676</v>
      </c>
      <c r="C160" s="114" t="s">
        <v>677</v>
      </c>
      <c r="D160" s="142" t="s">
        <v>308</v>
      </c>
      <c r="E160" s="144">
        <v>8</v>
      </c>
      <c r="F160" s="152"/>
      <c r="G160" s="144"/>
      <c r="H160" s="144"/>
      <c r="I160" s="144"/>
      <c r="J160" s="83">
        <f t="shared" ref="J160:J185" si="35" xml:space="preserve">(F160+G160+H160+I160)*$J$7</f>
        <v>0</v>
      </c>
      <c r="K160" s="83">
        <f t="shared" ref="K160:K185" si="36" xml:space="preserve">(F160+G160+H160+I160+J160)*$K$7</f>
        <v>0</v>
      </c>
      <c r="L160" s="83">
        <f t="shared" ref="L160:L185" si="37" xml:space="preserve">(F160+G160+H160+I160+J160+K160)*$L$7</f>
        <v>0</v>
      </c>
      <c r="M160" s="83">
        <f t="shared" ref="M160:M185" si="38" xml:space="preserve">F160+G160+H160+I160+J160+K160+L160</f>
        <v>0</v>
      </c>
      <c r="N160" s="99">
        <f t="shared" ref="N160:N185" si="39" xml:space="preserve">E160*M160</f>
        <v>0</v>
      </c>
      <c r="O160" s="127"/>
      <c r="P160" s="127"/>
      <c r="Q160" s="127"/>
      <c r="R160" s="127"/>
      <c r="S160" s="127"/>
      <c r="T160" s="131"/>
    </row>
    <row r="161" s="124" customFormat="1" ht="23" customHeight="1" outlineLevel="2" spans="1:20">
      <c r="A161" s="113">
        <v>2</v>
      </c>
      <c r="B161" s="113" t="s">
        <v>676</v>
      </c>
      <c r="C161" s="114" t="s">
        <v>678</v>
      </c>
      <c r="D161" s="142" t="s">
        <v>308</v>
      </c>
      <c r="E161" s="144">
        <v>2</v>
      </c>
      <c r="F161" s="152"/>
      <c r="G161" s="144"/>
      <c r="H161" s="144"/>
      <c r="I161" s="144"/>
      <c r="J161" s="83">
        <f t="shared" si="35"/>
        <v>0</v>
      </c>
      <c r="K161" s="83">
        <f t="shared" si="36"/>
        <v>0</v>
      </c>
      <c r="L161" s="83">
        <f t="shared" si="37"/>
        <v>0</v>
      </c>
      <c r="M161" s="83">
        <f t="shared" si="38"/>
        <v>0</v>
      </c>
      <c r="N161" s="99">
        <f t="shared" si="39"/>
        <v>0</v>
      </c>
      <c r="O161" s="127"/>
      <c r="P161" s="127"/>
      <c r="Q161" s="127"/>
      <c r="R161" s="127"/>
      <c r="S161" s="127"/>
      <c r="T161" s="131"/>
    </row>
    <row r="162" s="124" customFormat="1" ht="23" customHeight="1" outlineLevel="2" spans="1:20">
      <c r="A162" s="113">
        <v>3</v>
      </c>
      <c r="B162" s="113" t="s">
        <v>679</v>
      </c>
      <c r="C162" s="114" t="s">
        <v>680</v>
      </c>
      <c r="D162" s="142" t="s">
        <v>308</v>
      </c>
      <c r="E162" s="144">
        <v>2</v>
      </c>
      <c r="F162" s="152"/>
      <c r="G162" s="144"/>
      <c r="H162" s="144"/>
      <c r="I162" s="144"/>
      <c r="J162" s="83">
        <f t="shared" si="35"/>
        <v>0</v>
      </c>
      <c r="K162" s="83">
        <f t="shared" si="36"/>
        <v>0</v>
      </c>
      <c r="L162" s="83">
        <f t="shared" si="37"/>
        <v>0</v>
      </c>
      <c r="M162" s="83">
        <f t="shared" si="38"/>
        <v>0</v>
      </c>
      <c r="N162" s="99">
        <f t="shared" si="39"/>
        <v>0</v>
      </c>
      <c r="O162" s="127"/>
      <c r="P162" s="127"/>
      <c r="Q162" s="127"/>
      <c r="R162" s="127"/>
      <c r="S162" s="127"/>
      <c r="T162" s="131"/>
    </row>
    <row r="163" s="124" customFormat="1" ht="23" customHeight="1" outlineLevel="2" spans="1:20">
      <c r="A163" s="113">
        <v>4</v>
      </c>
      <c r="B163" s="113" t="s">
        <v>681</v>
      </c>
      <c r="C163" s="114" t="s">
        <v>682</v>
      </c>
      <c r="D163" s="142" t="s">
        <v>308</v>
      </c>
      <c r="E163" s="144">
        <v>32</v>
      </c>
      <c r="F163" s="152"/>
      <c r="G163" s="144"/>
      <c r="H163" s="144"/>
      <c r="I163" s="144"/>
      <c r="J163" s="83">
        <f t="shared" si="35"/>
        <v>0</v>
      </c>
      <c r="K163" s="83">
        <f t="shared" si="36"/>
        <v>0</v>
      </c>
      <c r="L163" s="83">
        <f t="shared" si="37"/>
        <v>0</v>
      </c>
      <c r="M163" s="83">
        <f t="shared" si="38"/>
        <v>0</v>
      </c>
      <c r="N163" s="99">
        <f t="shared" si="39"/>
        <v>0</v>
      </c>
      <c r="O163" s="127"/>
      <c r="P163" s="127"/>
      <c r="Q163" s="127"/>
      <c r="R163" s="127"/>
      <c r="S163" s="127"/>
      <c r="T163" s="131"/>
    </row>
    <row r="164" s="124" customFormat="1" ht="23" customHeight="1" outlineLevel="2" spans="1:20">
      <c r="A164" s="113">
        <v>5</v>
      </c>
      <c r="B164" s="113" t="s">
        <v>683</v>
      </c>
      <c r="C164" s="114" t="s">
        <v>684</v>
      </c>
      <c r="D164" s="142" t="s">
        <v>308</v>
      </c>
      <c r="E164" s="144">
        <v>19</v>
      </c>
      <c r="F164" s="152"/>
      <c r="G164" s="144"/>
      <c r="H164" s="144"/>
      <c r="I164" s="144"/>
      <c r="J164" s="83">
        <f t="shared" si="35"/>
        <v>0</v>
      </c>
      <c r="K164" s="83">
        <f t="shared" si="36"/>
        <v>0</v>
      </c>
      <c r="L164" s="83">
        <f t="shared" si="37"/>
        <v>0</v>
      </c>
      <c r="M164" s="83">
        <f t="shared" si="38"/>
        <v>0</v>
      </c>
      <c r="N164" s="99">
        <f t="shared" si="39"/>
        <v>0</v>
      </c>
      <c r="O164" s="127"/>
      <c r="P164" s="127"/>
      <c r="Q164" s="127"/>
      <c r="R164" s="127"/>
      <c r="S164" s="127"/>
      <c r="T164" s="131"/>
    </row>
    <row r="165" s="124" customFormat="1" ht="23" customHeight="1" outlineLevel="2" spans="1:20">
      <c r="A165" s="113">
        <v>6</v>
      </c>
      <c r="B165" s="113" t="s">
        <v>685</v>
      </c>
      <c r="C165" s="114" t="s">
        <v>686</v>
      </c>
      <c r="D165" s="142" t="s">
        <v>308</v>
      </c>
      <c r="E165" s="144">
        <v>14</v>
      </c>
      <c r="F165" s="152"/>
      <c r="G165" s="144"/>
      <c r="H165" s="144"/>
      <c r="I165" s="144"/>
      <c r="J165" s="83">
        <f t="shared" si="35"/>
        <v>0</v>
      </c>
      <c r="K165" s="83">
        <f t="shared" si="36"/>
        <v>0</v>
      </c>
      <c r="L165" s="83">
        <f t="shared" si="37"/>
        <v>0</v>
      </c>
      <c r="M165" s="83">
        <f t="shared" si="38"/>
        <v>0</v>
      </c>
      <c r="N165" s="99">
        <f t="shared" si="39"/>
        <v>0</v>
      </c>
      <c r="O165" s="127"/>
      <c r="P165" s="127"/>
      <c r="Q165" s="127"/>
      <c r="R165" s="127"/>
      <c r="S165" s="127"/>
      <c r="T165" s="131"/>
    </row>
    <row r="166" s="124" customFormat="1" ht="23" customHeight="1" outlineLevel="2" spans="1:20">
      <c r="A166" s="113">
        <v>7</v>
      </c>
      <c r="B166" s="113" t="s">
        <v>687</v>
      </c>
      <c r="C166" s="114" t="s">
        <v>688</v>
      </c>
      <c r="D166" s="142" t="s">
        <v>308</v>
      </c>
      <c r="E166" s="144">
        <v>13</v>
      </c>
      <c r="F166" s="152"/>
      <c r="G166" s="144"/>
      <c r="H166" s="144"/>
      <c r="I166" s="144"/>
      <c r="J166" s="83">
        <f t="shared" si="35"/>
        <v>0</v>
      </c>
      <c r="K166" s="83">
        <f t="shared" si="36"/>
        <v>0</v>
      </c>
      <c r="L166" s="83">
        <f t="shared" si="37"/>
        <v>0</v>
      </c>
      <c r="M166" s="83">
        <f t="shared" si="38"/>
        <v>0</v>
      </c>
      <c r="N166" s="99">
        <f t="shared" si="39"/>
        <v>0</v>
      </c>
      <c r="O166" s="127"/>
      <c r="P166" s="127"/>
      <c r="Q166" s="127"/>
      <c r="R166" s="127"/>
      <c r="S166" s="127"/>
      <c r="T166" s="131"/>
    </row>
    <row r="167" s="124" customFormat="1" ht="23" customHeight="1" outlineLevel="2" spans="1:20">
      <c r="A167" s="113">
        <v>8</v>
      </c>
      <c r="B167" s="113" t="s">
        <v>689</v>
      </c>
      <c r="C167" s="114" t="s">
        <v>690</v>
      </c>
      <c r="D167" s="142" t="s">
        <v>308</v>
      </c>
      <c r="E167" s="144">
        <v>12</v>
      </c>
      <c r="F167" s="152"/>
      <c r="G167" s="144"/>
      <c r="H167" s="144"/>
      <c r="I167" s="144"/>
      <c r="J167" s="83">
        <f t="shared" si="35"/>
        <v>0</v>
      </c>
      <c r="K167" s="83">
        <f t="shared" si="36"/>
        <v>0</v>
      </c>
      <c r="L167" s="83">
        <f t="shared" si="37"/>
        <v>0</v>
      </c>
      <c r="M167" s="83">
        <f t="shared" si="38"/>
        <v>0</v>
      </c>
      <c r="N167" s="99">
        <f t="shared" si="39"/>
        <v>0</v>
      </c>
      <c r="O167" s="127"/>
      <c r="P167" s="127"/>
      <c r="Q167" s="127"/>
      <c r="R167" s="127"/>
      <c r="S167" s="127"/>
      <c r="T167" s="131"/>
    </row>
    <row r="168" s="124" customFormat="1" ht="36" outlineLevel="2" spans="1:20">
      <c r="A168" s="113">
        <v>9</v>
      </c>
      <c r="B168" s="113" t="s">
        <v>691</v>
      </c>
      <c r="C168" s="114" t="s">
        <v>692</v>
      </c>
      <c r="D168" s="142" t="s">
        <v>308</v>
      </c>
      <c r="E168" s="144">
        <v>13</v>
      </c>
      <c r="F168" s="152"/>
      <c r="G168" s="144"/>
      <c r="H168" s="144"/>
      <c r="I168" s="144"/>
      <c r="J168" s="83">
        <f t="shared" si="35"/>
        <v>0</v>
      </c>
      <c r="K168" s="83">
        <f t="shared" si="36"/>
        <v>0</v>
      </c>
      <c r="L168" s="83">
        <f t="shared" si="37"/>
        <v>0</v>
      </c>
      <c r="M168" s="83">
        <f t="shared" si="38"/>
        <v>0</v>
      </c>
      <c r="N168" s="99">
        <f t="shared" si="39"/>
        <v>0</v>
      </c>
      <c r="O168" s="127"/>
      <c r="P168" s="127"/>
      <c r="Q168" s="127"/>
      <c r="R168" s="127"/>
      <c r="S168" s="127"/>
      <c r="T168" s="131"/>
    </row>
    <row r="169" s="124" customFormat="1" ht="61" customHeight="1" outlineLevel="2" spans="1:20">
      <c r="A169" s="113">
        <v>10</v>
      </c>
      <c r="B169" s="113" t="s">
        <v>693</v>
      </c>
      <c r="C169" s="114" t="s">
        <v>694</v>
      </c>
      <c r="D169" s="142" t="s">
        <v>308</v>
      </c>
      <c r="E169" s="144">
        <v>9</v>
      </c>
      <c r="F169" s="144"/>
      <c r="G169" s="144"/>
      <c r="H169" s="144"/>
      <c r="I169" s="144"/>
      <c r="J169" s="83">
        <f t="shared" si="35"/>
        <v>0</v>
      </c>
      <c r="K169" s="83">
        <f t="shared" si="36"/>
        <v>0</v>
      </c>
      <c r="L169" s="83">
        <f t="shared" si="37"/>
        <v>0</v>
      </c>
      <c r="M169" s="83">
        <f t="shared" si="38"/>
        <v>0</v>
      </c>
      <c r="N169" s="99">
        <f t="shared" si="39"/>
        <v>0</v>
      </c>
      <c r="O169" s="127"/>
      <c r="P169" s="127"/>
      <c r="Q169" s="127"/>
      <c r="R169" s="127"/>
      <c r="S169" s="127"/>
      <c r="T169" s="131"/>
    </row>
    <row r="170" s="124" customFormat="1" ht="52" customHeight="1" outlineLevel="2" spans="1:20">
      <c r="A170" s="113">
        <v>11</v>
      </c>
      <c r="B170" s="113" t="s">
        <v>695</v>
      </c>
      <c r="C170" s="114" t="s">
        <v>696</v>
      </c>
      <c r="D170" s="142" t="s">
        <v>308</v>
      </c>
      <c r="E170" s="144">
        <v>1</v>
      </c>
      <c r="F170" s="144"/>
      <c r="G170" s="144"/>
      <c r="H170" s="144"/>
      <c r="I170" s="144"/>
      <c r="J170" s="83">
        <f t="shared" si="35"/>
        <v>0</v>
      </c>
      <c r="K170" s="83">
        <f t="shared" si="36"/>
        <v>0</v>
      </c>
      <c r="L170" s="83">
        <f t="shared" si="37"/>
        <v>0</v>
      </c>
      <c r="M170" s="83">
        <f t="shared" si="38"/>
        <v>0</v>
      </c>
      <c r="N170" s="99">
        <f t="shared" si="39"/>
        <v>0</v>
      </c>
      <c r="O170" s="127"/>
      <c r="P170" s="127"/>
      <c r="Q170" s="127"/>
      <c r="R170" s="127"/>
      <c r="S170" s="127"/>
      <c r="T170" s="131"/>
    </row>
    <row r="171" s="124" customFormat="1" ht="54" customHeight="1" outlineLevel="2" spans="1:20">
      <c r="A171" s="113">
        <v>12</v>
      </c>
      <c r="B171" s="113" t="s">
        <v>697</v>
      </c>
      <c r="C171" s="114" t="s">
        <v>698</v>
      </c>
      <c r="D171" s="142" t="s">
        <v>308</v>
      </c>
      <c r="E171" s="144">
        <v>1</v>
      </c>
      <c r="F171" s="144"/>
      <c r="G171" s="144"/>
      <c r="H171" s="144"/>
      <c r="I171" s="144"/>
      <c r="J171" s="83">
        <f t="shared" si="35"/>
        <v>0</v>
      </c>
      <c r="K171" s="83">
        <f t="shared" si="36"/>
        <v>0</v>
      </c>
      <c r="L171" s="83">
        <f t="shared" si="37"/>
        <v>0</v>
      </c>
      <c r="M171" s="83">
        <f t="shared" si="38"/>
        <v>0</v>
      </c>
      <c r="N171" s="99">
        <f t="shared" si="39"/>
        <v>0</v>
      </c>
      <c r="O171" s="127"/>
      <c r="P171" s="127"/>
      <c r="Q171" s="127"/>
      <c r="R171" s="127"/>
      <c r="S171" s="127"/>
      <c r="T171" s="131"/>
    </row>
    <row r="172" s="124" customFormat="1" ht="52" customHeight="1" outlineLevel="2" spans="1:20">
      <c r="A172" s="113">
        <v>13</v>
      </c>
      <c r="B172" s="113" t="s">
        <v>699</v>
      </c>
      <c r="C172" s="114" t="s">
        <v>700</v>
      </c>
      <c r="D172" s="142" t="s">
        <v>308</v>
      </c>
      <c r="E172" s="144">
        <v>4</v>
      </c>
      <c r="F172" s="144"/>
      <c r="G172" s="144"/>
      <c r="H172" s="144"/>
      <c r="I172" s="144"/>
      <c r="J172" s="83">
        <f t="shared" si="35"/>
        <v>0</v>
      </c>
      <c r="K172" s="83">
        <f t="shared" si="36"/>
        <v>0</v>
      </c>
      <c r="L172" s="83">
        <f t="shared" si="37"/>
        <v>0</v>
      </c>
      <c r="M172" s="83">
        <f t="shared" si="38"/>
        <v>0</v>
      </c>
      <c r="N172" s="99">
        <f t="shared" si="39"/>
        <v>0</v>
      </c>
      <c r="O172" s="127"/>
      <c r="P172" s="127"/>
      <c r="Q172" s="127"/>
      <c r="R172" s="127"/>
      <c r="S172" s="127"/>
      <c r="T172" s="131"/>
    </row>
    <row r="173" s="124" customFormat="1" ht="49" customHeight="1" outlineLevel="2" spans="1:20">
      <c r="A173" s="113">
        <v>14</v>
      </c>
      <c r="B173" s="113" t="s">
        <v>701</v>
      </c>
      <c r="C173" s="114" t="s">
        <v>702</v>
      </c>
      <c r="D173" s="142" t="s">
        <v>308</v>
      </c>
      <c r="E173" s="144">
        <v>6</v>
      </c>
      <c r="F173" s="144"/>
      <c r="G173" s="144"/>
      <c r="H173" s="144"/>
      <c r="I173" s="144"/>
      <c r="J173" s="83">
        <f t="shared" si="35"/>
        <v>0</v>
      </c>
      <c r="K173" s="83">
        <f t="shared" si="36"/>
        <v>0</v>
      </c>
      <c r="L173" s="83">
        <f t="shared" si="37"/>
        <v>0</v>
      </c>
      <c r="M173" s="83">
        <f t="shared" si="38"/>
        <v>0</v>
      </c>
      <c r="N173" s="99">
        <f t="shared" si="39"/>
        <v>0</v>
      </c>
      <c r="O173" s="127"/>
      <c r="P173" s="127"/>
      <c r="Q173" s="127"/>
      <c r="R173" s="127"/>
      <c r="S173" s="127"/>
      <c r="T173" s="131"/>
    </row>
    <row r="174" s="124" customFormat="1" ht="45" customHeight="1" outlineLevel="2" spans="1:20">
      <c r="A174" s="113">
        <v>15</v>
      </c>
      <c r="B174" s="113" t="s">
        <v>703</v>
      </c>
      <c r="C174" s="114" t="s">
        <v>704</v>
      </c>
      <c r="D174" s="142" t="s">
        <v>308</v>
      </c>
      <c r="E174" s="144">
        <v>12</v>
      </c>
      <c r="F174" s="144"/>
      <c r="G174" s="144"/>
      <c r="H174" s="144"/>
      <c r="I174" s="144"/>
      <c r="J174" s="83">
        <f t="shared" si="35"/>
        <v>0</v>
      </c>
      <c r="K174" s="83">
        <f t="shared" si="36"/>
        <v>0</v>
      </c>
      <c r="L174" s="83">
        <f t="shared" si="37"/>
        <v>0</v>
      </c>
      <c r="M174" s="83">
        <f t="shared" si="38"/>
        <v>0</v>
      </c>
      <c r="N174" s="99">
        <f t="shared" si="39"/>
        <v>0</v>
      </c>
      <c r="O174" s="127"/>
      <c r="P174" s="127"/>
      <c r="Q174" s="127"/>
      <c r="R174" s="127"/>
      <c r="S174" s="127"/>
      <c r="T174" s="131"/>
    </row>
    <row r="175" s="124" customFormat="1" ht="36" outlineLevel="2" spans="1:20">
      <c r="A175" s="113">
        <v>16</v>
      </c>
      <c r="B175" s="113" t="s">
        <v>705</v>
      </c>
      <c r="C175" s="114" t="s">
        <v>696</v>
      </c>
      <c r="D175" s="142" t="s">
        <v>308</v>
      </c>
      <c r="E175" s="144">
        <v>2</v>
      </c>
      <c r="F175" s="144"/>
      <c r="G175" s="144"/>
      <c r="H175" s="144"/>
      <c r="I175" s="144"/>
      <c r="J175" s="83">
        <f t="shared" si="35"/>
        <v>0</v>
      </c>
      <c r="K175" s="83">
        <f t="shared" si="36"/>
        <v>0</v>
      </c>
      <c r="L175" s="83">
        <f t="shared" si="37"/>
        <v>0</v>
      </c>
      <c r="M175" s="83">
        <f t="shared" si="38"/>
        <v>0</v>
      </c>
      <c r="N175" s="99">
        <f t="shared" si="39"/>
        <v>0</v>
      </c>
      <c r="O175" s="127"/>
      <c r="P175" s="127"/>
      <c r="Q175" s="127"/>
      <c r="R175" s="127"/>
      <c r="S175" s="127"/>
      <c r="T175" s="131"/>
    </row>
    <row r="176" s="124" customFormat="1" ht="36" outlineLevel="2" spans="1:20">
      <c r="A176" s="113">
        <v>17</v>
      </c>
      <c r="B176" s="113" t="s">
        <v>706</v>
      </c>
      <c r="C176" s="114" t="s">
        <v>707</v>
      </c>
      <c r="D176" s="142" t="s">
        <v>308</v>
      </c>
      <c r="E176" s="144">
        <v>8</v>
      </c>
      <c r="F176" s="144"/>
      <c r="G176" s="144"/>
      <c r="H176" s="144"/>
      <c r="I176" s="144"/>
      <c r="J176" s="83">
        <f t="shared" si="35"/>
        <v>0</v>
      </c>
      <c r="K176" s="83">
        <f t="shared" si="36"/>
        <v>0</v>
      </c>
      <c r="L176" s="83">
        <f t="shared" si="37"/>
        <v>0</v>
      </c>
      <c r="M176" s="83">
        <f t="shared" si="38"/>
        <v>0</v>
      </c>
      <c r="N176" s="99">
        <f t="shared" si="39"/>
        <v>0</v>
      </c>
      <c r="O176" s="127"/>
      <c r="P176" s="127"/>
      <c r="Q176" s="127"/>
      <c r="R176" s="127"/>
      <c r="S176" s="127"/>
      <c r="T176" s="131"/>
    </row>
    <row r="177" s="124" customFormat="1" ht="36" outlineLevel="2" spans="1:20">
      <c r="A177" s="113">
        <v>18</v>
      </c>
      <c r="B177" s="113" t="s">
        <v>708</v>
      </c>
      <c r="C177" s="114" t="s">
        <v>709</v>
      </c>
      <c r="D177" s="142" t="s">
        <v>183</v>
      </c>
      <c r="E177" s="144">
        <v>4</v>
      </c>
      <c r="F177" s="144"/>
      <c r="G177" s="144"/>
      <c r="H177" s="144"/>
      <c r="I177" s="144"/>
      <c r="J177" s="83">
        <f t="shared" si="35"/>
        <v>0</v>
      </c>
      <c r="K177" s="83">
        <f t="shared" si="36"/>
        <v>0</v>
      </c>
      <c r="L177" s="83">
        <f t="shared" si="37"/>
        <v>0</v>
      </c>
      <c r="M177" s="83">
        <f t="shared" si="38"/>
        <v>0</v>
      </c>
      <c r="N177" s="99">
        <f t="shared" si="39"/>
        <v>0</v>
      </c>
      <c r="O177" s="127"/>
      <c r="P177" s="127"/>
      <c r="Q177" s="127"/>
      <c r="R177" s="127"/>
      <c r="S177" s="127"/>
      <c r="T177" s="131"/>
    </row>
    <row r="178" s="124" customFormat="1" ht="36" outlineLevel="2" spans="1:20">
      <c r="A178" s="113">
        <v>19</v>
      </c>
      <c r="B178" s="113" t="s">
        <v>498</v>
      </c>
      <c r="C178" s="114" t="s">
        <v>499</v>
      </c>
      <c r="D178" s="113" t="s">
        <v>140</v>
      </c>
      <c r="E178" s="144">
        <v>335.99</v>
      </c>
      <c r="F178" s="152"/>
      <c r="G178" s="152"/>
      <c r="H178" s="152"/>
      <c r="I178" s="152"/>
      <c r="J178" s="83">
        <f t="shared" si="35"/>
        <v>0</v>
      </c>
      <c r="K178" s="83">
        <f t="shared" si="36"/>
        <v>0</v>
      </c>
      <c r="L178" s="83">
        <f t="shared" si="37"/>
        <v>0</v>
      </c>
      <c r="M178" s="83">
        <f t="shared" si="38"/>
        <v>0</v>
      </c>
      <c r="N178" s="99">
        <f t="shared" si="39"/>
        <v>0</v>
      </c>
      <c r="O178" s="127"/>
      <c r="P178" s="127"/>
      <c r="Q178" s="127"/>
      <c r="R178" s="127"/>
      <c r="S178" s="127"/>
      <c r="T178" s="131"/>
    </row>
    <row r="179" s="124" customFormat="1" ht="36" outlineLevel="2" spans="1:20">
      <c r="A179" s="113">
        <v>20</v>
      </c>
      <c r="B179" s="113" t="s">
        <v>498</v>
      </c>
      <c r="C179" s="114" t="s">
        <v>500</v>
      </c>
      <c r="D179" s="113" t="s">
        <v>140</v>
      </c>
      <c r="E179" s="144">
        <v>75.85</v>
      </c>
      <c r="F179" s="152"/>
      <c r="G179" s="152"/>
      <c r="H179" s="152"/>
      <c r="I179" s="152"/>
      <c r="J179" s="83">
        <f t="shared" si="35"/>
        <v>0</v>
      </c>
      <c r="K179" s="83">
        <f t="shared" si="36"/>
        <v>0</v>
      </c>
      <c r="L179" s="83">
        <f t="shared" si="37"/>
        <v>0</v>
      </c>
      <c r="M179" s="83">
        <f t="shared" si="38"/>
        <v>0</v>
      </c>
      <c r="N179" s="99">
        <f t="shared" si="39"/>
        <v>0</v>
      </c>
      <c r="O179" s="127"/>
      <c r="P179" s="127"/>
      <c r="Q179" s="127"/>
      <c r="R179" s="127"/>
      <c r="S179" s="127"/>
      <c r="T179" s="131"/>
    </row>
    <row r="180" s="124" customFormat="1" ht="48" outlineLevel="2" spans="1:20">
      <c r="A180" s="113">
        <v>21</v>
      </c>
      <c r="B180" s="113" t="s">
        <v>710</v>
      </c>
      <c r="C180" s="114" t="s">
        <v>496</v>
      </c>
      <c r="D180" s="113" t="s">
        <v>140</v>
      </c>
      <c r="E180" s="144">
        <v>56.25</v>
      </c>
      <c r="F180" s="152"/>
      <c r="G180" s="144"/>
      <c r="H180" s="144"/>
      <c r="I180" s="144"/>
      <c r="J180" s="83">
        <f t="shared" si="35"/>
        <v>0</v>
      </c>
      <c r="K180" s="83">
        <f t="shared" si="36"/>
        <v>0</v>
      </c>
      <c r="L180" s="83">
        <f t="shared" si="37"/>
        <v>0</v>
      </c>
      <c r="M180" s="83">
        <f t="shared" si="38"/>
        <v>0</v>
      </c>
      <c r="N180" s="99">
        <f t="shared" si="39"/>
        <v>0</v>
      </c>
      <c r="O180" s="127"/>
      <c r="P180" s="127"/>
      <c r="Q180" s="127"/>
      <c r="R180" s="127"/>
      <c r="S180" s="127"/>
      <c r="T180" s="131"/>
    </row>
    <row r="181" s="124" customFormat="1" ht="43" customHeight="1" outlineLevel="2" spans="1:20">
      <c r="A181" s="113">
        <v>22</v>
      </c>
      <c r="B181" s="113" t="s">
        <v>502</v>
      </c>
      <c r="C181" s="114" t="s">
        <v>711</v>
      </c>
      <c r="D181" s="113" t="s">
        <v>140</v>
      </c>
      <c r="E181" s="144">
        <v>314.11</v>
      </c>
      <c r="F181" s="152"/>
      <c r="G181" s="144"/>
      <c r="H181" s="144"/>
      <c r="I181" s="144"/>
      <c r="J181" s="83">
        <f t="shared" si="35"/>
        <v>0</v>
      </c>
      <c r="K181" s="83">
        <f t="shared" si="36"/>
        <v>0</v>
      </c>
      <c r="L181" s="83">
        <f t="shared" si="37"/>
        <v>0</v>
      </c>
      <c r="M181" s="83">
        <f t="shared" si="38"/>
        <v>0</v>
      </c>
      <c r="N181" s="99">
        <f t="shared" si="39"/>
        <v>0</v>
      </c>
      <c r="O181" s="127"/>
      <c r="P181" s="127"/>
      <c r="Q181" s="127"/>
      <c r="R181" s="127"/>
      <c r="S181" s="127"/>
      <c r="T181" s="131"/>
    </row>
    <row r="182" s="124" customFormat="1" ht="40" customHeight="1" outlineLevel="2" spans="1:20">
      <c r="A182" s="113">
        <v>23</v>
      </c>
      <c r="B182" s="113" t="s">
        <v>502</v>
      </c>
      <c r="C182" s="114" t="s">
        <v>712</v>
      </c>
      <c r="D182" s="113" t="s">
        <v>140</v>
      </c>
      <c r="E182" s="144">
        <v>973.13</v>
      </c>
      <c r="F182" s="152"/>
      <c r="G182" s="144"/>
      <c r="H182" s="144"/>
      <c r="I182" s="144"/>
      <c r="J182" s="83">
        <f t="shared" si="35"/>
        <v>0</v>
      </c>
      <c r="K182" s="83">
        <f t="shared" si="36"/>
        <v>0</v>
      </c>
      <c r="L182" s="83">
        <f t="shared" si="37"/>
        <v>0</v>
      </c>
      <c r="M182" s="83">
        <f t="shared" si="38"/>
        <v>0</v>
      </c>
      <c r="N182" s="99">
        <f t="shared" si="39"/>
        <v>0</v>
      </c>
      <c r="O182" s="127"/>
      <c r="P182" s="127"/>
      <c r="Q182" s="127"/>
      <c r="R182" s="127"/>
      <c r="S182" s="127"/>
      <c r="T182" s="131"/>
    </row>
    <row r="183" s="124" customFormat="1" ht="38" customHeight="1" outlineLevel="2" spans="1:20">
      <c r="A183" s="113">
        <v>24</v>
      </c>
      <c r="B183" s="113" t="s">
        <v>713</v>
      </c>
      <c r="C183" s="114" t="s">
        <v>714</v>
      </c>
      <c r="D183" s="113" t="s">
        <v>715</v>
      </c>
      <c r="E183" s="144">
        <v>1</v>
      </c>
      <c r="F183" s="152"/>
      <c r="G183" s="144"/>
      <c r="H183" s="144"/>
      <c r="I183" s="144"/>
      <c r="J183" s="83">
        <f t="shared" si="35"/>
        <v>0</v>
      </c>
      <c r="K183" s="83">
        <f t="shared" si="36"/>
        <v>0</v>
      </c>
      <c r="L183" s="83">
        <f t="shared" si="37"/>
        <v>0</v>
      </c>
      <c r="M183" s="83">
        <f t="shared" si="38"/>
        <v>0</v>
      </c>
      <c r="N183" s="99">
        <f t="shared" si="39"/>
        <v>0</v>
      </c>
      <c r="O183" s="127"/>
      <c r="P183" s="127"/>
      <c r="Q183" s="127"/>
      <c r="R183" s="127"/>
      <c r="S183" s="127"/>
      <c r="T183" s="131"/>
    </row>
    <row r="184" s="124" customFormat="1" ht="48" outlineLevel="2" spans="1:20">
      <c r="A184" s="113">
        <v>25</v>
      </c>
      <c r="B184" s="113" t="s">
        <v>491</v>
      </c>
      <c r="C184" s="114" t="s">
        <v>492</v>
      </c>
      <c r="D184" s="113" t="s">
        <v>183</v>
      </c>
      <c r="E184" s="144">
        <v>114</v>
      </c>
      <c r="F184" s="152"/>
      <c r="G184" s="144"/>
      <c r="H184" s="144"/>
      <c r="I184" s="144"/>
      <c r="J184" s="83">
        <f t="shared" si="35"/>
        <v>0</v>
      </c>
      <c r="K184" s="83">
        <f t="shared" si="36"/>
        <v>0</v>
      </c>
      <c r="L184" s="83">
        <f t="shared" si="37"/>
        <v>0</v>
      </c>
      <c r="M184" s="83">
        <f t="shared" si="38"/>
        <v>0</v>
      </c>
      <c r="N184" s="99">
        <f t="shared" si="39"/>
        <v>0</v>
      </c>
      <c r="O184" s="127"/>
      <c r="P184" s="127"/>
      <c r="Q184" s="127"/>
      <c r="R184" s="127"/>
      <c r="S184" s="127"/>
      <c r="T184" s="131"/>
    </row>
    <row r="185" s="124" customFormat="1" ht="30" customHeight="1" outlineLevel="2" spans="1:20">
      <c r="A185" s="113">
        <v>26</v>
      </c>
      <c r="B185" s="113" t="s">
        <v>716</v>
      </c>
      <c r="C185" s="114"/>
      <c r="D185" s="113" t="s">
        <v>603</v>
      </c>
      <c r="E185" s="144">
        <v>1</v>
      </c>
      <c r="F185" s="152"/>
      <c r="G185" s="144"/>
      <c r="H185" s="144"/>
      <c r="I185" s="144"/>
      <c r="J185" s="83">
        <f t="shared" si="35"/>
        <v>0</v>
      </c>
      <c r="K185" s="83">
        <f t="shared" si="36"/>
        <v>0</v>
      </c>
      <c r="L185" s="83">
        <f t="shared" si="37"/>
        <v>0</v>
      </c>
      <c r="M185" s="83">
        <f t="shared" si="38"/>
        <v>0</v>
      </c>
      <c r="N185" s="99">
        <f t="shared" si="39"/>
        <v>0</v>
      </c>
      <c r="O185" s="127"/>
      <c r="P185" s="127"/>
      <c r="Q185" s="127"/>
      <c r="R185" s="127"/>
      <c r="S185" s="127"/>
      <c r="T185" s="131"/>
    </row>
    <row r="186" s="124" customFormat="1" ht="23" customHeight="1" outlineLevel="1" spans="1:20">
      <c r="A186" s="148" t="s">
        <v>166</v>
      </c>
      <c r="B186" s="149" t="s">
        <v>717</v>
      </c>
      <c r="C186" s="114"/>
      <c r="D186" s="154"/>
      <c r="E186" s="144"/>
      <c r="F186" s="152"/>
      <c r="G186" s="144"/>
      <c r="H186" s="144"/>
      <c r="I186" s="144"/>
      <c r="J186" s="83"/>
      <c r="K186" s="83"/>
      <c r="L186" s="83"/>
      <c r="M186" s="83"/>
      <c r="N186" s="152"/>
      <c r="O186" s="127"/>
      <c r="P186" s="127"/>
      <c r="Q186" s="127"/>
      <c r="R186" s="127"/>
      <c r="S186" s="127"/>
      <c r="T186" s="131"/>
    </row>
    <row r="187" s="124" customFormat="1" ht="23" customHeight="1" outlineLevel="2" spans="1:20">
      <c r="A187" s="169">
        <v>1</v>
      </c>
      <c r="B187" s="144" t="s">
        <v>718</v>
      </c>
      <c r="C187" s="114" t="s">
        <v>719</v>
      </c>
      <c r="D187" s="142" t="s">
        <v>518</v>
      </c>
      <c r="E187" s="144">
        <v>1</v>
      </c>
      <c r="F187" s="152"/>
      <c r="G187" s="144"/>
      <c r="H187" s="144"/>
      <c r="I187" s="144"/>
      <c r="J187" s="83">
        <f t="shared" ref="J187:J223" si="40" xml:space="preserve">(F187+G187+H187+I187)*$J$7</f>
        <v>0</v>
      </c>
      <c r="K187" s="83">
        <f t="shared" ref="K187:K223" si="41" xml:space="preserve">(F187+G187+H187+I187+J187)*$K$7</f>
        <v>0</v>
      </c>
      <c r="L187" s="83">
        <f t="shared" ref="L187:L223" si="42" xml:space="preserve">(F187+G187+H187+I187+J187+K187)*$L$7</f>
        <v>0</v>
      </c>
      <c r="M187" s="83">
        <f t="shared" ref="M187:M223" si="43" xml:space="preserve">F187+G187+H187+I187+J187+K187+L187</f>
        <v>0</v>
      </c>
      <c r="N187" s="99">
        <f t="shared" ref="N187:N223" si="44" xml:space="preserve">E187*M187</f>
        <v>0</v>
      </c>
      <c r="O187" s="127"/>
      <c r="P187" s="127"/>
      <c r="Q187" s="127"/>
      <c r="R187" s="127"/>
      <c r="S187" s="127"/>
      <c r="T187" s="131"/>
    </row>
    <row r="188" s="124" customFormat="1" ht="23" customHeight="1" outlineLevel="2" spans="1:20">
      <c r="A188" s="169">
        <v>2</v>
      </c>
      <c r="B188" s="144" t="s">
        <v>720</v>
      </c>
      <c r="C188" s="114" t="s">
        <v>721</v>
      </c>
      <c r="D188" s="142" t="s">
        <v>518</v>
      </c>
      <c r="E188" s="144">
        <v>1</v>
      </c>
      <c r="F188" s="152"/>
      <c r="G188" s="144"/>
      <c r="H188" s="144"/>
      <c r="I188" s="144"/>
      <c r="J188" s="83">
        <f t="shared" si="40"/>
        <v>0</v>
      </c>
      <c r="K188" s="83">
        <f t="shared" si="41"/>
        <v>0</v>
      </c>
      <c r="L188" s="83">
        <f t="shared" si="42"/>
        <v>0</v>
      </c>
      <c r="M188" s="83">
        <f t="shared" si="43"/>
        <v>0</v>
      </c>
      <c r="N188" s="99">
        <f t="shared" si="44"/>
        <v>0</v>
      </c>
      <c r="O188" s="127"/>
      <c r="P188" s="127"/>
      <c r="Q188" s="127"/>
      <c r="R188" s="127"/>
      <c r="S188" s="127"/>
      <c r="T188" s="131"/>
    </row>
    <row r="189" s="124" customFormat="1" ht="23" customHeight="1" outlineLevel="2" spans="1:20">
      <c r="A189" s="169">
        <v>3</v>
      </c>
      <c r="B189" s="144" t="s">
        <v>720</v>
      </c>
      <c r="C189" s="114" t="s">
        <v>722</v>
      </c>
      <c r="D189" s="142" t="s">
        <v>518</v>
      </c>
      <c r="E189" s="144">
        <v>1</v>
      </c>
      <c r="F189" s="152"/>
      <c r="G189" s="144"/>
      <c r="H189" s="144"/>
      <c r="I189" s="144"/>
      <c r="J189" s="83">
        <f t="shared" si="40"/>
        <v>0</v>
      </c>
      <c r="K189" s="83">
        <f t="shared" si="41"/>
        <v>0</v>
      </c>
      <c r="L189" s="83">
        <f t="shared" si="42"/>
        <v>0</v>
      </c>
      <c r="M189" s="83">
        <f t="shared" si="43"/>
        <v>0</v>
      </c>
      <c r="N189" s="99">
        <f t="shared" si="44"/>
        <v>0</v>
      </c>
      <c r="O189" s="127"/>
      <c r="P189" s="127"/>
      <c r="Q189" s="127"/>
      <c r="R189" s="127"/>
      <c r="S189" s="127"/>
      <c r="T189" s="131"/>
    </row>
    <row r="190" s="124" customFormat="1" ht="23" customHeight="1" outlineLevel="2" spans="1:20">
      <c r="A190" s="169">
        <v>4</v>
      </c>
      <c r="B190" s="144" t="s">
        <v>720</v>
      </c>
      <c r="C190" s="114" t="s">
        <v>723</v>
      </c>
      <c r="D190" s="142" t="s">
        <v>518</v>
      </c>
      <c r="E190" s="144">
        <v>2</v>
      </c>
      <c r="F190" s="152"/>
      <c r="G190" s="144"/>
      <c r="H190" s="144"/>
      <c r="I190" s="144"/>
      <c r="J190" s="83">
        <f t="shared" si="40"/>
        <v>0</v>
      </c>
      <c r="K190" s="83">
        <f t="shared" si="41"/>
        <v>0</v>
      </c>
      <c r="L190" s="83">
        <f t="shared" si="42"/>
        <v>0</v>
      </c>
      <c r="M190" s="83">
        <f t="shared" si="43"/>
        <v>0</v>
      </c>
      <c r="N190" s="99">
        <f t="shared" si="44"/>
        <v>0</v>
      </c>
      <c r="O190" s="127"/>
      <c r="P190" s="127"/>
      <c r="Q190" s="127"/>
      <c r="R190" s="127"/>
      <c r="S190" s="127"/>
      <c r="T190" s="131"/>
    </row>
    <row r="191" s="124" customFormat="1" ht="23" customHeight="1" outlineLevel="2" spans="1:20">
      <c r="A191" s="169">
        <v>5</v>
      </c>
      <c r="B191" s="144" t="s">
        <v>720</v>
      </c>
      <c r="C191" s="114" t="s">
        <v>724</v>
      </c>
      <c r="D191" s="142" t="s">
        <v>518</v>
      </c>
      <c r="E191" s="144">
        <v>1</v>
      </c>
      <c r="F191" s="152"/>
      <c r="G191" s="144"/>
      <c r="H191" s="144"/>
      <c r="I191" s="144"/>
      <c r="J191" s="83">
        <f t="shared" si="40"/>
        <v>0</v>
      </c>
      <c r="K191" s="83">
        <f t="shared" si="41"/>
        <v>0</v>
      </c>
      <c r="L191" s="83">
        <f t="shared" si="42"/>
        <v>0</v>
      </c>
      <c r="M191" s="83">
        <f t="shared" si="43"/>
        <v>0</v>
      </c>
      <c r="N191" s="99">
        <f t="shared" si="44"/>
        <v>0</v>
      </c>
      <c r="O191" s="127"/>
      <c r="P191" s="127"/>
      <c r="Q191" s="127"/>
      <c r="R191" s="127"/>
      <c r="S191" s="127"/>
      <c r="T191" s="131"/>
    </row>
    <row r="192" s="124" customFormat="1" ht="23" customHeight="1" outlineLevel="2" spans="1:20">
      <c r="A192" s="169">
        <v>6</v>
      </c>
      <c r="B192" s="144" t="s">
        <v>725</v>
      </c>
      <c r="C192" s="114" t="s">
        <v>726</v>
      </c>
      <c r="D192" s="142" t="s">
        <v>518</v>
      </c>
      <c r="E192" s="144">
        <v>1</v>
      </c>
      <c r="F192" s="152"/>
      <c r="G192" s="144"/>
      <c r="H192" s="144"/>
      <c r="I192" s="144"/>
      <c r="J192" s="83">
        <f t="shared" si="40"/>
        <v>0</v>
      </c>
      <c r="K192" s="83">
        <f t="shared" si="41"/>
        <v>0</v>
      </c>
      <c r="L192" s="83">
        <f t="shared" si="42"/>
        <v>0</v>
      </c>
      <c r="M192" s="83">
        <f t="shared" si="43"/>
        <v>0</v>
      </c>
      <c r="N192" s="99">
        <f t="shared" si="44"/>
        <v>0</v>
      </c>
      <c r="O192" s="127"/>
      <c r="P192" s="127"/>
      <c r="Q192" s="127"/>
      <c r="R192" s="127"/>
      <c r="S192" s="127"/>
      <c r="T192" s="131"/>
    </row>
    <row r="193" s="124" customFormat="1" ht="23" customHeight="1" outlineLevel="2" spans="1:20">
      <c r="A193" s="169">
        <v>7</v>
      </c>
      <c r="B193" s="144" t="s">
        <v>727</v>
      </c>
      <c r="C193" s="114" t="s">
        <v>728</v>
      </c>
      <c r="D193" s="142" t="s">
        <v>518</v>
      </c>
      <c r="E193" s="144">
        <v>1</v>
      </c>
      <c r="F193" s="152"/>
      <c r="G193" s="144"/>
      <c r="H193" s="144"/>
      <c r="I193" s="144"/>
      <c r="J193" s="83">
        <f t="shared" si="40"/>
        <v>0</v>
      </c>
      <c r="K193" s="83">
        <f t="shared" si="41"/>
        <v>0</v>
      </c>
      <c r="L193" s="83">
        <f t="shared" si="42"/>
        <v>0</v>
      </c>
      <c r="M193" s="83">
        <f t="shared" si="43"/>
        <v>0</v>
      </c>
      <c r="N193" s="99">
        <f t="shared" si="44"/>
        <v>0</v>
      </c>
      <c r="O193" s="127"/>
      <c r="P193" s="127"/>
      <c r="Q193" s="127"/>
      <c r="R193" s="127"/>
      <c r="S193" s="127"/>
      <c r="T193" s="131"/>
    </row>
    <row r="194" s="124" customFormat="1" ht="23" customHeight="1" outlineLevel="2" spans="1:20">
      <c r="A194" s="169">
        <v>8</v>
      </c>
      <c r="B194" s="144" t="s">
        <v>729</v>
      </c>
      <c r="C194" s="114" t="s">
        <v>728</v>
      </c>
      <c r="D194" s="142" t="s">
        <v>518</v>
      </c>
      <c r="E194" s="144">
        <v>1</v>
      </c>
      <c r="F194" s="152"/>
      <c r="G194" s="144"/>
      <c r="H194" s="144"/>
      <c r="I194" s="144"/>
      <c r="J194" s="83">
        <f t="shared" si="40"/>
        <v>0</v>
      </c>
      <c r="K194" s="83">
        <f t="shared" si="41"/>
        <v>0</v>
      </c>
      <c r="L194" s="83">
        <f t="shared" si="42"/>
        <v>0</v>
      </c>
      <c r="M194" s="83">
        <f t="shared" si="43"/>
        <v>0</v>
      </c>
      <c r="N194" s="99">
        <f t="shared" si="44"/>
        <v>0</v>
      </c>
      <c r="O194" s="127"/>
      <c r="P194" s="127"/>
      <c r="Q194" s="127"/>
      <c r="R194" s="127"/>
      <c r="S194" s="127"/>
      <c r="T194" s="131"/>
    </row>
    <row r="195" s="124" customFormat="1" ht="23" customHeight="1" outlineLevel="2" spans="1:20">
      <c r="A195" s="169">
        <v>9</v>
      </c>
      <c r="B195" s="144" t="s">
        <v>730</v>
      </c>
      <c r="C195" s="114" t="s">
        <v>728</v>
      </c>
      <c r="D195" s="142" t="s">
        <v>518</v>
      </c>
      <c r="E195" s="144">
        <v>1</v>
      </c>
      <c r="F195" s="152"/>
      <c r="G195" s="144"/>
      <c r="H195" s="144"/>
      <c r="I195" s="144"/>
      <c r="J195" s="83">
        <f t="shared" si="40"/>
        <v>0</v>
      </c>
      <c r="K195" s="83">
        <f t="shared" si="41"/>
        <v>0</v>
      </c>
      <c r="L195" s="83">
        <f t="shared" si="42"/>
        <v>0</v>
      </c>
      <c r="M195" s="83">
        <f t="shared" si="43"/>
        <v>0</v>
      </c>
      <c r="N195" s="99">
        <f t="shared" si="44"/>
        <v>0</v>
      </c>
      <c r="O195" s="127"/>
      <c r="P195" s="127"/>
      <c r="Q195" s="127"/>
      <c r="R195" s="127"/>
      <c r="S195" s="127"/>
      <c r="T195" s="131"/>
    </row>
    <row r="196" s="124" customFormat="1" ht="23" customHeight="1" outlineLevel="2" spans="1:20">
      <c r="A196" s="169">
        <v>10</v>
      </c>
      <c r="B196" s="144" t="s">
        <v>731</v>
      </c>
      <c r="C196" s="114" t="s">
        <v>732</v>
      </c>
      <c r="D196" s="142" t="s">
        <v>308</v>
      </c>
      <c r="E196" s="144">
        <v>1</v>
      </c>
      <c r="F196" s="152"/>
      <c r="G196" s="144"/>
      <c r="H196" s="144"/>
      <c r="I196" s="144"/>
      <c r="J196" s="83">
        <f t="shared" si="40"/>
        <v>0</v>
      </c>
      <c r="K196" s="83">
        <f t="shared" si="41"/>
        <v>0</v>
      </c>
      <c r="L196" s="83">
        <f t="shared" si="42"/>
        <v>0</v>
      </c>
      <c r="M196" s="83">
        <f t="shared" si="43"/>
        <v>0</v>
      </c>
      <c r="N196" s="99">
        <f t="shared" si="44"/>
        <v>0</v>
      </c>
      <c r="O196" s="127"/>
      <c r="P196" s="127"/>
      <c r="Q196" s="127"/>
      <c r="R196" s="127"/>
      <c r="S196" s="127"/>
      <c r="T196" s="131"/>
    </row>
    <row r="197" s="124" customFormat="1" ht="23" customHeight="1" outlineLevel="2" spans="1:20">
      <c r="A197" s="169">
        <v>11</v>
      </c>
      <c r="B197" s="144" t="s">
        <v>733</v>
      </c>
      <c r="C197" s="114" t="s">
        <v>734</v>
      </c>
      <c r="D197" s="142" t="s">
        <v>518</v>
      </c>
      <c r="E197" s="144">
        <v>1</v>
      </c>
      <c r="F197" s="152"/>
      <c r="G197" s="144"/>
      <c r="H197" s="144"/>
      <c r="I197" s="144"/>
      <c r="J197" s="83">
        <f t="shared" si="40"/>
        <v>0</v>
      </c>
      <c r="K197" s="83">
        <f t="shared" si="41"/>
        <v>0</v>
      </c>
      <c r="L197" s="83">
        <f t="shared" si="42"/>
        <v>0</v>
      </c>
      <c r="M197" s="83">
        <f t="shared" si="43"/>
        <v>0</v>
      </c>
      <c r="N197" s="99">
        <f t="shared" si="44"/>
        <v>0</v>
      </c>
      <c r="O197" s="127"/>
      <c r="P197" s="127"/>
      <c r="Q197" s="127"/>
      <c r="R197" s="127"/>
      <c r="S197" s="127"/>
      <c r="T197" s="131"/>
    </row>
    <row r="198" s="124" customFormat="1" ht="23" customHeight="1" outlineLevel="2" spans="1:20">
      <c r="A198" s="169">
        <v>12</v>
      </c>
      <c r="B198" s="144" t="s">
        <v>735</v>
      </c>
      <c r="C198" s="114" t="s">
        <v>736</v>
      </c>
      <c r="D198" s="142" t="s">
        <v>518</v>
      </c>
      <c r="E198" s="144">
        <v>1</v>
      </c>
      <c r="F198" s="152"/>
      <c r="G198" s="144"/>
      <c r="H198" s="144"/>
      <c r="I198" s="144"/>
      <c r="J198" s="83">
        <f t="shared" si="40"/>
        <v>0</v>
      </c>
      <c r="K198" s="83">
        <f t="shared" si="41"/>
        <v>0</v>
      </c>
      <c r="L198" s="83">
        <f t="shared" si="42"/>
        <v>0</v>
      </c>
      <c r="M198" s="83">
        <f t="shared" si="43"/>
        <v>0</v>
      </c>
      <c r="N198" s="99">
        <f t="shared" si="44"/>
        <v>0</v>
      </c>
      <c r="O198" s="127"/>
      <c r="P198" s="127"/>
      <c r="Q198" s="127"/>
      <c r="R198" s="127"/>
      <c r="S198" s="127"/>
      <c r="T198" s="131"/>
    </row>
    <row r="199" s="124" customFormat="1" ht="23" customHeight="1" outlineLevel="2" spans="1:20">
      <c r="A199" s="169">
        <v>13</v>
      </c>
      <c r="B199" s="144" t="s">
        <v>737</v>
      </c>
      <c r="C199" s="114" t="s">
        <v>738</v>
      </c>
      <c r="D199" s="142" t="s">
        <v>518</v>
      </c>
      <c r="E199" s="144">
        <v>4</v>
      </c>
      <c r="F199" s="152"/>
      <c r="G199" s="144"/>
      <c r="H199" s="144"/>
      <c r="I199" s="144"/>
      <c r="J199" s="83">
        <f t="shared" si="40"/>
        <v>0</v>
      </c>
      <c r="K199" s="83">
        <f t="shared" si="41"/>
        <v>0</v>
      </c>
      <c r="L199" s="83">
        <f t="shared" si="42"/>
        <v>0</v>
      </c>
      <c r="M199" s="83">
        <f t="shared" si="43"/>
        <v>0</v>
      </c>
      <c r="N199" s="99">
        <f t="shared" si="44"/>
        <v>0</v>
      </c>
      <c r="O199" s="127"/>
      <c r="P199" s="127"/>
      <c r="Q199" s="127"/>
      <c r="R199" s="127"/>
      <c r="S199" s="127"/>
      <c r="T199" s="131"/>
    </row>
    <row r="200" s="124" customFormat="1" ht="23" customHeight="1" outlineLevel="2" spans="1:20">
      <c r="A200" s="169">
        <v>14</v>
      </c>
      <c r="B200" s="144" t="s">
        <v>739</v>
      </c>
      <c r="C200" s="114" t="s">
        <v>740</v>
      </c>
      <c r="D200" s="142" t="s">
        <v>518</v>
      </c>
      <c r="E200" s="144">
        <v>4</v>
      </c>
      <c r="F200" s="152"/>
      <c r="G200" s="144"/>
      <c r="H200" s="144"/>
      <c r="I200" s="144"/>
      <c r="J200" s="83">
        <f t="shared" si="40"/>
        <v>0</v>
      </c>
      <c r="K200" s="83">
        <f t="shared" si="41"/>
        <v>0</v>
      </c>
      <c r="L200" s="83">
        <f t="shared" si="42"/>
        <v>0</v>
      </c>
      <c r="M200" s="83">
        <f t="shared" si="43"/>
        <v>0</v>
      </c>
      <c r="N200" s="99">
        <f t="shared" si="44"/>
        <v>0</v>
      </c>
      <c r="O200" s="127"/>
      <c r="P200" s="127"/>
      <c r="Q200" s="127"/>
      <c r="R200" s="127"/>
      <c r="S200" s="127"/>
      <c r="T200" s="131"/>
    </row>
    <row r="201" s="124" customFormat="1" ht="23" customHeight="1" outlineLevel="2" spans="1:20">
      <c r="A201" s="169">
        <v>15</v>
      </c>
      <c r="B201" s="144" t="s">
        <v>741</v>
      </c>
      <c r="C201" s="114" t="s">
        <v>728</v>
      </c>
      <c r="D201" s="142" t="s">
        <v>653</v>
      </c>
      <c r="E201" s="144">
        <v>1</v>
      </c>
      <c r="F201" s="152"/>
      <c r="G201" s="144"/>
      <c r="H201" s="144"/>
      <c r="I201" s="144"/>
      <c r="J201" s="83">
        <f t="shared" si="40"/>
        <v>0</v>
      </c>
      <c r="K201" s="83">
        <f t="shared" si="41"/>
        <v>0</v>
      </c>
      <c r="L201" s="83">
        <f t="shared" si="42"/>
        <v>0</v>
      </c>
      <c r="M201" s="83">
        <f t="shared" si="43"/>
        <v>0</v>
      </c>
      <c r="N201" s="99">
        <f t="shared" si="44"/>
        <v>0</v>
      </c>
      <c r="O201" s="127"/>
      <c r="P201" s="127"/>
      <c r="Q201" s="127"/>
      <c r="R201" s="127"/>
      <c r="S201" s="127"/>
      <c r="T201" s="131"/>
    </row>
    <row r="202" s="124" customFormat="1" ht="23" customHeight="1" outlineLevel="2" spans="1:20">
      <c r="A202" s="169">
        <v>16</v>
      </c>
      <c r="B202" s="144" t="s">
        <v>742</v>
      </c>
      <c r="C202" s="114" t="s">
        <v>728</v>
      </c>
      <c r="D202" s="142" t="s">
        <v>518</v>
      </c>
      <c r="E202" s="144">
        <v>1</v>
      </c>
      <c r="F202" s="152"/>
      <c r="G202" s="144"/>
      <c r="H202" s="144"/>
      <c r="I202" s="144"/>
      <c r="J202" s="83">
        <f t="shared" si="40"/>
        <v>0</v>
      </c>
      <c r="K202" s="83">
        <f t="shared" si="41"/>
        <v>0</v>
      </c>
      <c r="L202" s="83">
        <f t="shared" si="42"/>
        <v>0</v>
      </c>
      <c r="M202" s="83">
        <f t="shared" si="43"/>
        <v>0</v>
      </c>
      <c r="N202" s="99">
        <f t="shared" si="44"/>
        <v>0</v>
      </c>
      <c r="O202" s="127"/>
      <c r="P202" s="127"/>
      <c r="Q202" s="127"/>
      <c r="R202" s="127"/>
      <c r="S202" s="127"/>
      <c r="T202" s="131"/>
    </row>
    <row r="203" s="124" customFormat="1" ht="24" outlineLevel="2" spans="1:20">
      <c r="A203" s="169">
        <v>17</v>
      </c>
      <c r="B203" s="144" t="s">
        <v>743</v>
      </c>
      <c r="C203" s="114" t="s">
        <v>744</v>
      </c>
      <c r="D203" s="142" t="s">
        <v>603</v>
      </c>
      <c r="E203" s="144">
        <v>1</v>
      </c>
      <c r="F203" s="152"/>
      <c r="G203" s="144"/>
      <c r="H203" s="144"/>
      <c r="I203" s="144"/>
      <c r="J203" s="83">
        <f t="shared" si="40"/>
        <v>0</v>
      </c>
      <c r="K203" s="83">
        <f t="shared" si="41"/>
        <v>0</v>
      </c>
      <c r="L203" s="83">
        <f t="shared" si="42"/>
        <v>0</v>
      </c>
      <c r="M203" s="83">
        <f t="shared" si="43"/>
        <v>0</v>
      </c>
      <c r="N203" s="99">
        <f t="shared" si="44"/>
        <v>0</v>
      </c>
      <c r="O203" s="127"/>
      <c r="P203" s="127"/>
      <c r="Q203" s="127"/>
      <c r="R203" s="127"/>
      <c r="S203" s="127"/>
      <c r="T203" s="131"/>
    </row>
    <row r="204" s="124" customFormat="1" ht="23" customHeight="1" outlineLevel="2" spans="1:20">
      <c r="A204" s="169">
        <v>18</v>
      </c>
      <c r="B204" s="144" t="s">
        <v>745</v>
      </c>
      <c r="C204" s="114" t="s">
        <v>746</v>
      </c>
      <c r="D204" s="142" t="s">
        <v>518</v>
      </c>
      <c r="E204" s="144">
        <v>1</v>
      </c>
      <c r="F204" s="152"/>
      <c r="G204" s="144"/>
      <c r="H204" s="144"/>
      <c r="I204" s="144"/>
      <c r="J204" s="83">
        <f t="shared" si="40"/>
        <v>0</v>
      </c>
      <c r="K204" s="83">
        <f t="shared" si="41"/>
        <v>0</v>
      </c>
      <c r="L204" s="83">
        <f t="shared" si="42"/>
        <v>0</v>
      </c>
      <c r="M204" s="83">
        <f t="shared" si="43"/>
        <v>0</v>
      </c>
      <c r="N204" s="99">
        <f t="shared" si="44"/>
        <v>0</v>
      </c>
      <c r="O204" s="127"/>
      <c r="P204" s="127"/>
      <c r="Q204" s="127"/>
      <c r="R204" s="127"/>
      <c r="S204" s="127"/>
      <c r="T204" s="131"/>
    </row>
    <row r="205" s="124" customFormat="1" ht="23" customHeight="1" outlineLevel="2" spans="1:20">
      <c r="A205" s="169">
        <v>19</v>
      </c>
      <c r="B205" s="144" t="s">
        <v>747</v>
      </c>
      <c r="C205" s="114" t="s">
        <v>728</v>
      </c>
      <c r="D205" s="142" t="s">
        <v>518</v>
      </c>
      <c r="E205" s="144">
        <v>1</v>
      </c>
      <c r="F205" s="152"/>
      <c r="G205" s="144"/>
      <c r="H205" s="144"/>
      <c r="I205" s="144"/>
      <c r="J205" s="83">
        <f t="shared" si="40"/>
        <v>0</v>
      </c>
      <c r="K205" s="83">
        <f t="shared" si="41"/>
        <v>0</v>
      </c>
      <c r="L205" s="83">
        <f t="shared" si="42"/>
        <v>0</v>
      </c>
      <c r="M205" s="83">
        <f t="shared" si="43"/>
        <v>0</v>
      </c>
      <c r="N205" s="99">
        <f t="shared" si="44"/>
        <v>0</v>
      </c>
      <c r="O205" s="127"/>
      <c r="P205" s="127"/>
      <c r="Q205" s="127"/>
      <c r="R205" s="127"/>
      <c r="S205" s="127"/>
      <c r="T205" s="131"/>
    </row>
    <row r="206" s="124" customFormat="1" ht="23" customHeight="1" outlineLevel="2" spans="1:20">
      <c r="A206" s="169">
        <v>20</v>
      </c>
      <c r="B206" s="144" t="s">
        <v>748</v>
      </c>
      <c r="C206" s="114" t="s">
        <v>728</v>
      </c>
      <c r="D206" s="142" t="s">
        <v>518</v>
      </c>
      <c r="E206" s="144">
        <v>1</v>
      </c>
      <c r="F206" s="152"/>
      <c r="G206" s="144"/>
      <c r="H206" s="144"/>
      <c r="I206" s="144"/>
      <c r="J206" s="83">
        <f t="shared" si="40"/>
        <v>0</v>
      </c>
      <c r="K206" s="83">
        <f t="shared" si="41"/>
        <v>0</v>
      </c>
      <c r="L206" s="83">
        <f t="shared" si="42"/>
        <v>0</v>
      </c>
      <c r="M206" s="83">
        <f t="shared" si="43"/>
        <v>0</v>
      </c>
      <c r="N206" s="99">
        <f t="shared" si="44"/>
        <v>0</v>
      </c>
      <c r="O206" s="127"/>
      <c r="P206" s="127"/>
      <c r="Q206" s="127"/>
      <c r="R206" s="127"/>
      <c r="S206" s="127"/>
      <c r="T206" s="131"/>
    </row>
    <row r="207" s="124" customFormat="1" ht="23" customHeight="1" outlineLevel="2" spans="1:20">
      <c r="A207" s="169">
        <v>21</v>
      </c>
      <c r="B207" s="144" t="s">
        <v>749</v>
      </c>
      <c r="C207" s="114" t="s">
        <v>750</v>
      </c>
      <c r="D207" s="142" t="s">
        <v>183</v>
      </c>
      <c r="E207" s="144">
        <v>1</v>
      </c>
      <c r="F207" s="152"/>
      <c r="G207" s="144"/>
      <c r="H207" s="144"/>
      <c r="I207" s="144"/>
      <c r="J207" s="83">
        <f t="shared" si="40"/>
        <v>0</v>
      </c>
      <c r="K207" s="83">
        <f t="shared" si="41"/>
        <v>0</v>
      </c>
      <c r="L207" s="83">
        <f t="shared" si="42"/>
        <v>0</v>
      </c>
      <c r="M207" s="83">
        <f t="shared" si="43"/>
        <v>0</v>
      </c>
      <c r="N207" s="99">
        <f t="shared" si="44"/>
        <v>0</v>
      </c>
      <c r="O207" s="127"/>
      <c r="P207" s="127"/>
      <c r="Q207" s="127"/>
      <c r="R207" s="127"/>
      <c r="S207" s="127"/>
      <c r="T207" s="131"/>
    </row>
    <row r="208" s="124" customFormat="1" ht="23" customHeight="1" outlineLevel="2" spans="1:20">
      <c r="A208" s="169">
        <v>22</v>
      </c>
      <c r="B208" s="144" t="s">
        <v>751</v>
      </c>
      <c r="C208" s="114" t="s">
        <v>750</v>
      </c>
      <c r="D208" s="142" t="s">
        <v>183</v>
      </c>
      <c r="E208" s="144">
        <v>1</v>
      </c>
      <c r="F208" s="152"/>
      <c r="G208" s="144"/>
      <c r="H208" s="144"/>
      <c r="I208" s="144"/>
      <c r="J208" s="83">
        <f t="shared" si="40"/>
        <v>0</v>
      </c>
      <c r="K208" s="83">
        <f t="shared" si="41"/>
        <v>0</v>
      </c>
      <c r="L208" s="83">
        <f t="shared" si="42"/>
        <v>0</v>
      </c>
      <c r="M208" s="83">
        <f t="shared" si="43"/>
        <v>0</v>
      </c>
      <c r="N208" s="99">
        <f t="shared" si="44"/>
        <v>0</v>
      </c>
      <c r="O208" s="127"/>
      <c r="P208" s="127"/>
      <c r="Q208" s="127"/>
      <c r="R208" s="127"/>
      <c r="S208" s="127"/>
      <c r="T208" s="131"/>
    </row>
    <row r="209" s="124" customFormat="1" ht="23" customHeight="1" outlineLevel="2" spans="1:20">
      <c r="A209" s="169">
        <v>23</v>
      </c>
      <c r="B209" s="144" t="s">
        <v>752</v>
      </c>
      <c r="C209" s="114" t="s">
        <v>753</v>
      </c>
      <c r="D209" s="142" t="s">
        <v>183</v>
      </c>
      <c r="E209" s="144">
        <v>1</v>
      </c>
      <c r="F209" s="152"/>
      <c r="G209" s="144"/>
      <c r="H209" s="144"/>
      <c r="I209" s="144"/>
      <c r="J209" s="83">
        <f t="shared" si="40"/>
        <v>0</v>
      </c>
      <c r="K209" s="83">
        <f t="shared" si="41"/>
        <v>0</v>
      </c>
      <c r="L209" s="83">
        <f t="shared" si="42"/>
        <v>0</v>
      </c>
      <c r="M209" s="83">
        <f t="shared" si="43"/>
        <v>0</v>
      </c>
      <c r="N209" s="99">
        <f t="shared" si="44"/>
        <v>0</v>
      </c>
      <c r="O209" s="127"/>
      <c r="P209" s="127"/>
      <c r="Q209" s="127"/>
      <c r="R209" s="127"/>
      <c r="S209" s="127"/>
      <c r="T209" s="131"/>
    </row>
    <row r="210" s="124" customFormat="1" ht="23" customHeight="1" outlineLevel="2" spans="1:20">
      <c r="A210" s="169">
        <v>24</v>
      </c>
      <c r="B210" s="144" t="s">
        <v>754</v>
      </c>
      <c r="C210" s="114" t="s">
        <v>750</v>
      </c>
      <c r="D210" s="142" t="s">
        <v>183</v>
      </c>
      <c r="E210" s="144">
        <v>4</v>
      </c>
      <c r="F210" s="152"/>
      <c r="G210" s="144"/>
      <c r="H210" s="144"/>
      <c r="I210" s="144"/>
      <c r="J210" s="83">
        <f t="shared" si="40"/>
        <v>0</v>
      </c>
      <c r="K210" s="83">
        <f t="shared" si="41"/>
        <v>0</v>
      </c>
      <c r="L210" s="83">
        <f t="shared" si="42"/>
        <v>0</v>
      </c>
      <c r="M210" s="83">
        <f t="shared" si="43"/>
        <v>0</v>
      </c>
      <c r="N210" s="99">
        <f t="shared" si="44"/>
        <v>0</v>
      </c>
      <c r="O210" s="127"/>
      <c r="P210" s="127"/>
      <c r="Q210" s="127"/>
      <c r="R210" s="127"/>
      <c r="S210" s="127"/>
      <c r="T210" s="131"/>
    </row>
    <row r="211" s="124" customFormat="1" ht="23" customHeight="1" outlineLevel="2" spans="1:20">
      <c r="A211" s="169">
        <v>25</v>
      </c>
      <c r="B211" s="144" t="s">
        <v>755</v>
      </c>
      <c r="C211" s="114" t="s">
        <v>756</v>
      </c>
      <c r="D211" s="142" t="s">
        <v>183</v>
      </c>
      <c r="E211" s="144">
        <v>12</v>
      </c>
      <c r="F211" s="152"/>
      <c r="G211" s="144"/>
      <c r="H211" s="144"/>
      <c r="I211" s="144"/>
      <c r="J211" s="83">
        <f t="shared" si="40"/>
        <v>0</v>
      </c>
      <c r="K211" s="83">
        <f t="shared" si="41"/>
        <v>0</v>
      </c>
      <c r="L211" s="83">
        <f t="shared" si="42"/>
        <v>0</v>
      </c>
      <c r="M211" s="83">
        <f t="shared" si="43"/>
        <v>0</v>
      </c>
      <c r="N211" s="99">
        <f t="shared" si="44"/>
        <v>0</v>
      </c>
      <c r="O211" s="127"/>
      <c r="P211" s="127"/>
      <c r="Q211" s="127"/>
      <c r="R211" s="127"/>
      <c r="S211" s="127"/>
      <c r="T211" s="131"/>
    </row>
    <row r="212" s="124" customFormat="1" ht="23" customHeight="1" outlineLevel="2" spans="1:20">
      <c r="A212" s="169">
        <v>26</v>
      </c>
      <c r="B212" s="144" t="s">
        <v>757</v>
      </c>
      <c r="C212" s="114" t="s">
        <v>758</v>
      </c>
      <c r="D212" s="142" t="s">
        <v>518</v>
      </c>
      <c r="E212" s="144">
        <v>1</v>
      </c>
      <c r="F212" s="152"/>
      <c r="G212" s="144"/>
      <c r="H212" s="144"/>
      <c r="I212" s="144"/>
      <c r="J212" s="83">
        <f t="shared" si="40"/>
        <v>0</v>
      </c>
      <c r="K212" s="83">
        <f t="shared" si="41"/>
        <v>0</v>
      </c>
      <c r="L212" s="83">
        <f t="shared" si="42"/>
        <v>0</v>
      </c>
      <c r="M212" s="83">
        <f t="shared" si="43"/>
        <v>0</v>
      </c>
      <c r="N212" s="99">
        <f t="shared" si="44"/>
        <v>0</v>
      </c>
      <c r="O212" s="127"/>
      <c r="P212" s="127"/>
      <c r="Q212" s="127"/>
      <c r="R212" s="127"/>
      <c r="S212" s="127"/>
      <c r="T212" s="131"/>
    </row>
    <row r="213" s="124" customFormat="1" ht="23" customHeight="1" outlineLevel="2" spans="1:20">
      <c r="A213" s="169">
        <v>27</v>
      </c>
      <c r="B213" s="144" t="s">
        <v>759</v>
      </c>
      <c r="C213" s="114" t="s">
        <v>760</v>
      </c>
      <c r="D213" s="142" t="s">
        <v>518</v>
      </c>
      <c r="E213" s="144">
        <v>3</v>
      </c>
      <c r="F213" s="152"/>
      <c r="G213" s="144"/>
      <c r="H213" s="144"/>
      <c r="I213" s="144"/>
      <c r="J213" s="83">
        <f t="shared" si="40"/>
        <v>0</v>
      </c>
      <c r="K213" s="83">
        <f t="shared" si="41"/>
        <v>0</v>
      </c>
      <c r="L213" s="83">
        <f t="shared" si="42"/>
        <v>0</v>
      </c>
      <c r="M213" s="83">
        <f t="shared" si="43"/>
        <v>0</v>
      </c>
      <c r="N213" s="99">
        <f t="shared" si="44"/>
        <v>0</v>
      </c>
      <c r="O213" s="127"/>
      <c r="P213" s="127"/>
      <c r="Q213" s="127"/>
      <c r="R213" s="127"/>
      <c r="S213" s="127"/>
      <c r="T213" s="131"/>
    </row>
    <row r="214" s="124" customFormat="1" ht="24" outlineLevel="2" spans="1:20">
      <c r="A214" s="169">
        <v>28</v>
      </c>
      <c r="B214" s="144" t="s">
        <v>708</v>
      </c>
      <c r="C214" s="114" t="s">
        <v>761</v>
      </c>
      <c r="D214" s="142" t="s">
        <v>518</v>
      </c>
      <c r="E214" s="144">
        <v>4</v>
      </c>
      <c r="F214" s="152"/>
      <c r="G214" s="144"/>
      <c r="H214" s="144"/>
      <c r="I214" s="144"/>
      <c r="J214" s="83">
        <f t="shared" si="40"/>
        <v>0</v>
      </c>
      <c r="K214" s="83">
        <f t="shared" si="41"/>
        <v>0</v>
      </c>
      <c r="L214" s="83">
        <f t="shared" si="42"/>
        <v>0</v>
      </c>
      <c r="M214" s="83">
        <f t="shared" si="43"/>
        <v>0</v>
      </c>
      <c r="N214" s="99">
        <f t="shared" si="44"/>
        <v>0</v>
      </c>
      <c r="O214" s="127"/>
      <c r="P214" s="127"/>
      <c r="Q214" s="127"/>
      <c r="R214" s="127"/>
      <c r="S214" s="127"/>
      <c r="T214" s="131"/>
    </row>
    <row r="215" s="124" customFormat="1" ht="23" customHeight="1" outlineLevel="2" spans="1:20">
      <c r="A215" s="169">
        <v>29</v>
      </c>
      <c r="B215" s="144" t="s">
        <v>762</v>
      </c>
      <c r="C215" s="114" t="s">
        <v>728</v>
      </c>
      <c r="D215" s="142" t="s">
        <v>518</v>
      </c>
      <c r="E215" s="144">
        <v>1</v>
      </c>
      <c r="F215" s="152"/>
      <c r="G215" s="144"/>
      <c r="H215" s="144"/>
      <c r="I215" s="144"/>
      <c r="J215" s="83">
        <f t="shared" si="40"/>
        <v>0</v>
      </c>
      <c r="K215" s="83">
        <f t="shared" si="41"/>
        <v>0</v>
      </c>
      <c r="L215" s="83">
        <f t="shared" si="42"/>
        <v>0</v>
      </c>
      <c r="M215" s="83">
        <f t="shared" si="43"/>
        <v>0</v>
      </c>
      <c r="N215" s="99">
        <f t="shared" si="44"/>
        <v>0</v>
      </c>
      <c r="O215" s="127"/>
      <c r="P215" s="127"/>
      <c r="Q215" s="127"/>
      <c r="R215" s="127"/>
      <c r="S215" s="127"/>
      <c r="T215" s="131"/>
    </row>
    <row r="216" s="124" customFormat="1" ht="23" customHeight="1" outlineLevel="2" spans="1:20">
      <c r="A216" s="169">
        <v>30</v>
      </c>
      <c r="B216" s="144" t="s">
        <v>763</v>
      </c>
      <c r="C216" s="114" t="s">
        <v>764</v>
      </c>
      <c r="D216" s="142" t="s">
        <v>518</v>
      </c>
      <c r="E216" s="144">
        <v>3</v>
      </c>
      <c r="F216" s="152"/>
      <c r="G216" s="144"/>
      <c r="H216" s="144"/>
      <c r="I216" s="144"/>
      <c r="J216" s="83">
        <f t="shared" si="40"/>
        <v>0</v>
      </c>
      <c r="K216" s="83">
        <f t="shared" si="41"/>
        <v>0</v>
      </c>
      <c r="L216" s="83">
        <f t="shared" si="42"/>
        <v>0</v>
      </c>
      <c r="M216" s="83">
        <f t="shared" si="43"/>
        <v>0</v>
      </c>
      <c r="N216" s="99">
        <f t="shared" si="44"/>
        <v>0</v>
      </c>
      <c r="O216" s="127"/>
      <c r="P216" s="127"/>
      <c r="Q216" s="127"/>
      <c r="R216" s="127"/>
      <c r="S216" s="127"/>
      <c r="T216" s="131"/>
    </row>
    <row r="217" s="124" customFormat="1" ht="23" customHeight="1" outlineLevel="2" spans="1:20">
      <c r="A217" s="169">
        <v>31</v>
      </c>
      <c r="B217" s="144" t="s">
        <v>765</v>
      </c>
      <c r="C217" s="114" t="s">
        <v>766</v>
      </c>
      <c r="D217" s="142" t="s">
        <v>767</v>
      </c>
      <c r="E217" s="144">
        <v>1</v>
      </c>
      <c r="F217" s="152"/>
      <c r="G217" s="144"/>
      <c r="H217" s="144"/>
      <c r="I217" s="144"/>
      <c r="J217" s="83">
        <f t="shared" si="40"/>
        <v>0</v>
      </c>
      <c r="K217" s="83">
        <f t="shared" si="41"/>
        <v>0</v>
      </c>
      <c r="L217" s="83">
        <f t="shared" si="42"/>
        <v>0</v>
      </c>
      <c r="M217" s="83">
        <f t="shared" si="43"/>
        <v>0</v>
      </c>
      <c r="N217" s="99">
        <f t="shared" si="44"/>
        <v>0</v>
      </c>
      <c r="O217" s="127"/>
      <c r="P217" s="127"/>
      <c r="Q217" s="127"/>
      <c r="R217" s="127"/>
      <c r="S217" s="127"/>
      <c r="T217" s="131"/>
    </row>
    <row r="218" s="124" customFormat="1" ht="23" customHeight="1" outlineLevel="2" spans="1:20">
      <c r="A218" s="169">
        <v>32</v>
      </c>
      <c r="B218" s="144" t="s">
        <v>768</v>
      </c>
      <c r="C218" s="114" t="s">
        <v>769</v>
      </c>
      <c r="D218" s="142" t="s">
        <v>767</v>
      </c>
      <c r="E218" s="144">
        <v>1</v>
      </c>
      <c r="F218" s="152"/>
      <c r="G218" s="144"/>
      <c r="H218" s="144"/>
      <c r="I218" s="144"/>
      <c r="J218" s="83">
        <f t="shared" si="40"/>
        <v>0</v>
      </c>
      <c r="K218" s="83">
        <f t="shared" si="41"/>
        <v>0</v>
      </c>
      <c r="L218" s="83">
        <f t="shared" si="42"/>
        <v>0</v>
      </c>
      <c r="M218" s="83">
        <f t="shared" si="43"/>
        <v>0</v>
      </c>
      <c r="N218" s="99">
        <f t="shared" si="44"/>
        <v>0</v>
      </c>
      <c r="O218" s="127"/>
      <c r="P218" s="127"/>
      <c r="Q218" s="127"/>
      <c r="R218" s="127"/>
      <c r="S218" s="127"/>
      <c r="T218" s="131"/>
    </row>
    <row r="219" s="124" customFormat="1" ht="23" customHeight="1" outlineLevel="2" spans="1:20">
      <c r="A219" s="169">
        <v>33</v>
      </c>
      <c r="B219" s="144" t="s">
        <v>770</v>
      </c>
      <c r="C219" s="114" t="s">
        <v>728</v>
      </c>
      <c r="D219" s="142" t="s">
        <v>767</v>
      </c>
      <c r="E219" s="144">
        <v>1</v>
      </c>
      <c r="F219" s="152"/>
      <c r="G219" s="144"/>
      <c r="H219" s="144"/>
      <c r="I219" s="144"/>
      <c r="J219" s="83">
        <f t="shared" si="40"/>
        <v>0</v>
      </c>
      <c r="K219" s="83">
        <f t="shared" si="41"/>
        <v>0</v>
      </c>
      <c r="L219" s="83">
        <f t="shared" si="42"/>
        <v>0</v>
      </c>
      <c r="M219" s="83">
        <f t="shared" si="43"/>
        <v>0</v>
      </c>
      <c r="N219" s="99">
        <f t="shared" si="44"/>
        <v>0</v>
      </c>
      <c r="O219" s="127"/>
      <c r="P219" s="127"/>
      <c r="Q219" s="127"/>
      <c r="R219" s="127"/>
      <c r="S219" s="127"/>
      <c r="T219" s="131"/>
    </row>
    <row r="220" s="124" customFormat="1" ht="23" customHeight="1" outlineLevel="2" spans="1:20">
      <c r="A220" s="169">
        <v>34</v>
      </c>
      <c r="B220" s="144" t="s">
        <v>771</v>
      </c>
      <c r="C220" s="114" t="s">
        <v>772</v>
      </c>
      <c r="D220" s="142" t="s">
        <v>773</v>
      </c>
      <c r="E220" s="144">
        <v>51</v>
      </c>
      <c r="F220" s="152"/>
      <c r="G220" s="144"/>
      <c r="H220" s="144"/>
      <c r="I220" s="144"/>
      <c r="J220" s="83">
        <f t="shared" si="40"/>
        <v>0</v>
      </c>
      <c r="K220" s="83">
        <f t="shared" si="41"/>
        <v>0</v>
      </c>
      <c r="L220" s="83">
        <f t="shared" si="42"/>
        <v>0</v>
      </c>
      <c r="M220" s="83">
        <f t="shared" si="43"/>
        <v>0</v>
      </c>
      <c r="N220" s="99">
        <f t="shared" si="44"/>
        <v>0</v>
      </c>
      <c r="O220" s="127"/>
      <c r="P220" s="127"/>
      <c r="Q220" s="127"/>
      <c r="R220" s="127"/>
      <c r="S220" s="127"/>
      <c r="T220" s="131"/>
    </row>
    <row r="221" s="124" customFormat="1" ht="23" customHeight="1" outlineLevel="2" spans="1:20">
      <c r="A221" s="169">
        <v>35</v>
      </c>
      <c r="B221" s="144" t="s">
        <v>774</v>
      </c>
      <c r="C221" s="114" t="s">
        <v>775</v>
      </c>
      <c r="D221" s="142" t="s">
        <v>776</v>
      </c>
      <c r="E221" s="144">
        <v>1</v>
      </c>
      <c r="F221" s="152"/>
      <c r="G221" s="144"/>
      <c r="H221" s="144"/>
      <c r="I221" s="144"/>
      <c r="J221" s="83">
        <f t="shared" si="40"/>
        <v>0</v>
      </c>
      <c r="K221" s="83">
        <f t="shared" si="41"/>
        <v>0</v>
      </c>
      <c r="L221" s="83">
        <f t="shared" si="42"/>
        <v>0</v>
      </c>
      <c r="M221" s="83">
        <f t="shared" si="43"/>
        <v>0</v>
      </c>
      <c r="N221" s="99">
        <f t="shared" si="44"/>
        <v>0</v>
      </c>
      <c r="O221" s="127"/>
      <c r="P221" s="127"/>
      <c r="Q221" s="127"/>
      <c r="R221" s="127"/>
      <c r="S221" s="127"/>
      <c r="T221" s="131"/>
    </row>
    <row r="222" s="124" customFormat="1" ht="23" customHeight="1" outlineLevel="2" spans="1:20">
      <c r="A222" s="169">
        <v>36</v>
      </c>
      <c r="B222" s="144" t="s">
        <v>777</v>
      </c>
      <c r="C222" s="114" t="s">
        <v>778</v>
      </c>
      <c r="D222" s="142" t="s">
        <v>776</v>
      </c>
      <c r="E222" s="144">
        <v>4</v>
      </c>
      <c r="F222" s="152"/>
      <c r="G222" s="144"/>
      <c r="H222" s="144"/>
      <c r="I222" s="144"/>
      <c r="J222" s="83">
        <f t="shared" si="40"/>
        <v>0</v>
      </c>
      <c r="K222" s="83">
        <f t="shared" si="41"/>
        <v>0</v>
      </c>
      <c r="L222" s="83">
        <f t="shared" si="42"/>
        <v>0</v>
      </c>
      <c r="M222" s="83">
        <f t="shared" si="43"/>
        <v>0</v>
      </c>
      <c r="N222" s="99">
        <f t="shared" si="44"/>
        <v>0</v>
      </c>
      <c r="O222" s="127"/>
      <c r="P222" s="127"/>
      <c r="Q222" s="127"/>
      <c r="R222" s="127"/>
      <c r="S222" s="127"/>
      <c r="T222" s="131"/>
    </row>
    <row r="223" s="124" customFormat="1" ht="23" customHeight="1" outlineLevel="2" spans="1:20">
      <c r="A223" s="169">
        <v>37</v>
      </c>
      <c r="B223" s="144" t="s">
        <v>779</v>
      </c>
      <c r="C223" s="114" t="s">
        <v>780</v>
      </c>
      <c r="D223" s="142" t="s">
        <v>776</v>
      </c>
      <c r="E223" s="144">
        <v>4</v>
      </c>
      <c r="F223" s="152"/>
      <c r="G223" s="144"/>
      <c r="H223" s="144"/>
      <c r="I223" s="144"/>
      <c r="J223" s="83">
        <f t="shared" si="40"/>
        <v>0</v>
      </c>
      <c r="K223" s="83">
        <f t="shared" si="41"/>
        <v>0</v>
      </c>
      <c r="L223" s="83">
        <f t="shared" si="42"/>
        <v>0</v>
      </c>
      <c r="M223" s="83">
        <f t="shared" si="43"/>
        <v>0</v>
      </c>
      <c r="N223" s="99">
        <f t="shared" si="44"/>
        <v>0</v>
      </c>
      <c r="O223" s="127"/>
      <c r="P223" s="127"/>
      <c r="Q223" s="127"/>
      <c r="R223" s="127"/>
      <c r="S223" s="127"/>
      <c r="T223" s="131"/>
    </row>
    <row r="224" s="124" customFormat="1" ht="24" customHeight="1" spans="1:20">
      <c r="A224" s="97" t="s">
        <v>461</v>
      </c>
      <c r="B224" s="97"/>
      <c r="C224" s="98"/>
      <c r="D224" s="170"/>
      <c r="E224" s="97"/>
      <c r="F224" s="152"/>
      <c r="G224" s="152"/>
      <c r="H224" s="152"/>
      <c r="I224" s="152"/>
      <c r="J224" s="152"/>
      <c r="K224" s="152"/>
      <c r="L224" s="152"/>
      <c r="M224" s="152"/>
      <c r="N224" s="151">
        <f xml:space="preserve">N8+N54+N109+N158</f>
        <v>0</v>
      </c>
      <c r="O224" s="127"/>
      <c r="P224" s="127"/>
      <c r="Q224" s="127"/>
      <c r="R224" s="127"/>
      <c r="S224" s="127"/>
      <c r="T224" s="131"/>
    </row>
  </sheetData>
  <autoFilter xmlns:etc="http://www.wps.cn/officeDocument/2017/etCustomData" ref="A5:X236" etc:filterBottomFollowUsedRange="0">
    <extLst/>
  </autoFilter>
  <mergeCells count="15">
    <mergeCell ref="H3:N3"/>
    <mergeCell ref="A4:N4"/>
    <mergeCell ref="F5:L5"/>
    <mergeCell ref="A224:C224"/>
    <mergeCell ref="A5:A7"/>
    <mergeCell ref="B5:B7"/>
    <mergeCell ref="C5:C7"/>
    <mergeCell ref="D5:D7"/>
    <mergeCell ref="E5:E7"/>
    <mergeCell ref="F6:F7"/>
    <mergeCell ref="G6:G7"/>
    <mergeCell ref="H6:H7"/>
    <mergeCell ref="I6:I7"/>
    <mergeCell ref="M5:M7"/>
    <mergeCell ref="N5:N7"/>
  </mergeCells>
  <printOptions horizontalCentered="1"/>
  <pageMargins left="0.590277777777778" right="0.393055555555556" top="0.393055555555556" bottom="0.393055555555556" header="0.196527777777778" footer="0.196527777777778"/>
  <pageSetup paperSize="9" scale="70" orientation="landscape" horizontalDpi="600"/>
  <headerFooter>
    <oddFooter>&amp;C第 &amp;P 页，共 &amp;N 页</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5"/>
  <sheetViews>
    <sheetView view="pageBreakPreview" zoomScaleNormal="100" workbookViewId="0">
      <pane xSplit="7" ySplit="7" topLeftCell="H29" activePane="bottomRight" state="frozen"/>
      <selection/>
      <selection pane="topRight"/>
      <selection pane="bottomLeft"/>
      <selection pane="bottomRight" activeCell="N30" sqref="N30"/>
    </sheetView>
  </sheetViews>
  <sheetFormatPr defaultColWidth="8.88333333333333" defaultRowHeight="13.5"/>
  <cols>
    <col min="1" max="1" width="7.225" style="19" customWidth="1"/>
    <col min="2" max="2" width="19.775" style="94" customWidth="1"/>
    <col min="3" max="3" width="31.5666666666667" style="19" customWidth="1"/>
    <col min="4" max="4" width="17.4333333333333" style="19" customWidth="1"/>
    <col min="5" max="5" width="16.225" style="19" customWidth="1"/>
    <col min="6" max="6" width="8.88333333333333" style="19"/>
    <col min="7" max="7" width="15.8833333333333" style="19" customWidth="1"/>
    <col min="8" max="8" width="11.4333333333333" style="19" customWidth="1"/>
    <col min="9" max="14" width="8.88333333333333" style="19" customWidth="1"/>
    <col min="15" max="15" width="12.5666666666667" style="19" customWidth="1"/>
    <col min="16" max="16" width="14.775" style="19" customWidth="1"/>
    <col min="17" max="17" width="11.775" style="19" customWidth="1"/>
    <col min="18" max="21" width="11.775" style="1" customWidth="1"/>
    <col min="22" max="23" width="12.825" style="1"/>
    <col min="24" max="24" width="11.4" style="1"/>
    <col min="25" max="27" width="8.88333333333333" style="1"/>
    <col min="28" max="28" width="9.58333333333333" style="1"/>
    <col min="29" max="16384" width="8.88333333333333" style="1"/>
  </cols>
  <sheetData>
    <row r="1" spans="1:28">
      <c r="A1" s="10" t="s">
        <v>0</v>
      </c>
      <c r="B1" s="11"/>
      <c r="C1" s="12"/>
      <c r="D1" s="13"/>
      <c r="E1" s="13"/>
      <c r="F1" s="13"/>
      <c r="G1" s="15"/>
      <c r="H1" s="16"/>
      <c r="I1" s="17"/>
      <c r="J1" s="13"/>
      <c r="K1" s="17"/>
      <c r="L1" s="17"/>
      <c r="M1" s="18"/>
      <c r="N1" s="18"/>
      <c r="O1" s="18"/>
      <c r="P1" s="18"/>
      <c r="W1" s="20"/>
    </row>
    <row r="2" spans="1:28">
      <c r="A2" s="10" t="s">
        <v>1</v>
      </c>
      <c r="B2" s="11"/>
      <c r="C2" s="21"/>
      <c r="D2" s="13"/>
      <c r="E2" s="13"/>
      <c r="F2" s="13"/>
      <c r="G2" s="13"/>
      <c r="H2" s="16"/>
      <c r="I2" s="17"/>
      <c r="J2" s="17"/>
      <c r="K2" s="17"/>
      <c r="L2" s="17"/>
      <c r="M2" s="18"/>
      <c r="N2" s="18"/>
      <c r="O2" s="18"/>
      <c r="P2" s="18"/>
      <c r="T2" s="20"/>
      <c r="U2" s="20"/>
      <c r="W2" s="20"/>
    </row>
    <row r="3" spans="1:28">
      <c r="A3" s="22" t="s">
        <v>781</v>
      </c>
      <c r="B3" s="23"/>
      <c r="C3" s="22"/>
      <c r="D3" s="13"/>
      <c r="E3" s="13"/>
      <c r="F3" s="13"/>
      <c r="G3" s="24"/>
      <c r="H3" s="13"/>
      <c r="I3" s="13"/>
      <c r="J3" s="13"/>
      <c r="K3" s="13"/>
      <c r="L3" s="13"/>
      <c r="M3" s="13"/>
      <c r="N3" s="13"/>
      <c r="O3" s="13"/>
      <c r="P3" s="13"/>
      <c r="V3" s="20"/>
      <c r="W3" s="25"/>
      <c r="AB3" s="26"/>
    </row>
    <row r="4" ht="18.75" spans="1:28">
      <c r="A4" s="27" t="s">
        <v>87</v>
      </c>
      <c r="B4" s="27"/>
      <c r="C4" s="27"/>
      <c r="D4" s="27"/>
      <c r="E4" s="27"/>
      <c r="F4" s="27"/>
      <c r="G4" s="27"/>
      <c r="H4" s="27"/>
      <c r="I4" s="27"/>
      <c r="J4" s="27"/>
      <c r="K4" s="27"/>
      <c r="L4" s="27"/>
      <c r="M4" s="27"/>
      <c r="N4" s="27"/>
      <c r="O4" s="27"/>
      <c r="P4" s="27"/>
      <c r="V4" s="20"/>
      <c r="W4" s="25"/>
    </row>
    <row r="5" spans="1:28">
      <c r="A5" s="95" t="s">
        <v>3</v>
      </c>
      <c r="B5" s="96" t="s">
        <v>88</v>
      </c>
      <c r="C5" s="96" t="s">
        <v>89</v>
      </c>
      <c r="D5" s="96" t="s">
        <v>90</v>
      </c>
      <c r="E5" s="96" t="s">
        <v>91</v>
      </c>
      <c r="F5" s="96" t="s">
        <v>92</v>
      </c>
      <c r="G5" s="96" t="s">
        <v>93</v>
      </c>
      <c r="H5" s="72" t="s">
        <v>94</v>
      </c>
      <c r="I5" s="72"/>
      <c r="J5" s="72"/>
      <c r="K5" s="72"/>
      <c r="L5" s="72"/>
      <c r="M5" s="72"/>
      <c r="N5" s="72"/>
      <c r="O5" s="72" t="s">
        <v>95</v>
      </c>
      <c r="P5" s="73" t="s">
        <v>96</v>
      </c>
    </row>
    <row r="6" spans="1:28">
      <c r="A6" s="95"/>
      <c r="B6" s="96"/>
      <c r="C6" s="96"/>
      <c r="D6" s="96"/>
      <c r="E6" s="96"/>
      <c r="F6" s="96"/>
      <c r="G6" s="95"/>
      <c r="H6" s="72" t="s">
        <v>97</v>
      </c>
      <c r="I6" s="75" t="s">
        <v>98</v>
      </c>
      <c r="J6" s="75" t="s">
        <v>99</v>
      </c>
      <c r="K6" s="75" t="s">
        <v>100</v>
      </c>
      <c r="L6" s="72" t="s">
        <v>101</v>
      </c>
      <c r="M6" s="72" t="s">
        <v>102</v>
      </c>
      <c r="N6" s="72" t="s">
        <v>103</v>
      </c>
      <c r="O6" s="72"/>
      <c r="P6" s="73"/>
    </row>
    <row r="7" spans="1:28">
      <c r="A7" s="95"/>
      <c r="B7" s="96"/>
      <c r="C7" s="96"/>
      <c r="D7" s="96"/>
      <c r="E7" s="96"/>
      <c r="F7" s="96"/>
      <c r="G7" s="95"/>
      <c r="H7" s="72"/>
      <c r="I7" s="75"/>
      <c r="J7" s="75"/>
      <c r="K7" s="75"/>
      <c r="L7" s="77"/>
      <c r="M7" s="77"/>
      <c r="N7" s="78">
        <v>0.09</v>
      </c>
      <c r="O7" s="72"/>
      <c r="P7" s="73"/>
    </row>
    <row r="8" spans="1:28">
      <c r="A8" s="81" t="s">
        <v>106</v>
      </c>
      <c r="B8" s="97" t="s">
        <v>782</v>
      </c>
      <c r="C8" s="98"/>
      <c r="D8" s="99"/>
      <c r="E8" s="99"/>
      <c r="F8" s="99"/>
      <c r="G8" s="99"/>
      <c r="H8" s="100"/>
      <c r="I8" s="100"/>
      <c r="J8" s="100"/>
      <c r="K8" s="100"/>
      <c r="L8" s="100"/>
      <c r="M8" s="100"/>
      <c r="N8" s="100"/>
      <c r="O8" s="100"/>
      <c r="P8" s="101"/>
    </row>
    <row r="9" ht="153" customHeight="1" outlineLevel="1" spans="1:28">
      <c r="A9" s="81">
        <f xml:space="preserve">IF(G9="","",COUNT(A$1:A8)+1)</f>
        <v>1</v>
      </c>
      <c r="B9" s="99" t="s">
        <v>783</v>
      </c>
      <c r="C9" s="102" t="s">
        <v>784</v>
      </c>
      <c r="D9" s="99" t="s">
        <v>112</v>
      </c>
      <c r="E9" s="99" t="s">
        <v>113</v>
      </c>
      <c r="F9" s="99" t="s">
        <v>114</v>
      </c>
      <c r="G9" s="103">
        <f xml:space="preserve">17.72+1.29</f>
        <v>19.01</v>
      </c>
      <c r="H9" s="104"/>
      <c r="I9" s="104"/>
      <c r="J9" s="104"/>
      <c r="K9" s="104"/>
      <c r="L9" s="83">
        <f t="shared" ref="L9:L14" si="0" xml:space="preserve">(H9+I9+J9+K9)*$L$7</f>
        <v>0</v>
      </c>
      <c r="M9" s="83">
        <f t="shared" ref="M9:M14" si="1" xml:space="preserve">(H9+I9+J9+K9+L9)*$M$7</f>
        <v>0</v>
      </c>
      <c r="N9" s="83">
        <f t="shared" ref="N9:N14" si="2" xml:space="preserve">(H9+I9+J9+K9+L9+M9)*$N$7</f>
        <v>0</v>
      </c>
      <c r="O9" s="84">
        <f t="shared" ref="O9:O14" si="3" xml:space="preserve">H9+I9+J9+K9+L9+M9+N9</f>
        <v>0</v>
      </c>
      <c r="P9" s="105">
        <f t="shared" ref="P9:P14" si="4" xml:space="preserve">G9*O9</f>
        <v>0</v>
      </c>
    </row>
    <row r="10" ht="129" customHeight="1" outlineLevel="1" spans="1:28">
      <c r="A10" s="81">
        <f xml:space="preserve">IF(G10="","",COUNT(A$1:A9)+1)</f>
        <v>2</v>
      </c>
      <c r="B10" s="99" t="s">
        <v>785</v>
      </c>
      <c r="C10" s="102" t="s">
        <v>786</v>
      </c>
      <c r="D10" s="99" t="s">
        <v>112</v>
      </c>
      <c r="E10" s="99" t="s">
        <v>787</v>
      </c>
      <c r="F10" s="99" t="s">
        <v>776</v>
      </c>
      <c r="G10" s="103">
        <f xml:space="preserve">ROUNDUP((17.55+4.8)/0.2,0)*2</f>
        <v>224</v>
      </c>
      <c r="H10" s="104"/>
      <c r="I10" s="104"/>
      <c r="J10" s="104"/>
      <c r="K10" s="104"/>
      <c r="L10" s="83">
        <f t="shared" si="0"/>
        <v>0</v>
      </c>
      <c r="M10" s="83">
        <f t="shared" si="1"/>
        <v>0</v>
      </c>
      <c r="N10" s="83">
        <f t="shared" si="2"/>
        <v>0</v>
      </c>
      <c r="O10" s="84">
        <f t="shared" si="3"/>
        <v>0</v>
      </c>
      <c r="P10" s="105">
        <f t="shared" si="4"/>
        <v>0</v>
      </c>
    </row>
    <row r="11" ht="36" outlineLevel="1" spans="1:28">
      <c r="A11" s="81">
        <f xml:space="preserve">IF(G11="","",COUNT(A$1:A10)+1)</f>
        <v>3</v>
      </c>
      <c r="B11" s="99" t="s">
        <v>788</v>
      </c>
      <c r="C11" s="102" t="s">
        <v>789</v>
      </c>
      <c r="D11" s="99" t="s">
        <v>112</v>
      </c>
      <c r="E11" s="99" t="s">
        <v>790</v>
      </c>
      <c r="F11" s="99" t="s">
        <v>791</v>
      </c>
      <c r="G11" s="103">
        <v>1</v>
      </c>
      <c r="H11" s="104"/>
      <c r="I11" s="104"/>
      <c r="J11" s="104"/>
      <c r="K11" s="104"/>
      <c r="L11" s="83">
        <f t="shared" si="0"/>
        <v>0</v>
      </c>
      <c r="M11" s="83">
        <f t="shared" si="1"/>
        <v>0</v>
      </c>
      <c r="N11" s="83">
        <f t="shared" si="2"/>
        <v>0</v>
      </c>
      <c r="O11" s="84">
        <f t="shared" si="3"/>
        <v>0</v>
      </c>
      <c r="P11" s="105">
        <f t="shared" si="4"/>
        <v>0</v>
      </c>
    </row>
    <row r="12" ht="24" outlineLevel="1" spans="1:28">
      <c r="A12" s="81">
        <f xml:space="preserve">IF(G12="","",COUNT(A$1:A11)+1)</f>
        <v>4</v>
      </c>
      <c r="B12" s="99" t="s">
        <v>792</v>
      </c>
      <c r="C12" s="102" t="s">
        <v>793</v>
      </c>
      <c r="D12" s="99" t="s">
        <v>112</v>
      </c>
      <c r="E12" s="99" t="s">
        <v>794</v>
      </c>
      <c r="F12" s="99" t="s">
        <v>183</v>
      </c>
      <c r="G12" s="103">
        <v>6</v>
      </c>
      <c r="H12" s="104"/>
      <c r="I12" s="104"/>
      <c r="J12" s="104"/>
      <c r="K12" s="104"/>
      <c r="L12" s="83">
        <f t="shared" si="0"/>
        <v>0</v>
      </c>
      <c r="M12" s="83">
        <f t="shared" si="1"/>
        <v>0</v>
      </c>
      <c r="N12" s="83">
        <f t="shared" si="2"/>
        <v>0</v>
      </c>
      <c r="O12" s="84">
        <f t="shared" si="3"/>
        <v>0</v>
      </c>
      <c r="P12" s="105">
        <f t="shared" si="4"/>
        <v>0</v>
      </c>
    </row>
    <row r="13" ht="96" outlineLevel="1" spans="1:28">
      <c r="A13" s="81">
        <f xml:space="preserve">IF(G13="","",COUNT(A$1:A12)+1)</f>
        <v>5</v>
      </c>
      <c r="B13" s="99" t="s">
        <v>795</v>
      </c>
      <c r="C13" s="102" t="s">
        <v>796</v>
      </c>
      <c r="D13" s="99" t="s">
        <v>112</v>
      </c>
      <c r="E13" s="99" t="s">
        <v>797</v>
      </c>
      <c r="F13" s="99" t="s">
        <v>798</v>
      </c>
      <c r="G13" s="103">
        <f xml:space="preserve">+((2.7+3.5)*91+(2.665*2+4.265+1.501*3+1.04+2.076+2.327)*42.42+9*1.5*5.397+7.85*6*(11.7+(142.75-139.975)*1.35))/1000*1.1</f>
        <v>2.4128578045</v>
      </c>
      <c r="H13" s="104"/>
      <c r="I13" s="104"/>
      <c r="J13" s="104"/>
      <c r="K13" s="104"/>
      <c r="L13" s="83">
        <f t="shared" si="0"/>
        <v>0</v>
      </c>
      <c r="M13" s="83">
        <f t="shared" si="1"/>
        <v>0</v>
      </c>
      <c r="N13" s="83">
        <f t="shared" si="2"/>
        <v>0</v>
      </c>
      <c r="O13" s="84">
        <f t="shared" si="3"/>
        <v>0</v>
      </c>
      <c r="P13" s="105">
        <f t="shared" si="4"/>
        <v>0</v>
      </c>
    </row>
    <row r="14" ht="60" outlineLevel="1" spans="1:28">
      <c r="A14" s="81">
        <f xml:space="preserve">IF(G14="","",COUNT(A$1:A13)+1)</f>
        <v>6</v>
      </c>
      <c r="B14" s="99" t="s">
        <v>799</v>
      </c>
      <c r="C14" s="102" t="s">
        <v>800</v>
      </c>
      <c r="D14" s="99" t="s">
        <v>112</v>
      </c>
      <c r="E14" s="99" t="s">
        <v>139</v>
      </c>
      <c r="F14" s="99" t="s">
        <v>140</v>
      </c>
      <c r="G14" s="103">
        <v>12</v>
      </c>
      <c r="H14" s="104"/>
      <c r="I14" s="104"/>
      <c r="J14" s="104"/>
      <c r="K14" s="104"/>
      <c r="L14" s="83">
        <f t="shared" si="0"/>
        <v>0</v>
      </c>
      <c r="M14" s="83">
        <f t="shared" si="1"/>
        <v>0</v>
      </c>
      <c r="N14" s="83">
        <f t="shared" si="2"/>
        <v>0</v>
      </c>
      <c r="O14" s="84">
        <f t="shared" si="3"/>
        <v>0</v>
      </c>
      <c r="P14" s="105">
        <f t="shared" si="4"/>
        <v>0</v>
      </c>
    </row>
    <row r="15" spans="1:28">
      <c r="A15" s="81" t="s">
        <v>166</v>
      </c>
      <c r="B15" s="97" t="s">
        <v>801</v>
      </c>
      <c r="C15" s="98"/>
      <c r="D15" s="99"/>
      <c r="E15" s="99"/>
      <c r="F15" s="99"/>
      <c r="G15" s="99"/>
      <c r="H15" s="100"/>
      <c r="I15" s="100"/>
      <c r="J15" s="100"/>
      <c r="K15" s="100"/>
      <c r="L15" s="100"/>
      <c r="M15" s="100"/>
      <c r="N15" s="100"/>
      <c r="O15" s="100"/>
      <c r="P15" s="105"/>
    </row>
    <row r="16" ht="36" outlineLevel="1" spans="1:28">
      <c r="A16" s="81">
        <f xml:space="preserve">IF(G16="","",COUNT(A$1:A15)+1)</f>
        <v>7</v>
      </c>
      <c r="B16" s="99" t="s">
        <v>802</v>
      </c>
      <c r="C16" s="102" t="s">
        <v>803</v>
      </c>
      <c r="D16" s="99" t="s">
        <v>112</v>
      </c>
      <c r="E16" s="99" t="s">
        <v>804</v>
      </c>
      <c r="F16" s="99" t="s">
        <v>341</v>
      </c>
      <c r="G16" s="100">
        <f xml:space="preserve">+(5+4+2)*0.2*0.4</f>
        <v>0.88</v>
      </c>
      <c r="H16" s="106"/>
      <c r="I16" s="107"/>
      <c r="J16" s="107"/>
      <c r="K16" s="107"/>
      <c r="L16" s="83">
        <f t="shared" ref="L15:L34" si="5" xml:space="preserve">(H16+I16+J16+K16)*$L$7</f>
        <v>0</v>
      </c>
      <c r="M16" s="83">
        <f t="shared" ref="M15:M34" si="6" xml:space="preserve">(H16+I16+J16+K16+L16)*$M$7</f>
        <v>0</v>
      </c>
      <c r="N16" s="83">
        <f t="shared" ref="N15:N34" si="7" xml:space="preserve">(H16+I16+J16+K16+L16+M16)*$N$7</f>
        <v>0</v>
      </c>
      <c r="O16" s="84">
        <f t="shared" ref="O15:O34" si="8" xml:space="preserve">H16+I16+J16+K16+L16+M16+N16</f>
        <v>0</v>
      </c>
      <c r="P16" s="105">
        <f t="shared" ref="P15:P34" si="9" xml:space="preserve">G16*O16</f>
        <v>0</v>
      </c>
    </row>
    <row r="17" ht="48" outlineLevel="1" spans="1:20">
      <c r="A17" s="81">
        <f xml:space="preserve">IF(G17="","",COUNT(A$1:A16)+1)</f>
        <v>8</v>
      </c>
      <c r="B17" s="99" t="s">
        <v>805</v>
      </c>
      <c r="C17" s="102" t="s">
        <v>806</v>
      </c>
      <c r="D17" s="99" t="s">
        <v>112</v>
      </c>
      <c r="E17" s="99" t="s">
        <v>804</v>
      </c>
      <c r="F17" s="99" t="s">
        <v>341</v>
      </c>
      <c r="G17" s="100">
        <f xml:space="preserve">+(6.37+4.23+1.74+3.19+2.935+4.15+3.77+5.56+4.12+4.41+4.8+4.3)*0.2*0.18</f>
        <v>1.7847</v>
      </c>
      <c r="H17" s="106"/>
      <c r="I17" s="106"/>
      <c r="J17" s="107"/>
      <c r="K17" s="107"/>
      <c r="L17" s="83">
        <f t="shared" si="5"/>
        <v>0</v>
      </c>
      <c r="M17" s="83">
        <f t="shared" si="6"/>
        <v>0</v>
      </c>
      <c r="N17" s="83">
        <f t="shared" si="7"/>
        <v>0</v>
      </c>
      <c r="O17" s="84">
        <f t="shared" si="8"/>
        <v>0</v>
      </c>
      <c r="P17" s="105">
        <f t="shared" si="9"/>
        <v>0</v>
      </c>
    </row>
    <row r="18" ht="48" outlineLevel="1" spans="1:20">
      <c r="A18" s="81">
        <f xml:space="preserve">IF(G18="","",COUNT(A$1:A17)+1)</f>
        <v>9</v>
      </c>
      <c r="B18" s="99" t="s">
        <v>807</v>
      </c>
      <c r="C18" s="102" t="s">
        <v>808</v>
      </c>
      <c r="D18" s="99" t="s">
        <v>112</v>
      </c>
      <c r="E18" s="99" t="s">
        <v>790</v>
      </c>
      <c r="F18" s="99" t="s">
        <v>791</v>
      </c>
      <c r="G18" s="100">
        <v>1</v>
      </c>
      <c r="H18" s="106"/>
      <c r="I18" s="106"/>
      <c r="J18" s="107"/>
      <c r="K18" s="107"/>
      <c r="L18" s="83">
        <f t="shared" si="5"/>
        <v>0</v>
      </c>
      <c r="M18" s="83">
        <f t="shared" si="6"/>
        <v>0</v>
      </c>
      <c r="N18" s="83">
        <f t="shared" si="7"/>
        <v>0</v>
      </c>
      <c r="O18" s="84">
        <f t="shared" si="8"/>
        <v>0</v>
      </c>
      <c r="P18" s="105">
        <f t="shared" si="9"/>
        <v>0</v>
      </c>
    </row>
    <row r="19" ht="67" customHeight="1" outlineLevel="1" spans="1:20">
      <c r="A19" s="81">
        <f xml:space="preserve">IF(G19="","",COUNT(A$1:A18)+1)</f>
        <v>10</v>
      </c>
      <c r="B19" s="99" t="s">
        <v>809</v>
      </c>
      <c r="C19" s="102" t="s">
        <v>810</v>
      </c>
      <c r="D19" s="99" t="s">
        <v>112</v>
      </c>
      <c r="E19" s="99" t="s">
        <v>811</v>
      </c>
      <c r="F19" s="99" t="s">
        <v>798</v>
      </c>
      <c r="G19" s="100">
        <v>11</v>
      </c>
      <c r="H19" s="106"/>
      <c r="I19" s="106"/>
      <c r="J19" s="107"/>
      <c r="K19" s="107"/>
      <c r="L19" s="83">
        <f t="shared" si="5"/>
        <v>0</v>
      </c>
      <c r="M19" s="83">
        <f t="shared" si="6"/>
        <v>0</v>
      </c>
      <c r="N19" s="83">
        <f t="shared" si="7"/>
        <v>0</v>
      </c>
      <c r="O19" s="84">
        <f t="shared" si="8"/>
        <v>0</v>
      </c>
      <c r="P19" s="105">
        <f t="shared" si="9"/>
        <v>0</v>
      </c>
    </row>
    <row r="20" ht="67" customHeight="1" outlineLevel="1" spans="1:20">
      <c r="A20" s="81">
        <f xml:space="preserve">IF(G20="","",COUNT(A$1:A19)+1)</f>
        <v>11</v>
      </c>
      <c r="B20" s="99" t="s">
        <v>812</v>
      </c>
      <c r="C20" s="102" t="s">
        <v>813</v>
      </c>
      <c r="D20" s="99" t="s">
        <v>112</v>
      </c>
      <c r="E20" s="99" t="s">
        <v>814</v>
      </c>
      <c r="F20" s="99" t="s">
        <v>114</v>
      </c>
      <c r="G20" s="100">
        <f xml:space="preserve">63+8.5*(6.3+19.8)</f>
        <v>284.85</v>
      </c>
      <c r="H20" s="106"/>
      <c r="I20" s="106"/>
      <c r="J20" s="107"/>
      <c r="K20" s="107"/>
      <c r="L20" s="83">
        <f t="shared" si="5"/>
        <v>0</v>
      </c>
      <c r="M20" s="83">
        <f t="shared" si="6"/>
        <v>0</v>
      </c>
      <c r="N20" s="83">
        <f t="shared" si="7"/>
        <v>0</v>
      </c>
      <c r="O20" s="84">
        <f t="shared" si="8"/>
        <v>0</v>
      </c>
      <c r="P20" s="105">
        <f t="shared" si="9"/>
        <v>0</v>
      </c>
    </row>
    <row r="21" s="1" customFormat="1" ht="48" outlineLevel="1" spans="1:20">
      <c r="A21" s="81">
        <f xml:space="preserve">IF(G21="","",COUNT(A$1:A20)+1)</f>
        <v>12</v>
      </c>
      <c r="B21" s="99" t="s">
        <v>815</v>
      </c>
      <c r="C21" s="102" t="s">
        <v>816</v>
      </c>
      <c r="D21" s="100" t="s">
        <v>112</v>
      </c>
      <c r="E21" s="99" t="s">
        <v>814</v>
      </c>
      <c r="F21" s="100" t="s">
        <v>114</v>
      </c>
      <c r="G21" s="99">
        <f xml:space="preserve">63</f>
        <v>63</v>
      </c>
      <c r="H21" s="108">
        <f xml:space="preserve">+'二、01 精装清单'!H398</f>
        <v>0</v>
      </c>
      <c r="I21" s="108">
        <f xml:space="preserve">+'二、01 精装清单'!I398</f>
        <v>0</v>
      </c>
      <c r="J21" s="108">
        <f xml:space="preserve">+'二、01 精装清单'!J398</f>
        <v>0</v>
      </c>
      <c r="K21" s="108">
        <f xml:space="preserve">+'二、01 精装清单'!K398</f>
        <v>0</v>
      </c>
      <c r="L21" s="83">
        <f t="shared" si="5"/>
        <v>0</v>
      </c>
      <c r="M21" s="83">
        <f t="shared" si="6"/>
        <v>0</v>
      </c>
      <c r="N21" s="83">
        <f t="shared" si="7"/>
        <v>0</v>
      </c>
      <c r="O21" s="84">
        <f t="shared" si="8"/>
        <v>0</v>
      </c>
      <c r="P21" s="105">
        <f t="shared" si="9"/>
        <v>0</v>
      </c>
      <c r="Q21" s="19"/>
    </row>
    <row r="22" s="1" customFormat="1" ht="36" outlineLevel="1" spans="1:20">
      <c r="A22" s="81">
        <f xml:space="preserve">IF(G22="","",COUNT(A$1:A21)+1)</f>
        <v>13</v>
      </c>
      <c r="B22" s="99" t="s">
        <v>817</v>
      </c>
      <c r="C22" s="102" t="s">
        <v>818</v>
      </c>
      <c r="D22" s="99" t="s">
        <v>112</v>
      </c>
      <c r="E22" s="99" t="s">
        <v>790</v>
      </c>
      <c r="F22" s="99" t="s">
        <v>791</v>
      </c>
      <c r="G22" s="100">
        <v>1</v>
      </c>
      <c r="H22" s="109"/>
      <c r="I22" s="110"/>
      <c r="J22" s="111"/>
      <c r="K22" s="111"/>
      <c r="L22" s="83">
        <f t="shared" si="5"/>
        <v>0</v>
      </c>
      <c r="M22" s="83">
        <f t="shared" si="6"/>
        <v>0</v>
      </c>
      <c r="N22" s="83">
        <f t="shared" si="7"/>
        <v>0</v>
      </c>
      <c r="O22" s="84">
        <f t="shared" si="8"/>
        <v>0</v>
      </c>
      <c r="P22" s="105">
        <f t="shared" si="9"/>
        <v>0</v>
      </c>
      <c r="Q22" s="19"/>
    </row>
    <row r="23" s="1" customFormat="1" ht="36" outlineLevel="1" spans="1:20">
      <c r="A23" s="81">
        <f xml:space="preserve">IF(G23="","",COUNT(A$1:A22)+1)</f>
        <v>14</v>
      </c>
      <c r="B23" s="99" t="s">
        <v>819</v>
      </c>
      <c r="C23" s="102" t="s">
        <v>820</v>
      </c>
      <c r="D23" s="99" t="s">
        <v>112</v>
      </c>
      <c r="E23" s="99" t="s">
        <v>814</v>
      </c>
      <c r="F23" s="100" t="s">
        <v>114</v>
      </c>
      <c r="G23" s="99">
        <f xml:space="preserve">10*0.5</f>
        <v>5</v>
      </c>
      <c r="H23" s="109"/>
      <c r="I23" s="110"/>
      <c r="J23" s="111"/>
      <c r="K23" s="111"/>
      <c r="L23" s="83">
        <f t="shared" si="5"/>
        <v>0</v>
      </c>
      <c r="M23" s="83">
        <f t="shared" si="6"/>
        <v>0</v>
      </c>
      <c r="N23" s="83">
        <f t="shared" si="7"/>
        <v>0</v>
      </c>
      <c r="O23" s="84">
        <f t="shared" si="8"/>
        <v>0</v>
      </c>
      <c r="P23" s="105">
        <f t="shared" si="9"/>
        <v>0</v>
      </c>
      <c r="Q23" s="19"/>
    </row>
    <row r="24" s="1" customFormat="1" ht="36" outlineLevel="1" spans="1:20">
      <c r="A24" s="81">
        <f xml:space="preserve">IF(G24="","",COUNT(A$1:A23)+1)</f>
        <v>15</v>
      </c>
      <c r="B24" s="99" t="s">
        <v>821</v>
      </c>
      <c r="C24" s="102" t="s">
        <v>822</v>
      </c>
      <c r="D24" s="99" t="s">
        <v>112</v>
      </c>
      <c r="E24" s="99" t="s">
        <v>804</v>
      </c>
      <c r="F24" s="99" t="s">
        <v>120</v>
      </c>
      <c r="G24" s="99">
        <f xml:space="preserve">10*0.1</f>
        <v>1</v>
      </c>
      <c r="H24" s="112">
        <f xml:space="preserve">+'二、01 精装清单'!H13</f>
        <v>0</v>
      </c>
      <c r="I24" s="112">
        <f xml:space="preserve">+'二、01 精装清单'!I13</f>
        <v>0</v>
      </c>
      <c r="J24" s="112">
        <f xml:space="preserve">+'二、01 精装清单'!J13</f>
        <v>0</v>
      </c>
      <c r="K24" s="112">
        <f xml:space="preserve">+'二、01 精装清单'!K13</f>
        <v>0</v>
      </c>
      <c r="L24" s="83">
        <f t="shared" si="5"/>
        <v>0</v>
      </c>
      <c r="M24" s="83">
        <f t="shared" si="6"/>
        <v>0</v>
      </c>
      <c r="N24" s="83">
        <f t="shared" si="7"/>
        <v>0</v>
      </c>
      <c r="O24" s="84">
        <f t="shared" si="8"/>
        <v>0</v>
      </c>
      <c r="P24" s="105">
        <f t="shared" si="9"/>
        <v>0</v>
      </c>
      <c r="Q24" s="19"/>
    </row>
    <row r="25" customFormat="1" ht="84" outlineLevel="1" spans="1:20">
      <c r="A25" s="81">
        <f xml:space="preserve">IF(G25="","",COUNT(A$1:A24)+1)</f>
        <v>16</v>
      </c>
      <c r="B25" s="99" t="s">
        <v>823</v>
      </c>
      <c r="C25" s="102" t="s">
        <v>125</v>
      </c>
      <c r="D25" s="99" t="s">
        <v>112</v>
      </c>
      <c r="E25" s="99" t="s">
        <v>814</v>
      </c>
      <c r="F25" s="99" t="s">
        <v>114</v>
      </c>
      <c r="G25" s="100">
        <f xml:space="preserve">10+2.8*0.15+3</f>
        <v>13.42</v>
      </c>
      <c r="H25" s="106"/>
      <c r="I25" s="106"/>
      <c r="J25" s="107"/>
      <c r="K25" s="107"/>
      <c r="L25" s="83">
        <f t="shared" si="5"/>
        <v>0</v>
      </c>
      <c r="M25" s="83">
        <f t="shared" si="6"/>
        <v>0</v>
      </c>
      <c r="N25" s="83">
        <f t="shared" si="7"/>
        <v>0</v>
      </c>
      <c r="O25" s="84">
        <f t="shared" si="8"/>
        <v>0</v>
      </c>
      <c r="P25" s="105">
        <f t="shared" si="9"/>
        <v>0</v>
      </c>
      <c r="Q25" s="19"/>
      <c r="R25" s="1"/>
      <c r="S25" s="1"/>
      <c r="T25" s="1"/>
    </row>
    <row r="26" customFormat="1" ht="84" outlineLevel="1" spans="1:20">
      <c r="A26" s="81">
        <f xml:space="preserve">IF(G26="","",COUNT(A$1:A25)+1)</f>
        <v>17</v>
      </c>
      <c r="B26" s="99" t="s">
        <v>824</v>
      </c>
      <c r="C26" s="102" t="s">
        <v>125</v>
      </c>
      <c r="D26" s="99" t="s">
        <v>112</v>
      </c>
      <c r="E26" s="99" t="s">
        <v>825</v>
      </c>
      <c r="F26" s="99" t="s">
        <v>140</v>
      </c>
      <c r="G26" s="100">
        <f xml:space="preserve">17-2.8+3</f>
        <v>17.2</v>
      </c>
      <c r="H26" s="106"/>
      <c r="I26" s="106"/>
      <c r="J26" s="107"/>
      <c r="K26" s="107"/>
      <c r="L26" s="83">
        <f t="shared" si="5"/>
        <v>0</v>
      </c>
      <c r="M26" s="83">
        <f t="shared" si="6"/>
        <v>0</v>
      </c>
      <c r="N26" s="83">
        <f t="shared" si="7"/>
        <v>0</v>
      </c>
      <c r="O26" s="84">
        <f t="shared" si="8"/>
        <v>0</v>
      </c>
      <c r="P26" s="105">
        <f t="shared" si="9"/>
        <v>0</v>
      </c>
      <c r="Q26" s="19"/>
      <c r="R26" s="1"/>
      <c r="S26" s="1"/>
      <c r="T26" s="1"/>
    </row>
    <row r="27" s="1" customFormat="1" ht="96" outlineLevel="1" spans="1:20">
      <c r="A27" s="81">
        <f xml:space="preserve">IF(G27="","",COUNT(A$1:A26)+1)</f>
        <v>18</v>
      </c>
      <c r="B27" s="99" t="s">
        <v>826</v>
      </c>
      <c r="C27" s="102" t="s">
        <v>827</v>
      </c>
      <c r="D27" s="99" t="s">
        <v>112</v>
      </c>
      <c r="E27" s="99" t="s">
        <v>828</v>
      </c>
      <c r="F27" s="100" t="s">
        <v>262</v>
      </c>
      <c r="G27" s="99">
        <v>4</v>
      </c>
      <c r="H27" s="109"/>
      <c r="I27" s="110"/>
      <c r="J27" s="111"/>
      <c r="K27" s="111"/>
      <c r="L27" s="83">
        <f t="shared" si="5"/>
        <v>0</v>
      </c>
      <c r="M27" s="83">
        <f t="shared" si="6"/>
        <v>0</v>
      </c>
      <c r="N27" s="83">
        <f t="shared" si="7"/>
        <v>0</v>
      </c>
      <c r="O27" s="84">
        <f t="shared" si="8"/>
        <v>0</v>
      </c>
      <c r="P27" s="105">
        <f t="shared" si="9"/>
        <v>0</v>
      </c>
      <c r="Q27" s="19"/>
    </row>
    <row r="28" s="1" customFormat="1" ht="84" outlineLevel="1" spans="1:20">
      <c r="A28" s="81">
        <f xml:space="preserve">IF(G28="","",COUNT(A$1:A27)+1)</f>
        <v>19</v>
      </c>
      <c r="B28" s="99" t="s">
        <v>829</v>
      </c>
      <c r="C28" s="102" t="s">
        <v>830</v>
      </c>
      <c r="D28" s="99" t="s">
        <v>112</v>
      </c>
      <c r="E28" s="99" t="s">
        <v>814</v>
      </c>
      <c r="F28" s="99" t="s">
        <v>114</v>
      </c>
      <c r="G28" s="99">
        <f xml:space="preserve">1*1.2</f>
        <v>1.2</v>
      </c>
      <c r="H28" s="109"/>
      <c r="I28" s="110"/>
      <c r="J28" s="111"/>
      <c r="K28" s="111"/>
      <c r="L28" s="83">
        <f t="shared" si="5"/>
        <v>0</v>
      </c>
      <c r="M28" s="83">
        <f t="shared" si="6"/>
        <v>0</v>
      </c>
      <c r="N28" s="83">
        <f t="shared" si="7"/>
        <v>0</v>
      </c>
      <c r="O28" s="84">
        <f t="shared" si="8"/>
        <v>0</v>
      </c>
      <c r="P28" s="105">
        <f t="shared" si="9"/>
        <v>0</v>
      </c>
      <c r="Q28" s="19"/>
    </row>
    <row r="29" s="1" customFormat="1" ht="36" outlineLevel="1" spans="1:20">
      <c r="A29" s="81">
        <f xml:space="preserve">IF(G29="","",COUNT(A$1:A28)+1)</f>
        <v>20</v>
      </c>
      <c r="B29" s="99" t="s">
        <v>831</v>
      </c>
      <c r="C29" s="102" t="s">
        <v>832</v>
      </c>
      <c r="D29" s="99" t="s">
        <v>112</v>
      </c>
      <c r="E29" s="99" t="s">
        <v>814</v>
      </c>
      <c r="F29" s="99" t="s">
        <v>114</v>
      </c>
      <c r="G29" s="99">
        <f xml:space="preserve">1*2.4</f>
        <v>2.4</v>
      </c>
      <c r="H29" s="109"/>
      <c r="I29" s="110"/>
      <c r="J29" s="111"/>
      <c r="K29" s="111"/>
      <c r="L29" s="83">
        <f t="shared" si="5"/>
        <v>0</v>
      </c>
      <c r="M29" s="83">
        <f t="shared" si="6"/>
        <v>0</v>
      </c>
      <c r="N29" s="83">
        <f t="shared" si="7"/>
        <v>0</v>
      </c>
      <c r="O29" s="84">
        <f t="shared" si="8"/>
        <v>0</v>
      </c>
      <c r="P29" s="105">
        <f t="shared" si="9"/>
        <v>0</v>
      </c>
      <c r="Q29" s="19"/>
    </row>
    <row r="30" s="1" customFormat="1" ht="95" customHeight="1" outlineLevel="1" spans="1:20">
      <c r="A30" s="81">
        <f xml:space="preserve">IF(G30="","",COUNT(A$1:A29)+1)</f>
        <v>21</v>
      </c>
      <c r="B30" s="113" t="s">
        <v>621</v>
      </c>
      <c r="C30" s="114" t="s">
        <v>622</v>
      </c>
      <c r="D30" s="99" t="s">
        <v>112</v>
      </c>
      <c r="E30" s="99" t="s">
        <v>833</v>
      </c>
      <c r="F30" s="99" t="s">
        <v>140</v>
      </c>
      <c r="G30" s="99">
        <v>10</v>
      </c>
      <c r="H30" s="115"/>
      <c r="I30" s="116"/>
      <c r="J30" s="116"/>
      <c r="K30" s="111"/>
      <c r="L30" s="83">
        <f t="shared" si="5"/>
        <v>0</v>
      </c>
      <c r="M30" s="83">
        <f t="shared" si="6"/>
        <v>0</v>
      </c>
      <c r="N30" s="83">
        <f t="shared" si="7"/>
        <v>0</v>
      </c>
      <c r="O30" s="84">
        <f t="shared" si="8"/>
        <v>0</v>
      </c>
      <c r="P30" s="105">
        <f t="shared" si="9"/>
        <v>0</v>
      </c>
      <c r="Q30" s="19"/>
    </row>
    <row r="31" s="1" customFormat="1" ht="95" customHeight="1" outlineLevel="1" spans="1:20">
      <c r="A31" s="81">
        <f xml:space="preserve">IF(G31="","",COUNT(A$1:A30)+1)</f>
        <v>22</v>
      </c>
      <c r="B31" s="113" t="s">
        <v>623</v>
      </c>
      <c r="C31" s="114" t="s">
        <v>624</v>
      </c>
      <c r="D31" s="99" t="s">
        <v>112</v>
      </c>
      <c r="E31" s="99" t="s">
        <v>833</v>
      </c>
      <c r="F31" s="99" t="s">
        <v>140</v>
      </c>
      <c r="G31" s="99">
        <v>3.1</v>
      </c>
      <c r="H31" s="115"/>
      <c r="I31" s="116"/>
      <c r="J31" s="116"/>
      <c r="K31" s="111"/>
      <c r="L31" s="83">
        <f t="shared" si="5"/>
        <v>0</v>
      </c>
      <c r="M31" s="83">
        <f t="shared" si="6"/>
        <v>0</v>
      </c>
      <c r="N31" s="83">
        <f t="shared" si="7"/>
        <v>0</v>
      </c>
      <c r="O31" s="84">
        <f t="shared" si="8"/>
        <v>0</v>
      </c>
      <c r="P31" s="105">
        <f t="shared" si="9"/>
        <v>0</v>
      </c>
      <c r="Q31" s="19"/>
    </row>
    <row r="32" s="1" customFormat="1" ht="95" customHeight="1" outlineLevel="1" spans="1:20">
      <c r="A32" s="81">
        <f xml:space="preserve">IF(G32="","",COUNT(A$1:A31)+1)</f>
        <v>23</v>
      </c>
      <c r="B32" s="99" t="s">
        <v>834</v>
      </c>
      <c r="C32" s="102" t="s">
        <v>632</v>
      </c>
      <c r="D32" s="99" t="s">
        <v>112</v>
      </c>
      <c r="E32" s="99" t="s">
        <v>833</v>
      </c>
      <c r="F32" s="99" t="s">
        <v>140</v>
      </c>
      <c r="G32" s="99">
        <v>3.3</v>
      </c>
      <c r="H32" s="115"/>
      <c r="I32" s="116"/>
      <c r="J32" s="116"/>
      <c r="K32" s="111"/>
      <c r="L32" s="83">
        <f t="shared" si="5"/>
        <v>0</v>
      </c>
      <c r="M32" s="83">
        <f t="shared" si="6"/>
        <v>0</v>
      </c>
      <c r="N32" s="83">
        <f t="shared" si="7"/>
        <v>0</v>
      </c>
      <c r="O32" s="84">
        <f t="shared" si="8"/>
        <v>0</v>
      </c>
      <c r="P32" s="105">
        <f t="shared" si="9"/>
        <v>0</v>
      </c>
      <c r="Q32" s="19"/>
    </row>
    <row r="33" s="1" customFormat="1" ht="95" customHeight="1" outlineLevel="1" spans="1:17">
      <c r="A33" s="81">
        <f xml:space="preserve">IF(G33="","",COUNT(A$1:A32)+1)</f>
        <v>24</v>
      </c>
      <c r="B33" s="113" t="s">
        <v>835</v>
      </c>
      <c r="C33" s="114" t="s">
        <v>836</v>
      </c>
      <c r="D33" s="99" t="s">
        <v>112</v>
      </c>
      <c r="E33" s="99" t="s">
        <v>833</v>
      </c>
      <c r="F33" s="99" t="s">
        <v>140</v>
      </c>
      <c r="G33" s="99">
        <v>2</v>
      </c>
      <c r="H33" s="115"/>
      <c r="I33" s="116"/>
      <c r="J33" s="116"/>
      <c r="K33" s="111"/>
      <c r="L33" s="83">
        <f t="shared" si="5"/>
        <v>0</v>
      </c>
      <c r="M33" s="83">
        <f t="shared" si="6"/>
        <v>0</v>
      </c>
      <c r="N33" s="83">
        <f t="shared" si="7"/>
        <v>0</v>
      </c>
      <c r="O33" s="84">
        <f t="shared" si="8"/>
        <v>0</v>
      </c>
      <c r="P33" s="105">
        <f t="shared" si="9"/>
        <v>0</v>
      </c>
      <c r="Q33" s="19"/>
    </row>
    <row r="34" s="1" customFormat="1" ht="60" outlineLevel="1" spans="1:17">
      <c r="A34" s="81">
        <f xml:space="preserve">IF(G34="","",COUNT(A$1:A33)+1)</f>
        <v>25</v>
      </c>
      <c r="B34" s="99" t="s">
        <v>837</v>
      </c>
      <c r="C34" s="102" t="s">
        <v>838</v>
      </c>
      <c r="D34" s="99" t="s">
        <v>112</v>
      </c>
      <c r="E34" s="99" t="s">
        <v>814</v>
      </c>
      <c r="F34" s="99" t="s">
        <v>114</v>
      </c>
      <c r="G34" s="99">
        <f xml:space="preserve">5*3.5*2</f>
        <v>35</v>
      </c>
      <c r="H34" s="109"/>
      <c r="I34" s="110"/>
      <c r="J34" s="111"/>
      <c r="K34" s="111"/>
      <c r="L34" s="83">
        <f t="shared" si="5"/>
        <v>0</v>
      </c>
      <c r="M34" s="83">
        <f t="shared" si="6"/>
        <v>0</v>
      </c>
      <c r="N34" s="83">
        <f t="shared" si="7"/>
        <v>0</v>
      </c>
      <c r="O34" s="84">
        <f t="shared" si="8"/>
        <v>0</v>
      </c>
      <c r="P34" s="105">
        <f t="shared" si="9"/>
        <v>0</v>
      </c>
      <c r="Q34" s="19"/>
    </row>
    <row r="35" s="1" customFormat="1" ht="61" customHeight="1" outlineLevel="1" spans="1:17">
      <c r="A35" s="81">
        <f xml:space="preserve">IF(G35="","",COUNT(A$1:A34)+1)</f>
        <v>26</v>
      </c>
      <c r="B35" s="99" t="s">
        <v>839</v>
      </c>
      <c r="C35" s="102" t="s">
        <v>822</v>
      </c>
      <c r="D35" s="99" t="s">
        <v>112</v>
      </c>
      <c r="E35" s="99" t="s">
        <v>804</v>
      </c>
      <c r="F35" s="99" t="s">
        <v>120</v>
      </c>
      <c r="G35" s="99">
        <f xml:space="preserve">45.9*0.1</f>
        <v>4.59</v>
      </c>
      <c r="H35" s="108">
        <f xml:space="preserve">+H24</f>
        <v>0</v>
      </c>
      <c r="I35" s="108">
        <f xml:space="preserve">+I24</f>
        <v>0</v>
      </c>
      <c r="J35" s="108">
        <f xml:space="preserve">+J24</f>
        <v>0</v>
      </c>
      <c r="K35" s="108">
        <f xml:space="preserve">+K24</f>
        <v>0</v>
      </c>
      <c r="L35" s="83">
        <f t="shared" ref="L35:L44" si="10" xml:space="preserve">(H35+I35+J35+K35)*$L$7</f>
        <v>0</v>
      </c>
      <c r="M35" s="83">
        <f t="shared" ref="M35:M44" si="11" xml:space="preserve">(H35+I35+J35+K35+L35)*$M$7</f>
        <v>0</v>
      </c>
      <c r="N35" s="83">
        <f t="shared" ref="N35:N44" si="12" xml:space="preserve">(H35+I35+J35+K35+L35+M35)*$N$7</f>
        <v>0</v>
      </c>
      <c r="O35" s="84">
        <f t="shared" ref="O35:O44" si="13" xml:space="preserve">H35+I35+J35+K35+L35+M35+N35</f>
        <v>0</v>
      </c>
      <c r="P35" s="105">
        <f t="shared" ref="P35:P44" si="14" xml:space="preserve">G35*O35</f>
        <v>0</v>
      </c>
      <c r="Q35" s="19"/>
    </row>
    <row r="36" s="1" customFormat="1" ht="48" outlineLevel="1" spans="1:17">
      <c r="A36" s="81">
        <f xml:space="preserve">IF(G36="","",COUNT(A$1:A35)+1)</f>
        <v>27</v>
      </c>
      <c r="B36" s="99" t="s">
        <v>840</v>
      </c>
      <c r="C36" s="102" t="s">
        <v>458</v>
      </c>
      <c r="D36" s="99" t="s">
        <v>112</v>
      </c>
      <c r="E36" s="99" t="s">
        <v>814</v>
      </c>
      <c r="F36" s="99" t="s">
        <v>114</v>
      </c>
      <c r="G36" s="99">
        <f xml:space="preserve">35.49+45.9</f>
        <v>81.39</v>
      </c>
      <c r="H36" s="108">
        <f xml:space="preserve">+H21</f>
        <v>0</v>
      </c>
      <c r="I36" s="108">
        <f xml:space="preserve">+I21</f>
        <v>0</v>
      </c>
      <c r="J36" s="108">
        <f xml:space="preserve">+J21</f>
        <v>0</v>
      </c>
      <c r="K36" s="108">
        <f xml:space="preserve">+K21</f>
        <v>0</v>
      </c>
      <c r="L36" s="83">
        <f t="shared" si="10"/>
        <v>0</v>
      </c>
      <c r="M36" s="83">
        <f t="shared" si="11"/>
        <v>0</v>
      </c>
      <c r="N36" s="83">
        <f t="shared" si="12"/>
        <v>0</v>
      </c>
      <c r="O36" s="84">
        <f t="shared" si="13"/>
        <v>0</v>
      </c>
      <c r="P36" s="105">
        <f t="shared" si="14"/>
        <v>0</v>
      </c>
      <c r="Q36" s="19"/>
    </row>
    <row r="37" s="1" customFormat="1" ht="36" outlineLevel="1" spans="1:17">
      <c r="A37" s="81">
        <f xml:space="preserve">IF(G37="","",COUNT(A$1:A36)+1)</f>
        <v>28</v>
      </c>
      <c r="B37" s="99" t="s">
        <v>841</v>
      </c>
      <c r="C37" s="117" t="s">
        <v>446</v>
      </c>
      <c r="D37" s="99" t="s">
        <v>112</v>
      </c>
      <c r="E37" s="99" t="s">
        <v>814</v>
      </c>
      <c r="F37" s="99" t="s">
        <v>114</v>
      </c>
      <c r="G37" s="99">
        <f xml:space="preserve">35.49+45.9+(27-1.5+26-1.5)*0.3</f>
        <v>96.39</v>
      </c>
      <c r="H37" s="108">
        <f xml:space="preserve">+'二、01 精装清单'!H389</f>
        <v>0</v>
      </c>
      <c r="I37" s="108">
        <f xml:space="preserve">+'二、01 精装清单'!I389</f>
        <v>0</v>
      </c>
      <c r="J37" s="108">
        <f xml:space="preserve">+'二、01 精装清单'!J389</f>
        <v>0</v>
      </c>
      <c r="K37" s="108">
        <f xml:space="preserve">+'二、01 精装清单'!K389</f>
        <v>0</v>
      </c>
      <c r="L37" s="83">
        <f t="shared" si="10"/>
        <v>0</v>
      </c>
      <c r="M37" s="83">
        <f t="shared" si="11"/>
        <v>0</v>
      </c>
      <c r="N37" s="83">
        <f t="shared" si="12"/>
        <v>0</v>
      </c>
      <c r="O37" s="84">
        <f t="shared" si="13"/>
        <v>0</v>
      </c>
      <c r="P37" s="105">
        <f t="shared" si="14"/>
        <v>0</v>
      </c>
      <c r="Q37" s="19"/>
    </row>
    <row r="38" s="1" customFormat="1" ht="48" outlineLevel="1" spans="1:17">
      <c r="A38" s="81">
        <f xml:space="preserve">IF(G38="","",COUNT(A$1:A37)+1)</f>
        <v>29</v>
      </c>
      <c r="B38" s="99" t="s">
        <v>842</v>
      </c>
      <c r="C38" s="102" t="s">
        <v>816</v>
      </c>
      <c r="D38" s="99" t="s">
        <v>112</v>
      </c>
      <c r="E38" s="99" t="s">
        <v>814</v>
      </c>
      <c r="F38" s="99" t="s">
        <v>114</v>
      </c>
      <c r="G38" s="99">
        <f xml:space="preserve">45.9</f>
        <v>45.9</v>
      </c>
      <c r="H38" s="108">
        <f xml:space="preserve">+'二、01 精装清单'!H399</f>
        <v>0</v>
      </c>
      <c r="I38" s="108">
        <f xml:space="preserve">+'二、01 精装清单'!I399</f>
        <v>0</v>
      </c>
      <c r="J38" s="108">
        <f xml:space="preserve">+'二、01 精装清单'!J399</f>
        <v>0</v>
      </c>
      <c r="K38" s="108">
        <f xml:space="preserve">+'二、01 精装清单'!K399</f>
        <v>0</v>
      </c>
      <c r="L38" s="83">
        <f t="shared" si="10"/>
        <v>0</v>
      </c>
      <c r="M38" s="83">
        <f t="shared" si="11"/>
        <v>0</v>
      </c>
      <c r="N38" s="83">
        <f t="shared" si="12"/>
        <v>0</v>
      </c>
      <c r="O38" s="84">
        <f t="shared" si="13"/>
        <v>0</v>
      </c>
      <c r="P38" s="105">
        <f t="shared" si="14"/>
        <v>0</v>
      </c>
      <c r="Q38" s="19"/>
    </row>
    <row r="39" s="1" customFormat="1" ht="48" outlineLevel="1" spans="1:17">
      <c r="A39" s="81">
        <f xml:space="preserve">IF(G39="","",COUNT(A$1:A38)+1)</f>
        <v>30</v>
      </c>
      <c r="B39" s="99" t="s">
        <v>843</v>
      </c>
      <c r="C39" s="102" t="s">
        <v>844</v>
      </c>
      <c r="D39" s="99" t="s">
        <v>112</v>
      </c>
      <c r="E39" s="99" t="s">
        <v>833</v>
      </c>
      <c r="F39" s="99" t="s">
        <v>140</v>
      </c>
      <c r="G39" s="99">
        <f t="shared" ref="G39:G41" si="15" xml:space="preserve">4.46+5.2</f>
        <v>9.66</v>
      </c>
      <c r="H39" s="109"/>
      <c r="I39" s="110"/>
      <c r="J39" s="111"/>
      <c r="K39" s="111"/>
      <c r="L39" s="83">
        <f t="shared" si="10"/>
        <v>0</v>
      </c>
      <c r="M39" s="83">
        <f t="shared" si="11"/>
        <v>0</v>
      </c>
      <c r="N39" s="83">
        <f t="shared" si="12"/>
        <v>0</v>
      </c>
      <c r="O39" s="84">
        <f t="shared" si="13"/>
        <v>0</v>
      </c>
      <c r="P39" s="105">
        <f t="shared" si="14"/>
        <v>0</v>
      </c>
      <c r="Q39" s="19"/>
    </row>
    <row r="40" s="1" customFormat="1" ht="36" outlineLevel="1" spans="1:17">
      <c r="A40" s="81">
        <f xml:space="preserve">IF(G40="","",COUNT(A$1:A39)+1)</f>
        <v>31</v>
      </c>
      <c r="B40" s="99" t="s">
        <v>845</v>
      </c>
      <c r="C40" s="102" t="s">
        <v>846</v>
      </c>
      <c r="D40" s="99" t="s">
        <v>112</v>
      </c>
      <c r="E40" s="99" t="s">
        <v>833</v>
      </c>
      <c r="F40" s="99" t="s">
        <v>140</v>
      </c>
      <c r="G40" s="99">
        <f t="shared" si="15"/>
        <v>9.66</v>
      </c>
      <c r="H40" s="109"/>
      <c r="I40" s="110"/>
      <c r="J40" s="111"/>
      <c r="K40" s="111"/>
      <c r="L40" s="83">
        <f t="shared" si="10"/>
        <v>0</v>
      </c>
      <c r="M40" s="83">
        <f t="shared" si="11"/>
        <v>0</v>
      </c>
      <c r="N40" s="83">
        <f t="shared" si="12"/>
        <v>0</v>
      </c>
      <c r="O40" s="84">
        <f t="shared" si="13"/>
        <v>0</v>
      </c>
      <c r="P40" s="105">
        <f t="shared" si="14"/>
        <v>0</v>
      </c>
      <c r="Q40" s="19"/>
    </row>
    <row r="41" s="1" customFormat="1" ht="60" outlineLevel="1" spans="1:17">
      <c r="A41" s="81">
        <f xml:space="preserve">IF(G41="","",COUNT(A$1:A40)+1)</f>
        <v>32</v>
      </c>
      <c r="B41" s="99" t="s">
        <v>799</v>
      </c>
      <c r="C41" s="102" t="s">
        <v>847</v>
      </c>
      <c r="D41" s="99" t="s">
        <v>112</v>
      </c>
      <c r="E41" s="99" t="s">
        <v>833</v>
      </c>
      <c r="F41" s="99" t="s">
        <v>140</v>
      </c>
      <c r="G41" s="99">
        <v>4.35</v>
      </c>
      <c r="H41" s="109"/>
      <c r="I41" s="110"/>
      <c r="J41" s="111"/>
      <c r="K41" s="111"/>
      <c r="L41" s="83">
        <f t="shared" si="10"/>
        <v>0</v>
      </c>
      <c r="M41" s="83">
        <f t="shared" si="11"/>
        <v>0</v>
      </c>
      <c r="N41" s="83">
        <f t="shared" si="12"/>
        <v>0</v>
      </c>
      <c r="O41" s="84">
        <f t="shared" si="13"/>
        <v>0</v>
      </c>
      <c r="P41" s="105">
        <f t="shared" si="14"/>
        <v>0</v>
      </c>
      <c r="Q41" s="19"/>
    </row>
    <row r="42" s="1" customFormat="1" ht="118.7" outlineLevel="1" spans="1:17">
      <c r="A42" s="81">
        <f xml:space="preserve">IF(G42="","",COUNT(A$1:A41)+1)</f>
        <v>33</v>
      </c>
      <c r="B42" s="99" t="s">
        <v>848</v>
      </c>
      <c r="C42" s="102" t="s">
        <v>849</v>
      </c>
      <c r="D42" s="81" t="str">
        <f xml:space="preserve">_xlfn.DISPIMG("ID_84E1B84648414A8AB9F6CF0A3357AFFF",1)</f>
        <v>=DISPIMG("ID_84E1B84648414A8AB9F6CF0A3357AFFF",1)</v>
      </c>
      <c r="E42" s="99" t="s">
        <v>804</v>
      </c>
      <c r="F42" s="99" t="s">
        <v>341</v>
      </c>
      <c r="G42" s="99">
        <f xml:space="preserve">2.3*0.3*4*0.2+0.8*0.7*0.2+3.55*1.25*0.2+1*1*0.2*2</f>
        <v>1.9515</v>
      </c>
      <c r="H42" s="109"/>
      <c r="I42" s="110"/>
      <c r="J42" s="111"/>
      <c r="K42" s="111"/>
      <c r="L42" s="83">
        <f t="shared" si="10"/>
        <v>0</v>
      </c>
      <c r="M42" s="83">
        <f t="shared" si="11"/>
        <v>0</v>
      </c>
      <c r="N42" s="83">
        <f t="shared" si="12"/>
        <v>0</v>
      </c>
      <c r="O42" s="84">
        <f t="shared" si="13"/>
        <v>0</v>
      </c>
      <c r="P42" s="105">
        <f t="shared" si="14"/>
        <v>0</v>
      </c>
      <c r="Q42" s="19"/>
    </row>
    <row r="43" s="1" customFormat="1" ht="48" outlineLevel="1" spans="1:17">
      <c r="A43" s="81">
        <f xml:space="preserve">IF(G43="","",COUNT(A$1:A42)+1)</f>
        <v>34</v>
      </c>
      <c r="B43" s="118" t="s">
        <v>850</v>
      </c>
      <c r="C43" s="117" t="s">
        <v>851</v>
      </c>
      <c r="D43" s="100" t="s">
        <v>112</v>
      </c>
      <c r="E43" s="99" t="s">
        <v>852</v>
      </c>
      <c r="F43" s="100" t="s">
        <v>114</v>
      </c>
      <c r="G43" s="99">
        <v>0.5</v>
      </c>
      <c r="H43" s="109"/>
      <c r="I43" s="110"/>
      <c r="J43" s="111"/>
      <c r="K43" s="111"/>
      <c r="L43" s="83">
        <f t="shared" si="10"/>
        <v>0</v>
      </c>
      <c r="M43" s="83">
        <f t="shared" si="11"/>
        <v>0</v>
      </c>
      <c r="N43" s="83">
        <f t="shared" si="12"/>
        <v>0</v>
      </c>
      <c r="O43" s="84">
        <f t="shared" si="13"/>
        <v>0</v>
      </c>
      <c r="P43" s="105">
        <f t="shared" si="14"/>
        <v>0</v>
      </c>
      <c r="Q43" s="19"/>
    </row>
    <row r="44" s="1" customFormat="1" ht="98" customHeight="1" outlineLevel="1" spans="1:17">
      <c r="A44" s="81">
        <f xml:space="preserve">IF(G44="","",COUNT(A$1:A43)+1)</f>
        <v>35</v>
      </c>
      <c r="B44" s="99" t="s">
        <v>853</v>
      </c>
      <c r="C44" s="102" t="s">
        <v>854</v>
      </c>
      <c r="D44" s="99" t="s">
        <v>112</v>
      </c>
      <c r="E44" s="99" t="s">
        <v>814</v>
      </c>
      <c r="F44" s="99" t="s">
        <v>114</v>
      </c>
      <c r="G44" s="99">
        <f xml:space="preserve">1.2*2.4</f>
        <v>2.88</v>
      </c>
      <c r="H44" s="109"/>
      <c r="I44" s="110"/>
      <c r="J44" s="111"/>
      <c r="K44" s="111"/>
      <c r="L44" s="83">
        <f t="shared" si="10"/>
        <v>0</v>
      </c>
      <c r="M44" s="83">
        <f t="shared" si="11"/>
        <v>0</v>
      </c>
      <c r="N44" s="83">
        <f t="shared" si="12"/>
        <v>0</v>
      </c>
      <c r="O44" s="84">
        <f t="shared" si="13"/>
        <v>0</v>
      </c>
      <c r="P44" s="105">
        <f t="shared" si="14"/>
        <v>0</v>
      </c>
      <c r="Q44" s="19"/>
    </row>
    <row r="45" ht="32" customHeight="1" spans="1:17">
      <c r="A45" s="119" t="s">
        <v>461</v>
      </c>
      <c r="B45" s="120"/>
      <c r="C45" s="120"/>
      <c r="D45" s="120"/>
      <c r="E45" s="121"/>
      <c r="F45" s="99"/>
      <c r="G45" s="99"/>
      <c r="H45" s="100"/>
      <c r="I45" s="100"/>
      <c r="J45" s="100"/>
      <c r="K45" s="100"/>
      <c r="L45" s="100"/>
      <c r="M45" s="100"/>
      <c r="N45" s="100"/>
      <c r="O45" s="100"/>
      <c r="P45" s="122">
        <f xml:space="preserve">SUM(P8:P44)</f>
        <v>0</v>
      </c>
    </row>
  </sheetData>
  <autoFilter xmlns:etc="http://www.wps.cn/officeDocument/2017/etCustomData" ref="A5:P45" etc:filterBottomFollowUsedRange="0">
    <extLst/>
  </autoFilter>
  <mergeCells count="17">
    <mergeCell ref="H3:P3"/>
    <mergeCell ref="A4:P4"/>
    <mergeCell ref="H5:N5"/>
    <mergeCell ref="A45:E45"/>
    <mergeCell ref="A5:A7"/>
    <mergeCell ref="B5:B7"/>
    <mergeCell ref="C5:C7"/>
    <mergeCell ref="D5:D7"/>
    <mergeCell ref="E5:E7"/>
    <mergeCell ref="F5:F7"/>
    <mergeCell ref="G5:G7"/>
    <mergeCell ref="H6:H7"/>
    <mergeCell ref="I6:I7"/>
    <mergeCell ref="J6:J7"/>
    <mergeCell ref="K6:K7"/>
    <mergeCell ref="O5:O7"/>
    <mergeCell ref="P5:P7"/>
  </mergeCells>
  <printOptions horizontalCentered="1"/>
  <pageMargins left="0.590277777777778" right="0.393055555555556" top="0.393055555555556" bottom="0.393055555555556" header="0.196527777777778" footer="0.196527777777778"/>
  <pageSetup paperSize="9" scale="66" orientation="landscape" horizontalDpi="600"/>
  <headerFooter>
    <oddFooter>&amp;C第 &amp;P 页，共 &amp;N 页</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42"/>
  <sheetViews>
    <sheetView view="pageBreakPreview" zoomScaleNormal="100" workbookViewId="0">
      <pane ySplit="7" topLeftCell="A8" activePane="bottomLeft" state="frozen"/>
      <selection/>
      <selection pane="bottomLeft" activeCell="I9" sqref="I9"/>
    </sheetView>
  </sheetViews>
  <sheetFormatPr defaultColWidth="9.9" defaultRowHeight="13.5"/>
  <cols>
    <col min="1" max="1" width="5.075" style="66" customWidth="1"/>
    <col min="2" max="2" width="9.575" style="69" customWidth="1"/>
    <col min="3" max="3" width="32.3583333333333" style="69" customWidth="1"/>
    <col min="4" max="4" width="13.2" style="66" customWidth="1"/>
    <col min="5" max="5" width="5" style="66" customWidth="1"/>
    <col min="6" max="6" width="5.8" style="66" customWidth="1"/>
    <col min="7" max="13" width="10.1" style="66" customWidth="1"/>
    <col min="14" max="14" width="13.975" style="70" customWidth="1"/>
    <col min="15" max="15" width="16.5666666666667" style="70" customWidth="1"/>
    <col min="16" max="16" width="18.6333333333333" style="69" customWidth="1"/>
    <col min="17" max="16384" width="9.9" style="69"/>
  </cols>
  <sheetData>
    <row r="1" s="1" customFormat="1" spans="1:35">
      <c r="A1" s="10" t="s">
        <v>0</v>
      </c>
      <c r="B1" s="11"/>
      <c r="C1" s="12"/>
      <c r="D1" s="13"/>
      <c r="E1" s="13"/>
      <c r="F1" s="13"/>
      <c r="G1" s="14"/>
      <c r="H1" s="14"/>
      <c r="I1" s="14"/>
      <c r="J1" s="14"/>
      <c r="K1" s="14"/>
      <c r="L1" s="14"/>
      <c r="M1" s="14"/>
      <c r="N1" s="15"/>
      <c r="O1" s="16"/>
      <c r="P1" s="17"/>
      <c r="Q1" s="13"/>
      <c r="R1" s="17"/>
      <c r="S1" s="17"/>
      <c r="T1" s="18"/>
      <c r="U1" s="18"/>
      <c r="V1" s="18"/>
      <c r="W1" s="18"/>
      <c r="X1" s="19"/>
      <c r="AD1" s="20"/>
    </row>
    <row r="2" s="1" customFormat="1" spans="1:35">
      <c r="A2" s="10" t="s">
        <v>1</v>
      </c>
      <c r="B2" s="11"/>
      <c r="C2" s="21"/>
      <c r="D2" s="13"/>
      <c r="E2" s="13"/>
      <c r="F2" s="13"/>
      <c r="G2" s="13"/>
      <c r="H2" s="13"/>
      <c r="I2" s="13"/>
      <c r="J2" s="13"/>
      <c r="K2" s="13"/>
      <c r="L2" s="13"/>
      <c r="M2" s="13"/>
      <c r="N2" s="13"/>
      <c r="O2" s="16"/>
      <c r="P2" s="17"/>
      <c r="Q2" s="17"/>
      <c r="R2" s="17"/>
      <c r="S2" s="17"/>
      <c r="T2" s="18"/>
      <c r="U2" s="18"/>
      <c r="V2" s="18"/>
      <c r="W2" s="18"/>
      <c r="X2" s="19"/>
      <c r="AA2" s="20"/>
      <c r="AB2" s="20"/>
      <c r="AD2" s="20"/>
    </row>
    <row r="3" s="1" customFormat="1" spans="1:35">
      <c r="A3" s="22" t="s">
        <v>855</v>
      </c>
      <c r="B3" s="23"/>
      <c r="C3" s="22"/>
      <c r="D3" s="13"/>
      <c r="E3" s="13"/>
      <c r="F3" s="13"/>
      <c r="G3" s="13"/>
      <c r="H3" s="13"/>
      <c r="I3" s="13"/>
      <c r="J3" s="13"/>
      <c r="K3" s="13"/>
      <c r="L3" s="13"/>
      <c r="M3" s="13"/>
      <c r="N3" s="24"/>
      <c r="O3" s="13"/>
      <c r="P3" s="13"/>
      <c r="Q3" s="13"/>
      <c r="R3" s="13"/>
      <c r="S3" s="13"/>
      <c r="T3" s="13"/>
      <c r="U3" s="13"/>
      <c r="V3" s="13"/>
      <c r="W3" s="13"/>
      <c r="X3" s="19"/>
      <c r="AC3" s="20"/>
      <c r="AD3" s="25"/>
      <c r="AI3" s="26"/>
    </row>
    <row r="4" s="1" customFormat="1" ht="18.75" spans="1:35">
      <c r="A4" s="27" t="s">
        <v>87</v>
      </c>
      <c r="B4" s="27"/>
      <c r="C4" s="27"/>
      <c r="D4" s="27"/>
      <c r="E4" s="27"/>
      <c r="F4" s="27"/>
      <c r="G4" s="27"/>
      <c r="H4" s="27"/>
      <c r="I4" s="27"/>
      <c r="J4" s="27"/>
      <c r="K4" s="27"/>
      <c r="L4" s="27"/>
      <c r="M4" s="27"/>
      <c r="N4" s="27"/>
      <c r="O4" s="27"/>
      <c r="P4" s="27"/>
      <c r="Q4" s="28"/>
      <c r="R4" s="28"/>
      <c r="S4" s="28"/>
      <c r="T4" s="28"/>
      <c r="U4" s="28"/>
      <c r="V4" s="28"/>
      <c r="W4" s="28"/>
      <c r="X4" s="19"/>
      <c r="AC4" s="20"/>
      <c r="AD4" s="25"/>
    </row>
    <row r="5" s="66" customFormat="1" spans="1:35">
      <c r="A5" s="71" t="s">
        <v>3</v>
      </c>
      <c r="B5" s="71" t="s">
        <v>856</v>
      </c>
      <c r="C5" s="71" t="s">
        <v>857</v>
      </c>
      <c r="D5" s="71" t="s">
        <v>858</v>
      </c>
      <c r="E5" s="71" t="s">
        <v>92</v>
      </c>
      <c r="F5" s="71" t="s">
        <v>859</v>
      </c>
      <c r="G5" s="72" t="s">
        <v>94</v>
      </c>
      <c r="H5" s="72"/>
      <c r="I5" s="72"/>
      <c r="J5" s="72"/>
      <c r="K5" s="72"/>
      <c r="L5" s="72"/>
      <c r="M5" s="72"/>
      <c r="N5" s="72" t="s">
        <v>95</v>
      </c>
      <c r="O5" s="73" t="s">
        <v>96</v>
      </c>
      <c r="P5" s="71" t="s">
        <v>860</v>
      </c>
    </row>
    <row r="6" s="67" customFormat="1" spans="1:35">
      <c r="A6" s="74"/>
      <c r="B6" s="74"/>
      <c r="C6" s="74"/>
      <c r="D6" s="74"/>
      <c r="E6" s="74"/>
      <c r="F6" s="74"/>
      <c r="G6" s="72" t="s">
        <v>97</v>
      </c>
      <c r="H6" s="75" t="s">
        <v>98</v>
      </c>
      <c r="I6" s="75" t="s">
        <v>99</v>
      </c>
      <c r="J6" s="75" t="s">
        <v>100</v>
      </c>
      <c r="K6" s="72" t="s">
        <v>101</v>
      </c>
      <c r="L6" s="72" t="s">
        <v>102</v>
      </c>
      <c r="M6" s="72" t="s">
        <v>103</v>
      </c>
      <c r="N6" s="72"/>
      <c r="O6" s="73"/>
      <c r="P6" s="74"/>
    </row>
    <row r="7" s="67" customFormat="1" spans="1:35">
      <c r="A7" s="76"/>
      <c r="B7" s="76"/>
      <c r="C7" s="76"/>
      <c r="D7" s="76"/>
      <c r="E7" s="76"/>
      <c r="F7" s="76"/>
      <c r="G7" s="72"/>
      <c r="H7" s="75"/>
      <c r="I7" s="75"/>
      <c r="J7" s="75"/>
      <c r="K7" s="77"/>
      <c r="L7" s="77"/>
      <c r="M7" s="78">
        <v>0.09</v>
      </c>
      <c r="N7" s="72"/>
      <c r="O7" s="73"/>
      <c r="P7" s="76"/>
    </row>
    <row r="8" ht="48" spans="1:35">
      <c r="A8" s="79">
        <v>1</v>
      </c>
      <c r="B8" s="80" t="s">
        <v>861</v>
      </c>
      <c r="C8" s="80" t="s">
        <v>862</v>
      </c>
      <c r="D8" s="81" t="s">
        <v>863</v>
      </c>
      <c r="E8" s="81" t="s">
        <v>518</v>
      </c>
      <c r="F8" s="79">
        <v>2</v>
      </c>
      <c r="G8" s="82"/>
      <c r="H8" s="82"/>
      <c r="I8" s="82"/>
      <c r="J8" s="82"/>
      <c r="K8" s="83">
        <f t="shared" ref="K8:K40" si="0" xml:space="preserve">(G8+H8+I8+J8)*$K$7</f>
        <v>0</v>
      </c>
      <c r="L8" s="83">
        <f t="shared" ref="L8:L40" si="1" xml:space="preserve">(G8+H8+I8+J8+K8)*$L$7</f>
        <v>0</v>
      </c>
      <c r="M8" s="83">
        <f t="shared" ref="M8:M40" si="2" xml:space="preserve">(G8+H8+I8+J8+K8+L8)*$M$7</f>
        <v>0</v>
      </c>
      <c r="N8" s="84">
        <f t="shared" ref="N8:N40" si="3" xml:space="preserve">G8+H8+I8+J8+K8+L8+M8</f>
        <v>0</v>
      </c>
      <c r="O8" s="85">
        <f t="shared" ref="O8:O40" si="4" xml:space="preserve">F8*N8</f>
        <v>0</v>
      </c>
      <c r="P8" s="80" t="s">
        <v>864</v>
      </c>
    </row>
    <row r="9" ht="48" spans="1:35">
      <c r="A9" s="79">
        <v>2</v>
      </c>
      <c r="B9" s="80" t="s">
        <v>865</v>
      </c>
      <c r="C9" s="80" t="s">
        <v>862</v>
      </c>
      <c r="D9" s="81" t="s">
        <v>866</v>
      </c>
      <c r="E9" s="81" t="s">
        <v>518</v>
      </c>
      <c r="F9" s="79">
        <v>1</v>
      </c>
      <c r="G9" s="82"/>
      <c r="H9" s="82"/>
      <c r="I9" s="82"/>
      <c r="J9" s="82"/>
      <c r="K9" s="83">
        <f t="shared" si="0"/>
        <v>0</v>
      </c>
      <c r="L9" s="83">
        <f t="shared" si="1"/>
        <v>0</v>
      </c>
      <c r="M9" s="83">
        <f t="shared" si="2"/>
        <v>0</v>
      </c>
      <c r="N9" s="84">
        <f t="shared" si="3"/>
        <v>0</v>
      </c>
      <c r="O9" s="85">
        <f t="shared" si="4"/>
        <v>0</v>
      </c>
      <c r="P9" s="80" t="s">
        <v>864</v>
      </c>
    </row>
    <row r="10" ht="48" spans="1:35">
      <c r="A10" s="79">
        <v>3</v>
      </c>
      <c r="B10" s="80" t="s">
        <v>867</v>
      </c>
      <c r="C10" s="80" t="s">
        <v>868</v>
      </c>
      <c r="D10" s="81" t="s">
        <v>869</v>
      </c>
      <c r="E10" s="81" t="s">
        <v>518</v>
      </c>
      <c r="F10" s="79">
        <v>1</v>
      </c>
      <c r="G10" s="82"/>
      <c r="H10" s="82"/>
      <c r="I10" s="82"/>
      <c r="J10" s="82"/>
      <c r="K10" s="83">
        <f t="shared" si="0"/>
        <v>0</v>
      </c>
      <c r="L10" s="83">
        <f t="shared" si="1"/>
        <v>0</v>
      </c>
      <c r="M10" s="83">
        <f t="shared" si="2"/>
        <v>0</v>
      </c>
      <c r="N10" s="84">
        <f t="shared" si="3"/>
        <v>0</v>
      </c>
      <c r="O10" s="85">
        <f t="shared" si="4"/>
        <v>0</v>
      </c>
      <c r="P10" s="80" t="s">
        <v>864</v>
      </c>
    </row>
    <row r="11" ht="60" spans="1:35">
      <c r="A11" s="79">
        <v>4</v>
      </c>
      <c r="B11" s="80" t="s">
        <v>870</v>
      </c>
      <c r="C11" s="80" t="s">
        <v>871</v>
      </c>
      <c r="D11" s="81" t="s">
        <v>872</v>
      </c>
      <c r="E11" s="81" t="s">
        <v>518</v>
      </c>
      <c r="F11" s="79">
        <v>1</v>
      </c>
      <c r="G11" s="82"/>
      <c r="H11" s="82"/>
      <c r="I11" s="82"/>
      <c r="J11" s="82"/>
      <c r="K11" s="83">
        <f t="shared" si="0"/>
        <v>0</v>
      </c>
      <c r="L11" s="83">
        <f t="shared" si="1"/>
        <v>0</v>
      </c>
      <c r="M11" s="83">
        <f t="shared" si="2"/>
        <v>0</v>
      </c>
      <c r="N11" s="84">
        <f t="shared" si="3"/>
        <v>0</v>
      </c>
      <c r="O11" s="85">
        <f t="shared" si="4"/>
        <v>0</v>
      </c>
      <c r="P11" s="80" t="s">
        <v>873</v>
      </c>
    </row>
    <row r="12" ht="60" spans="1:35">
      <c r="A12" s="79">
        <v>5</v>
      </c>
      <c r="B12" s="80" t="s">
        <v>874</v>
      </c>
      <c r="C12" s="80" t="s">
        <v>871</v>
      </c>
      <c r="D12" s="81" t="s">
        <v>875</v>
      </c>
      <c r="E12" s="81" t="s">
        <v>518</v>
      </c>
      <c r="F12" s="79">
        <v>1</v>
      </c>
      <c r="G12" s="82"/>
      <c r="H12" s="82"/>
      <c r="I12" s="82"/>
      <c r="J12" s="82"/>
      <c r="K12" s="83">
        <f t="shared" si="0"/>
        <v>0</v>
      </c>
      <c r="L12" s="83">
        <f t="shared" si="1"/>
        <v>0</v>
      </c>
      <c r="M12" s="83">
        <f t="shared" si="2"/>
        <v>0</v>
      </c>
      <c r="N12" s="84">
        <f t="shared" si="3"/>
        <v>0</v>
      </c>
      <c r="O12" s="85">
        <f t="shared" si="4"/>
        <v>0</v>
      </c>
      <c r="P12" s="80" t="s">
        <v>873</v>
      </c>
    </row>
    <row r="13" ht="48" spans="1:35">
      <c r="A13" s="79">
        <v>6</v>
      </c>
      <c r="B13" s="80" t="s">
        <v>876</v>
      </c>
      <c r="C13" s="86"/>
      <c r="D13" s="81"/>
      <c r="E13" s="81" t="s">
        <v>518</v>
      </c>
      <c r="F13" s="79">
        <v>1</v>
      </c>
      <c r="G13" s="82"/>
      <c r="H13" s="82"/>
      <c r="I13" s="82"/>
      <c r="J13" s="82"/>
      <c r="K13" s="83">
        <f t="shared" si="0"/>
        <v>0</v>
      </c>
      <c r="L13" s="83">
        <f t="shared" si="1"/>
        <v>0</v>
      </c>
      <c r="M13" s="83">
        <f t="shared" si="2"/>
        <v>0</v>
      </c>
      <c r="N13" s="84">
        <f t="shared" si="3"/>
        <v>0</v>
      </c>
      <c r="O13" s="85">
        <f t="shared" si="4"/>
        <v>0</v>
      </c>
      <c r="P13" s="80" t="s">
        <v>877</v>
      </c>
    </row>
    <row r="14" ht="48" spans="1:35">
      <c r="A14" s="79">
        <v>7</v>
      </c>
      <c r="B14" s="80" t="s">
        <v>878</v>
      </c>
      <c r="C14" s="80" t="s">
        <v>879</v>
      </c>
      <c r="D14" s="81" t="s">
        <v>880</v>
      </c>
      <c r="E14" s="81" t="s">
        <v>518</v>
      </c>
      <c r="F14" s="79">
        <v>1</v>
      </c>
      <c r="G14" s="82"/>
      <c r="H14" s="82"/>
      <c r="I14" s="82"/>
      <c r="J14" s="82"/>
      <c r="K14" s="83">
        <f t="shared" si="0"/>
        <v>0</v>
      </c>
      <c r="L14" s="83">
        <f t="shared" si="1"/>
        <v>0</v>
      </c>
      <c r="M14" s="83">
        <f t="shared" si="2"/>
        <v>0</v>
      </c>
      <c r="N14" s="84">
        <f t="shared" si="3"/>
        <v>0</v>
      </c>
      <c r="O14" s="85">
        <f t="shared" si="4"/>
        <v>0</v>
      </c>
      <c r="P14" s="80" t="s">
        <v>881</v>
      </c>
    </row>
    <row r="15" ht="60" spans="1:35">
      <c r="A15" s="79">
        <v>8</v>
      </c>
      <c r="B15" s="80" t="s">
        <v>882</v>
      </c>
      <c r="C15" s="80" t="s">
        <v>883</v>
      </c>
      <c r="D15" s="81" t="s">
        <v>884</v>
      </c>
      <c r="E15" s="81" t="s">
        <v>518</v>
      </c>
      <c r="F15" s="79">
        <v>1</v>
      </c>
      <c r="G15" s="82"/>
      <c r="H15" s="82"/>
      <c r="I15" s="82"/>
      <c r="J15" s="82"/>
      <c r="K15" s="83">
        <f t="shared" si="0"/>
        <v>0</v>
      </c>
      <c r="L15" s="83">
        <f t="shared" si="1"/>
        <v>0</v>
      </c>
      <c r="M15" s="83">
        <f t="shared" si="2"/>
        <v>0</v>
      </c>
      <c r="N15" s="84">
        <f t="shared" si="3"/>
        <v>0</v>
      </c>
      <c r="O15" s="85">
        <f t="shared" si="4"/>
        <v>0</v>
      </c>
      <c r="P15" s="80" t="s">
        <v>885</v>
      </c>
    </row>
    <row r="16" ht="48" spans="1:35">
      <c r="A16" s="79">
        <v>9</v>
      </c>
      <c r="B16" s="80" t="s">
        <v>886</v>
      </c>
      <c r="C16" s="80" t="s">
        <v>887</v>
      </c>
      <c r="D16" s="81" t="s">
        <v>888</v>
      </c>
      <c r="E16" s="81" t="s">
        <v>518</v>
      </c>
      <c r="F16" s="79">
        <v>2</v>
      </c>
      <c r="G16" s="82"/>
      <c r="H16" s="82"/>
      <c r="I16" s="82"/>
      <c r="J16" s="82"/>
      <c r="K16" s="83">
        <f t="shared" si="0"/>
        <v>0</v>
      </c>
      <c r="L16" s="83">
        <f t="shared" si="1"/>
        <v>0</v>
      </c>
      <c r="M16" s="83">
        <f t="shared" si="2"/>
        <v>0</v>
      </c>
      <c r="N16" s="84">
        <f t="shared" si="3"/>
        <v>0</v>
      </c>
      <c r="O16" s="85">
        <f t="shared" si="4"/>
        <v>0</v>
      </c>
      <c r="P16" s="80" t="s">
        <v>889</v>
      </c>
    </row>
    <row r="17" ht="36" spans="1:16">
      <c r="A17" s="79">
        <v>10</v>
      </c>
      <c r="B17" s="80" t="s">
        <v>890</v>
      </c>
      <c r="C17" s="80" t="s">
        <v>891</v>
      </c>
      <c r="D17" s="81" t="s">
        <v>892</v>
      </c>
      <c r="E17" s="81" t="s">
        <v>518</v>
      </c>
      <c r="F17" s="79">
        <v>2</v>
      </c>
      <c r="G17" s="82"/>
      <c r="H17" s="82"/>
      <c r="I17" s="82"/>
      <c r="J17" s="82"/>
      <c r="K17" s="83">
        <f t="shared" si="0"/>
        <v>0</v>
      </c>
      <c r="L17" s="83">
        <f t="shared" si="1"/>
        <v>0</v>
      </c>
      <c r="M17" s="83">
        <f t="shared" si="2"/>
        <v>0</v>
      </c>
      <c r="N17" s="84">
        <f t="shared" si="3"/>
        <v>0</v>
      </c>
      <c r="O17" s="85">
        <f t="shared" si="4"/>
        <v>0</v>
      </c>
      <c r="P17" s="80" t="s">
        <v>893</v>
      </c>
    </row>
    <row r="18" ht="48" spans="1:16">
      <c r="A18" s="79">
        <v>11</v>
      </c>
      <c r="B18" s="80" t="s">
        <v>894</v>
      </c>
      <c r="C18" s="80" t="s">
        <v>895</v>
      </c>
      <c r="D18" s="81" t="s">
        <v>896</v>
      </c>
      <c r="E18" s="81" t="s">
        <v>518</v>
      </c>
      <c r="F18" s="79">
        <v>1</v>
      </c>
      <c r="G18" s="82"/>
      <c r="H18" s="82"/>
      <c r="I18" s="82"/>
      <c r="J18" s="82"/>
      <c r="K18" s="83">
        <f t="shared" si="0"/>
        <v>0</v>
      </c>
      <c r="L18" s="83">
        <f t="shared" si="1"/>
        <v>0</v>
      </c>
      <c r="M18" s="83">
        <f t="shared" si="2"/>
        <v>0</v>
      </c>
      <c r="N18" s="84">
        <f t="shared" si="3"/>
        <v>0</v>
      </c>
      <c r="O18" s="85">
        <f t="shared" si="4"/>
        <v>0</v>
      </c>
      <c r="P18" s="80" t="s">
        <v>893</v>
      </c>
    </row>
    <row r="19" ht="24" spans="1:16">
      <c r="A19" s="79">
        <v>12</v>
      </c>
      <c r="B19" s="80" t="s">
        <v>897</v>
      </c>
      <c r="C19" s="80" t="s">
        <v>898</v>
      </c>
      <c r="D19" s="81" t="s">
        <v>899</v>
      </c>
      <c r="E19" s="81" t="s">
        <v>518</v>
      </c>
      <c r="F19" s="79">
        <v>1</v>
      </c>
      <c r="G19" s="82"/>
      <c r="H19" s="82"/>
      <c r="I19" s="82"/>
      <c r="J19" s="82"/>
      <c r="K19" s="83">
        <f t="shared" si="0"/>
        <v>0</v>
      </c>
      <c r="L19" s="83">
        <f t="shared" si="1"/>
        <v>0</v>
      </c>
      <c r="M19" s="83">
        <f t="shared" si="2"/>
        <v>0</v>
      </c>
      <c r="N19" s="84">
        <f t="shared" si="3"/>
        <v>0</v>
      </c>
      <c r="O19" s="85">
        <f t="shared" si="4"/>
        <v>0</v>
      </c>
      <c r="P19" s="80" t="s">
        <v>893</v>
      </c>
    </row>
    <row r="20" ht="48" spans="1:16">
      <c r="A20" s="79">
        <v>13</v>
      </c>
      <c r="B20" s="80" t="s">
        <v>900</v>
      </c>
      <c r="C20" s="80" t="s">
        <v>895</v>
      </c>
      <c r="D20" s="81" t="s">
        <v>901</v>
      </c>
      <c r="E20" s="81" t="s">
        <v>518</v>
      </c>
      <c r="F20" s="79">
        <v>1</v>
      </c>
      <c r="G20" s="82"/>
      <c r="H20" s="82"/>
      <c r="I20" s="82"/>
      <c r="J20" s="82"/>
      <c r="K20" s="83">
        <f t="shared" si="0"/>
        <v>0</v>
      </c>
      <c r="L20" s="83">
        <f t="shared" si="1"/>
        <v>0</v>
      </c>
      <c r="M20" s="83">
        <f t="shared" si="2"/>
        <v>0</v>
      </c>
      <c r="N20" s="84">
        <f t="shared" si="3"/>
        <v>0</v>
      </c>
      <c r="O20" s="85">
        <f t="shared" si="4"/>
        <v>0</v>
      </c>
      <c r="P20" s="80" t="s">
        <v>893</v>
      </c>
    </row>
    <row r="21" ht="84" spans="1:16">
      <c r="A21" s="79">
        <v>14</v>
      </c>
      <c r="B21" s="80" t="s">
        <v>902</v>
      </c>
      <c r="C21" s="80" t="s">
        <v>903</v>
      </c>
      <c r="D21" s="81" t="s">
        <v>904</v>
      </c>
      <c r="E21" s="81" t="s">
        <v>518</v>
      </c>
      <c r="F21" s="79">
        <v>1</v>
      </c>
      <c r="G21" s="82"/>
      <c r="H21" s="82"/>
      <c r="I21" s="82"/>
      <c r="J21" s="82"/>
      <c r="K21" s="83">
        <f t="shared" si="0"/>
        <v>0</v>
      </c>
      <c r="L21" s="83">
        <f t="shared" si="1"/>
        <v>0</v>
      </c>
      <c r="M21" s="83">
        <f t="shared" si="2"/>
        <v>0</v>
      </c>
      <c r="N21" s="84">
        <f t="shared" si="3"/>
        <v>0</v>
      </c>
      <c r="O21" s="85">
        <f t="shared" si="4"/>
        <v>0</v>
      </c>
      <c r="P21" s="80" t="s">
        <v>893</v>
      </c>
    </row>
    <row r="22" ht="48" spans="1:16">
      <c r="A22" s="79">
        <v>15</v>
      </c>
      <c r="B22" s="80" t="s">
        <v>894</v>
      </c>
      <c r="C22" s="80" t="s">
        <v>905</v>
      </c>
      <c r="D22" s="81" t="s">
        <v>906</v>
      </c>
      <c r="E22" s="81" t="s">
        <v>518</v>
      </c>
      <c r="F22" s="79">
        <v>1</v>
      </c>
      <c r="G22" s="82"/>
      <c r="H22" s="82"/>
      <c r="I22" s="82"/>
      <c r="J22" s="82"/>
      <c r="K22" s="83">
        <f t="shared" si="0"/>
        <v>0</v>
      </c>
      <c r="L22" s="83">
        <f t="shared" si="1"/>
        <v>0</v>
      </c>
      <c r="M22" s="83">
        <f t="shared" si="2"/>
        <v>0</v>
      </c>
      <c r="N22" s="84">
        <f t="shared" si="3"/>
        <v>0</v>
      </c>
      <c r="O22" s="85">
        <f t="shared" si="4"/>
        <v>0</v>
      </c>
      <c r="P22" s="80" t="s">
        <v>893</v>
      </c>
    </row>
    <row r="23" spans="1:16">
      <c r="A23" s="79">
        <v>16</v>
      </c>
      <c r="B23" s="80" t="s">
        <v>907</v>
      </c>
      <c r="C23" s="80" t="s">
        <v>908</v>
      </c>
      <c r="D23" s="81" t="s">
        <v>909</v>
      </c>
      <c r="E23" s="81" t="s">
        <v>518</v>
      </c>
      <c r="F23" s="79">
        <v>2</v>
      </c>
      <c r="G23" s="82"/>
      <c r="H23" s="82"/>
      <c r="I23" s="82"/>
      <c r="J23" s="82"/>
      <c r="K23" s="83">
        <f t="shared" si="0"/>
        <v>0</v>
      </c>
      <c r="L23" s="83">
        <f t="shared" si="1"/>
        <v>0</v>
      </c>
      <c r="M23" s="83">
        <f t="shared" si="2"/>
        <v>0</v>
      </c>
      <c r="N23" s="84">
        <f t="shared" si="3"/>
        <v>0</v>
      </c>
      <c r="O23" s="85">
        <f t="shared" si="4"/>
        <v>0</v>
      </c>
      <c r="P23" s="80" t="s">
        <v>893</v>
      </c>
    </row>
    <row r="24" ht="24" spans="1:16">
      <c r="A24" s="79">
        <v>17</v>
      </c>
      <c r="B24" s="80" t="s">
        <v>910</v>
      </c>
      <c r="C24" s="80" t="s">
        <v>911</v>
      </c>
      <c r="D24" s="81"/>
      <c r="E24" s="81" t="s">
        <v>518</v>
      </c>
      <c r="F24" s="79">
        <v>1</v>
      </c>
      <c r="G24" s="82"/>
      <c r="H24" s="82"/>
      <c r="I24" s="82"/>
      <c r="J24" s="82"/>
      <c r="K24" s="83">
        <f t="shared" si="0"/>
        <v>0</v>
      </c>
      <c r="L24" s="83">
        <f t="shared" si="1"/>
        <v>0</v>
      </c>
      <c r="M24" s="83">
        <f t="shared" si="2"/>
        <v>0</v>
      </c>
      <c r="N24" s="84">
        <f t="shared" si="3"/>
        <v>0</v>
      </c>
      <c r="O24" s="85">
        <f t="shared" si="4"/>
        <v>0</v>
      </c>
      <c r="P24" s="80" t="s">
        <v>893</v>
      </c>
    </row>
    <row r="25" spans="1:16">
      <c r="A25" s="79">
        <v>18</v>
      </c>
      <c r="B25" s="80" t="s">
        <v>912</v>
      </c>
      <c r="C25" s="80" t="s">
        <v>913</v>
      </c>
      <c r="D25" s="81" t="s">
        <v>914</v>
      </c>
      <c r="E25" s="81" t="s">
        <v>915</v>
      </c>
      <c r="F25" s="79">
        <v>5.4</v>
      </c>
      <c r="G25" s="82"/>
      <c r="H25" s="82"/>
      <c r="I25" s="82"/>
      <c r="J25" s="82"/>
      <c r="K25" s="83">
        <f t="shared" si="0"/>
        <v>0</v>
      </c>
      <c r="L25" s="83">
        <f t="shared" si="1"/>
        <v>0</v>
      </c>
      <c r="M25" s="83">
        <f t="shared" si="2"/>
        <v>0</v>
      </c>
      <c r="N25" s="84">
        <f t="shared" si="3"/>
        <v>0</v>
      </c>
      <c r="O25" s="85">
        <f t="shared" si="4"/>
        <v>0</v>
      </c>
      <c r="P25" s="80" t="s">
        <v>893</v>
      </c>
    </row>
    <row r="26" spans="1:16">
      <c r="A26" s="79">
        <v>19</v>
      </c>
      <c r="B26" s="80" t="s">
        <v>916</v>
      </c>
      <c r="C26" s="80" t="s">
        <v>913</v>
      </c>
      <c r="D26" s="81" t="s">
        <v>914</v>
      </c>
      <c r="E26" s="81" t="s">
        <v>915</v>
      </c>
      <c r="F26" s="79">
        <v>5.4</v>
      </c>
      <c r="G26" s="82"/>
      <c r="H26" s="82"/>
      <c r="I26" s="82"/>
      <c r="J26" s="82"/>
      <c r="K26" s="83">
        <f t="shared" si="0"/>
        <v>0</v>
      </c>
      <c r="L26" s="83">
        <f t="shared" si="1"/>
        <v>0</v>
      </c>
      <c r="M26" s="83">
        <f t="shared" si="2"/>
        <v>0</v>
      </c>
      <c r="N26" s="84">
        <f t="shared" si="3"/>
        <v>0</v>
      </c>
      <c r="O26" s="85">
        <f t="shared" si="4"/>
        <v>0</v>
      </c>
      <c r="P26" s="80" t="s">
        <v>893</v>
      </c>
    </row>
    <row r="27" spans="1:16">
      <c r="A27" s="79">
        <v>20</v>
      </c>
      <c r="B27" s="80" t="s">
        <v>917</v>
      </c>
      <c r="C27" s="80" t="s">
        <v>913</v>
      </c>
      <c r="D27" s="81" t="s">
        <v>918</v>
      </c>
      <c r="E27" s="81" t="s">
        <v>183</v>
      </c>
      <c r="F27" s="79">
        <v>1</v>
      </c>
      <c r="G27" s="82"/>
      <c r="H27" s="82"/>
      <c r="I27" s="82"/>
      <c r="J27" s="82"/>
      <c r="K27" s="83">
        <f t="shared" si="0"/>
        <v>0</v>
      </c>
      <c r="L27" s="83">
        <f t="shared" si="1"/>
        <v>0</v>
      </c>
      <c r="M27" s="83">
        <f t="shared" si="2"/>
        <v>0</v>
      </c>
      <c r="N27" s="84">
        <f t="shared" si="3"/>
        <v>0</v>
      </c>
      <c r="O27" s="85">
        <f t="shared" si="4"/>
        <v>0</v>
      </c>
      <c r="P27" s="80" t="s">
        <v>893</v>
      </c>
    </row>
    <row r="28" spans="1:16">
      <c r="A28" s="79">
        <v>21</v>
      </c>
      <c r="B28" s="80" t="s">
        <v>919</v>
      </c>
      <c r="C28" s="80" t="s">
        <v>920</v>
      </c>
      <c r="D28" s="81"/>
      <c r="E28" s="81" t="s">
        <v>518</v>
      </c>
      <c r="F28" s="79">
        <v>1</v>
      </c>
      <c r="G28" s="82"/>
      <c r="H28" s="82"/>
      <c r="I28" s="82"/>
      <c r="J28" s="82"/>
      <c r="K28" s="83">
        <f t="shared" si="0"/>
        <v>0</v>
      </c>
      <c r="L28" s="83">
        <f t="shared" si="1"/>
        <v>0</v>
      </c>
      <c r="M28" s="83">
        <f t="shared" si="2"/>
        <v>0</v>
      </c>
      <c r="N28" s="84">
        <f t="shared" si="3"/>
        <v>0</v>
      </c>
      <c r="O28" s="85">
        <f t="shared" si="4"/>
        <v>0</v>
      </c>
      <c r="P28" s="80"/>
    </row>
    <row r="29" spans="1:16">
      <c r="A29" s="79">
        <v>22</v>
      </c>
      <c r="B29" s="80" t="s">
        <v>921</v>
      </c>
      <c r="C29" s="80" t="s">
        <v>922</v>
      </c>
      <c r="D29" s="81"/>
      <c r="E29" s="81" t="s">
        <v>183</v>
      </c>
      <c r="F29" s="79">
        <v>1</v>
      </c>
      <c r="G29" s="82"/>
      <c r="H29" s="82"/>
      <c r="I29" s="82"/>
      <c r="J29" s="82"/>
      <c r="K29" s="83">
        <f t="shared" si="0"/>
        <v>0</v>
      </c>
      <c r="L29" s="83">
        <f t="shared" si="1"/>
        <v>0</v>
      </c>
      <c r="M29" s="83">
        <f t="shared" si="2"/>
        <v>0</v>
      </c>
      <c r="N29" s="84">
        <f t="shared" si="3"/>
        <v>0</v>
      </c>
      <c r="O29" s="85">
        <f t="shared" si="4"/>
        <v>0</v>
      </c>
      <c r="P29" s="80" t="s">
        <v>893</v>
      </c>
    </row>
    <row r="30" spans="1:16">
      <c r="A30" s="79">
        <v>23</v>
      </c>
      <c r="B30" s="80" t="s">
        <v>923</v>
      </c>
      <c r="C30" s="80" t="s">
        <v>924</v>
      </c>
      <c r="D30" s="81"/>
      <c r="E30" s="81" t="s">
        <v>183</v>
      </c>
      <c r="F30" s="79">
        <v>1</v>
      </c>
      <c r="G30" s="82"/>
      <c r="H30" s="82"/>
      <c r="I30" s="82"/>
      <c r="J30" s="82"/>
      <c r="K30" s="83">
        <f t="shared" si="0"/>
        <v>0</v>
      </c>
      <c r="L30" s="83">
        <f t="shared" si="1"/>
        <v>0</v>
      </c>
      <c r="M30" s="83">
        <f t="shared" si="2"/>
        <v>0</v>
      </c>
      <c r="N30" s="84">
        <f t="shared" si="3"/>
        <v>0</v>
      </c>
      <c r="O30" s="85">
        <f t="shared" si="4"/>
        <v>0</v>
      </c>
      <c r="P30" s="80" t="s">
        <v>893</v>
      </c>
    </row>
    <row r="31" ht="24" spans="1:16">
      <c r="A31" s="79">
        <v>24</v>
      </c>
      <c r="B31" s="80" t="s">
        <v>925</v>
      </c>
      <c r="C31" s="80" t="s">
        <v>926</v>
      </c>
      <c r="D31" s="81"/>
      <c r="E31" s="81" t="s">
        <v>183</v>
      </c>
      <c r="F31" s="79">
        <v>1</v>
      </c>
      <c r="G31" s="82"/>
      <c r="H31" s="82"/>
      <c r="I31" s="82"/>
      <c r="J31" s="82"/>
      <c r="K31" s="83">
        <f t="shared" si="0"/>
        <v>0</v>
      </c>
      <c r="L31" s="83">
        <f t="shared" si="1"/>
        <v>0</v>
      </c>
      <c r="M31" s="83">
        <f t="shared" si="2"/>
        <v>0</v>
      </c>
      <c r="N31" s="84">
        <f t="shared" si="3"/>
        <v>0</v>
      </c>
      <c r="O31" s="85">
        <f t="shared" si="4"/>
        <v>0</v>
      </c>
      <c r="P31" s="80" t="s">
        <v>893</v>
      </c>
    </row>
    <row r="32" ht="36" spans="1:16">
      <c r="A32" s="79">
        <v>25</v>
      </c>
      <c r="B32" s="80" t="s">
        <v>927</v>
      </c>
      <c r="C32" s="80" t="s">
        <v>928</v>
      </c>
      <c r="D32" s="81" t="s">
        <v>929</v>
      </c>
      <c r="E32" s="81" t="s">
        <v>930</v>
      </c>
      <c r="F32" s="79">
        <v>52</v>
      </c>
      <c r="G32" s="82"/>
      <c r="H32" s="82"/>
      <c r="I32" s="82"/>
      <c r="J32" s="82"/>
      <c r="K32" s="83">
        <f t="shared" si="0"/>
        <v>0</v>
      </c>
      <c r="L32" s="83">
        <f t="shared" si="1"/>
        <v>0</v>
      </c>
      <c r="M32" s="83">
        <f t="shared" si="2"/>
        <v>0</v>
      </c>
      <c r="N32" s="84">
        <f t="shared" si="3"/>
        <v>0</v>
      </c>
      <c r="O32" s="85">
        <f t="shared" si="4"/>
        <v>0</v>
      </c>
      <c r="P32" s="80" t="s">
        <v>893</v>
      </c>
    </row>
    <row r="33" spans="1:16">
      <c r="A33" s="79">
        <v>26</v>
      </c>
      <c r="B33" s="80" t="s">
        <v>931</v>
      </c>
      <c r="C33" s="80" t="s">
        <v>932</v>
      </c>
      <c r="D33" s="81"/>
      <c r="E33" s="81" t="s">
        <v>518</v>
      </c>
      <c r="F33" s="79">
        <v>1</v>
      </c>
      <c r="G33" s="82"/>
      <c r="H33" s="82"/>
      <c r="I33" s="82"/>
      <c r="J33" s="82"/>
      <c r="K33" s="83">
        <f t="shared" si="0"/>
        <v>0</v>
      </c>
      <c r="L33" s="83">
        <f t="shared" si="1"/>
        <v>0</v>
      </c>
      <c r="M33" s="83">
        <f t="shared" si="2"/>
        <v>0</v>
      </c>
      <c r="N33" s="84">
        <f t="shared" si="3"/>
        <v>0</v>
      </c>
      <c r="O33" s="85">
        <f t="shared" si="4"/>
        <v>0</v>
      </c>
      <c r="P33" s="80"/>
    </row>
    <row r="34" spans="1:16">
      <c r="A34" s="79">
        <v>27</v>
      </c>
      <c r="B34" s="80" t="s">
        <v>921</v>
      </c>
      <c r="C34" s="80" t="s">
        <v>922</v>
      </c>
      <c r="D34" s="81"/>
      <c r="E34" s="81" t="s">
        <v>183</v>
      </c>
      <c r="F34" s="79">
        <v>1</v>
      </c>
      <c r="G34" s="82"/>
      <c r="H34" s="82"/>
      <c r="I34" s="82"/>
      <c r="J34" s="82"/>
      <c r="K34" s="83">
        <f t="shared" si="0"/>
        <v>0</v>
      </c>
      <c r="L34" s="83">
        <f t="shared" si="1"/>
        <v>0</v>
      </c>
      <c r="M34" s="83">
        <f t="shared" si="2"/>
        <v>0</v>
      </c>
      <c r="N34" s="84">
        <f t="shared" si="3"/>
        <v>0</v>
      </c>
      <c r="O34" s="85">
        <f t="shared" si="4"/>
        <v>0</v>
      </c>
      <c r="P34" s="80" t="s">
        <v>893</v>
      </c>
    </row>
    <row r="35" ht="24" spans="1:16">
      <c r="A35" s="79">
        <v>28</v>
      </c>
      <c r="B35" s="80" t="s">
        <v>925</v>
      </c>
      <c r="C35" s="80" t="s">
        <v>933</v>
      </c>
      <c r="D35" s="81"/>
      <c r="E35" s="81" t="s">
        <v>183</v>
      </c>
      <c r="F35" s="79">
        <v>1</v>
      </c>
      <c r="G35" s="82"/>
      <c r="H35" s="82"/>
      <c r="I35" s="82"/>
      <c r="J35" s="82"/>
      <c r="K35" s="83">
        <f t="shared" si="0"/>
        <v>0</v>
      </c>
      <c r="L35" s="83">
        <f t="shared" si="1"/>
        <v>0</v>
      </c>
      <c r="M35" s="83">
        <f t="shared" si="2"/>
        <v>0</v>
      </c>
      <c r="N35" s="84">
        <f t="shared" si="3"/>
        <v>0</v>
      </c>
      <c r="O35" s="85">
        <f t="shared" si="4"/>
        <v>0</v>
      </c>
      <c r="P35" s="80" t="s">
        <v>893</v>
      </c>
    </row>
    <row r="36" spans="1:16">
      <c r="A36" s="79">
        <v>29</v>
      </c>
      <c r="B36" s="80" t="s">
        <v>923</v>
      </c>
      <c r="C36" s="80" t="s">
        <v>924</v>
      </c>
      <c r="D36" s="81"/>
      <c r="E36" s="81" t="s">
        <v>183</v>
      </c>
      <c r="F36" s="79">
        <v>1</v>
      </c>
      <c r="G36" s="82"/>
      <c r="H36" s="82"/>
      <c r="I36" s="82"/>
      <c r="J36" s="82"/>
      <c r="K36" s="83">
        <f t="shared" si="0"/>
        <v>0</v>
      </c>
      <c r="L36" s="83">
        <f t="shared" si="1"/>
        <v>0</v>
      </c>
      <c r="M36" s="83">
        <f t="shared" si="2"/>
        <v>0</v>
      </c>
      <c r="N36" s="84">
        <f t="shared" si="3"/>
        <v>0</v>
      </c>
      <c r="O36" s="85">
        <f t="shared" si="4"/>
        <v>0</v>
      </c>
      <c r="P36" s="80" t="s">
        <v>893</v>
      </c>
    </row>
    <row r="37" ht="36" spans="1:16">
      <c r="A37" s="79">
        <v>30</v>
      </c>
      <c r="B37" s="80" t="s">
        <v>934</v>
      </c>
      <c r="C37" s="80" t="s">
        <v>935</v>
      </c>
      <c r="D37" s="81" t="s">
        <v>929</v>
      </c>
      <c r="E37" s="81" t="s">
        <v>930</v>
      </c>
      <c r="F37" s="79">
        <v>36</v>
      </c>
      <c r="G37" s="82"/>
      <c r="H37" s="82"/>
      <c r="I37" s="82"/>
      <c r="J37" s="82"/>
      <c r="K37" s="83">
        <f t="shared" si="0"/>
        <v>0</v>
      </c>
      <c r="L37" s="83">
        <f t="shared" si="1"/>
        <v>0</v>
      </c>
      <c r="M37" s="83">
        <f t="shared" si="2"/>
        <v>0</v>
      </c>
      <c r="N37" s="84">
        <f t="shared" si="3"/>
        <v>0</v>
      </c>
      <c r="O37" s="85">
        <f t="shared" si="4"/>
        <v>0</v>
      </c>
      <c r="P37" s="80" t="s">
        <v>893</v>
      </c>
    </row>
    <row r="38" spans="1:16">
      <c r="A38" s="79">
        <v>31</v>
      </c>
      <c r="B38" s="80" t="s">
        <v>936</v>
      </c>
      <c r="C38" s="80"/>
      <c r="D38" s="81" t="s">
        <v>937</v>
      </c>
      <c r="E38" s="81" t="s">
        <v>183</v>
      </c>
      <c r="F38" s="79">
        <v>4</v>
      </c>
      <c r="G38" s="82"/>
      <c r="H38" s="82"/>
      <c r="I38" s="82"/>
      <c r="J38" s="82"/>
      <c r="K38" s="83">
        <f t="shared" si="0"/>
        <v>0</v>
      </c>
      <c r="L38" s="83">
        <f t="shared" si="1"/>
        <v>0</v>
      </c>
      <c r="M38" s="83">
        <f t="shared" si="2"/>
        <v>0</v>
      </c>
      <c r="N38" s="84">
        <f t="shared" si="3"/>
        <v>0</v>
      </c>
      <c r="O38" s="85">
        <f t="shared" si="4"/>
        <v>0</v>
      </c>
      <c r="P38" s="80" t="s">
        <v>893</v>
      </c>
    </row>
    <row r="39" spans="1:16">
      <c r="A39" s="79">
        <v>32</v>
      </c>
      <c r="B39" s="80" t="s">
        <v>938</v>
      </c>
      <c r="C39" s="80"/>
      <c r="D39" s="81"/>
      <c r="E39" s="81" t="s">
        <v>791</v>
      </c>
      <c r="F39" s="79">
        <v>1</v>
      </c>
      <c r="G39" s="82"/>
      <c r="H39" s="82"/>
      <c r="I39" s="82"/>
      <c r="J39" s="82"/>
      <c r="K39" s="83">
        <f t="shared" si="0"/>
        <v>0</v>
      </c>
      <c r="L39" s="83">
        <f t="shared" si="1"/>
        <v>0</v>
      </c>
      <c r="M39" s="83">
        <f t="shared" si="2"/>
        <v>0</v>
      </c>
      <c r="N39" s="84">
        <f t="shared" si="3"/>
        <v>0</v>
      </c>
      <c r="O39" s="85">
        <f t="shared" si="4"/>
        <v>0</v>
      </c>
      <c r="P39" s="80" t="s">
        <v>893</v>
      </c>
    </row>
    <row r="40" spans="1:16">
      <c r="A40" s="79">
        <v>33</v>
      </c>
      <c r="B40" s="80" t="s">
        <v>939</v>
      </c>
      <c r="C40" s="80"/>
      <c r="D40" s="87"/>
      <c r="E40" s="81" t="s">
        <v>791</v>
      </c>
      <c r="F40" s="79">
        <v>1</v>
      </c>
      <c r="G40" s="82"/>
      <c r="H40" s="82"/>
      <c r="I40" s="82"/>
      <c r="J40" s="82"/>
      <c r="K40" s="83">
        <f t="shared" si="0"/>
        <v>0</v>
      </c>
      <c r="L40" s="83">
        <f t="shared" si="1"/>
        <v>0</v>
      </c>
      <c r="M40" s="83">
        <f t="shared" si="2"/>
        <v>0</v>
      </c>
      <c r="N40" s="84">
        <f t="shared" si="3"/>
        <v>0</v>
      </c>
      <c r="O40" s="85">
        <f t="shared" si="4"/>
        <v>0</v>
      </c>
      <c r="P40" s="80"/>
    </row>
    <row r="41" s="68" customFormat="1" spans="1:16">
      <c r="A41" s="88"/>
      <c r="B41" s="89" t="s">
        <v>940</v>
      </c>
      <c r="C41" s="89"/>
      <c r="D41" s="90"/>
      <c r="E41" s="91" t="s">
        <v>791</v>
      </c>
      <c r="F41" s="88"/>
      <c r="G41" s="88"/>
      <c r="H41" s="88"/>
      <c r="I41" s="88"/>
      <c r="J41" s="88"/>
      <c r="K41" s="88"/>
      <c r="L41" s="88"/>
      <c r="M41" s="88"/>
      <c r="N41" s="92"/>
      <c r="O41" s="92">
        <f xml:space="preserve">SUM(O8:O40)</f>
        <v>0</v>
      </c>
      <c r="P41" s="93"/>
    </row>
    <row r="42" spans="1:16">
      <c r="A42" s="65" t="s">
        <v>941</v>
      </c>
      <c r="B42" s="65"/>
      <c r="C42" s="65"/>
      <c r="D42" s="65"/>
      <c r="E42" s="65"/>
      <c r="F42" s="65"/>
      <c r="G42" s="65"/>
      <c r="H42" s="65"/>
      <c r="I42" s="65"/>
      <c r="J42" s="65"/>
      <c r="K42" s="65"/>
      <c r="L42" s="65"/>
      <c r="M42" s="65"/>
      <c r="N42" s="65"/>
      <c r="O42" s="65"/>
      <c r="P42" s="65"/>
    </row>
  </sheetData>
  <autoFilter xmlns:etc="http://www.wps.cn/officeDocument/2017/etCustomData" ref="A5:P42" etc:filterBottomFollowUsedRange="0">
    <extLst/>
  </autoFilter>
  <mergeCells count="17">
    <mergeCell ref="O3:W3"/>
    <mergeCell ref="A4:P4"/>
    <mergeCell ref="G5:M5"/>
    <mergeCell ref="A42:P42"/>
    <mergeCell ref="A5:A7"/>
    <mergeCell ref="B5:B7"/>
    <mergeCell ref="C5:C7"/>
    <mergeCell ref="D5:D7"/>
    <mergeCell ref="E5:E7"/>
    <mergeCell ref="F5:F7"/>
    <mergeCell ref="G6:G7"/>
    <mergeCell ref="H6:H7"/>
    <mergeCell ref="I6:I7"/>
    <mergeCell ref="J6:J7"/>
    <mergeCell ref="N5:N7"/>
    <mergeCell ref="O5:O7"/>
    <mergeCell ref="P5:P7"/>
  </mergeCells>
  <pageMargins left="0.700694444444445" right="0.700694444444445" top="0.751388888888889" bottom="0.751388888888889" header="0.298611111111111" footer="0.298611111111111"/>
  <pageSetup paperSize="9" scale="70" orientation="landscape" horizontalDpi="6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292"/>
  <sheetViews>
    <sheetView view="pageBreakPreview" zoomScaleNormal="100" workbookViewId="0">
      <pane ySplit="5" topLeftCell="A6" activePane="bottomLeft" state="frozen"/>
      <selection/>
      <selection pane="bottomLeft" activeCell="I13" sqref="I13"/>
    </sheetView>
  </sheetViews>
  <sheetFormatPr defaultColWidth="9.9" defaultRowHeight="18"/>
  <cols>
    <col min="1" max="1" width="8.575" style="6" customWidth="1"/>
    <col min="2" max="2" width="47.1333333333333" style="6" customWidth="1"/>
    <col min="3" max="3" width="19.3916666666667" style="6" customWidth="1"/>
    <col min="4" max="4" width="11" style="6" customWidth="1"/>
    <col min="5" max="5" width="62.2916666666667" style="5" customWidth="1"/>
    <col min="6" max="6" width="11.1916666666667" style="6" customWidth="1"/>
    <col min="7" max="7" width="11.1916666666667" style="7" customWidth="1"/>
    <col min="8" max="8" width="14.4166666666667" style="7" customWidth="1"/>
    <col min="9" max="9" width="20.0583333333333" style="7" customWidth="1"/>
    <col min="10" max="10" width="9.48333333333333" style="8" customWidth="1"/>
    <col min="11" max="16384" width="9.9" style="9"/>
  </cols>
  <sheetData>
    <row r="1" s="1" customFormat="1" ht="13.5" spans="1:35">
      <c r="A1" s="10" t="s">
        <v>0</v>
      </c>
      <c r="B1" s="11"/>
      <c r="C1" s="12"/>
      <c r="D1" s="13"/>
      <c r="E1" s="13"/>
      <c r="F1" s="13"/>
      <c r="G1" s="14"/>
      <c r="H1" s="14"/>
      <c r="I1" s="14"/>
      <c r="J1" s="14"/>
      <c r="K1" s="14"/>
      <c r="L1" s="14"/>
      <c r="M1" s="14"/>
      <c r="N1" s="15"/>
      <c r="O1" s="16"/>
      <c r="P1" s="17"/>
      <c r="Q1" s="13"/>
      <c r="R1" s="17"/>
      <c r="S1" s="17"/>
      <c r="T1" s="18"/>
      <c r="U1" s="18"/>
      <c r="V1" s="18"/>
      <c r="W1" s="18"/>
      <c r="X1" s="19"/>
      <c r="AD1" s="20"/>
    </row>
    <row r="2" s="1" customFormat="1" ht="13.5" spans="1:35">
      <c r="A2" s="10" t="s">
        <v>1</v>
      </c>
      <c r="B2" s="11"/>
      <c r="C2" s="21"/>
      <c r="D2" s="13"/>
      <c r="E2" s="13"/>
      <c r="F2" s="13"/>
      <c r="G2" s="13"/>
      <c r="H2" s="13"/>
      <c r="I2" s="13"/>
      <c r="J2" s="13"/>
      <c r="K2" s="13"/>
      <c r="L2" s="13"/>
      <c r="M2" s="13"/>
      <c r="N2" s="13"/>
      <c r="O2" s="16"/>
      <c r="P2" s="17"/>
      <c r="Q2" s="17"/>
      <c r="R2" s="17"/>
      <c r="S2" s="17"/>
      <c r="T2" s="18"/>
      <c r="U2" s="18"/>
      <c r="V2" s="18"/>
      <c r="W2" s="18"/>
      <c r="X2" s="19"/>
      <c r="AA2" s="20"/>
      <c r="AB2" s="20"/>
      <c r="AD2" s="20"/>
    </row>
    <row r="3" s="1" customFormat="1" ht="13.5" spans="1:35">
      <c r="A3" s="22" t="s">
        <v>942</v>
      </c>
      <c r="B3" s="23"/>
      <c r="C3" s="22"/>
      <c r="D3" s="13"/>
      <c r="E3" s="13"/>
      <c r="F3" s="13"/>
      <c r="G3" s="13"/>
      <c r="H3" s="13"/>
      <c r="I3" s="13"/>
      <c r="J3" s="13"/>
      <c r="K3" s="13"/>
      <c r="L3" s="13"/>
      <c r="M3" s="13"/>
      <c r="N3" s="24"/>
      <c r="O3" s="13"/>
      <c r="P3" s="13"/>
      <c r="Q3" s="13"/>
      <c r="R3" s="13"/>
      <c r="S3" s="13"/>
      <c r="T3" s="13"/>
      <c r="U3" s="13"/>
      <c r="V3" s="13"/>
      <c r="W3" s="13"/>
      <c r="X3" s="19"/>
      <c r="AC3" s="20"/>
      <c r="AD3" s="25"/>
      <c r="AI3" s="26"/>
    </row>
    <row r="4" s="1" customFormat="1" ht="18.75" spans="1:35">
      <c r="A4" s="27" t="s">
        <v>87</v>
      </c>
      <c r="B4" s="27"/>
      <c r="C4" s="27"/>
      <c r="D4" s="27"/>
      <c r="E4" s="27"/>
      <c r="F4" s="27"/>
      <c r="G4" s="27"/>
      <c r="H4" s="27"/>
      <c r="I4" s="27"/>
      <c r="J4" s="27"/>
      <c r="K4" s="28"/>
      <c r="L4" s="28"/>
      <c r="M4" s="28"/>
      <c r="N4" s="28"/>
      <c r="O4" s="28"/>
      <c r="P4" s="28"/>
      <c r="Q4" s="28"/>
      <c r="R4" s="28"/>
      <c r="S4" s="28"/>
      <c r="T4" s="28"/>
      <c r="U4" s="28"/>
      <c r="V4" s="28"/>
      <c r="W4" s="28"/>
      <c r="X4" s="19"/>
      <c r="AC4" s="20"/>
      <c r="AD4" s="25"/>
    </row>
    <row r="5" s="53" customFormat="1" ht="40" customHeight="1" spans="1:35">
      <c r="A5" s="29" t="s">
        <v>3</v>
      </c>
      <c r="B5" s="29" t="s">
        <v>943</v>
      </c>
      <c r="C5" s="29" t="s">
        <v>944</v>
      </c>
      <c r="D5" s="29" t="s">
        <v>945</v>
      </c>
      <c r="E5" s="29" t="s">
        <v>946</v>
      </c>
      <c r="F5" s="29" t="s">
        <v>92</v>
      </c>
      <c r="G5" s="29" t="s">
        <v>859</v>
      </c>
      <c r="H5" s="29" t="s">
        <v>947</v>
      </c>
      <c r="I5" s="29" t="s">
        <v>948</v>
      </c>
      <c r="J5" s="29" t="s">
        <v>860</v>
      </c>
      <c r="M5" s="3"/>
    </row>
    <row r="6" s="3" customFormat="1" ht="226" customHeight="1" spans="1:35">
      <c r="A6" s="40">
        <v>1</v>
      </c>
      <c r="B6" s="41"/>
      <c r="C6" s="40" t="s">
        <v>949</v>
      </c>
      <c r="D6" s="40" t="s">
        <v>950</v>
      </c>
      <c r="E6" s="41" t="s">
        <v>951</v>
      </c>
      <c r="F6" s="40" t="s">
        <v>930</v>
      </c>
      <c r="G6" s="40">
        <v>10.64</v>
      </c>
      <c r="H6" s="32"/>
      <c r="I6" s="32">
        <f t="shared" ref="I6:I35" si="0" xml:space="preserve">G6*H6</f>
        <v>0</v>
      </c>
      <c r="J6" s="40"/>
    </row>
    <row r="7" s="3" customFormat="1" ht="184" customHeight="1" spans="1:35">
      <c r="A7" s="40">
        <v>2</v>
      </c>
      <c r="B7" s="41"/>
      <c r="C7" s="40" t="s">
        <v>952</v>
      </c>
      <c r="D7" s="40" t="s">
        <v>950</v>
      </c>
      <c r="E7" s="41" t="s">
        <v>953</v>
      </c>
      <c r="F7" s="40" t="s">
        <v>915</v>
      </c>
      <c r="G7" s="40">
        <v>1.7</v>
      </c>
      <c r="H7" s="32"/>
      <c r="I7" s="32">
        <f t="shared" si="0"/>
        <v>0</v>
      </c>
      <c r="J7" s="40"/>
    </row>
    <row r="8" s="3" customFormat="1" ht="130" customHeight="1" spans="1:35">
      <c r="A8" s="40">
        <v>3</v>
      </c>
      <c r="B8" s="40"/>
      <c r="C8" s="40" t="s">
        <v>954</v>
      </c>
      <c r="D8" s="55" t="s">
        <v>955</v>
      </c>
      <c r="E8" s="41" t="s">
        <v>956</v>
      </c>
      <c r="F8" s="40" t="s">
        <v>518</v>
      </c>
      <c r="G8" s="40">
        <v>1</v>
      </c>
      <c r="H8" s="42"/>
      <c r="I8" s="32">
        <f t="shared" si="0"/>
        <v>0</v>
      </c>
      <c r="J8" s="40"/>
    </row>
    <row r="9" s="3" customFormat="1" ht="100" customHeight="1" spans="1:35">
      <c r="A9" s="40">
        <v>4</v>
      </c>
      <c r="B9" s="40"/>
      <c r="C9" s="40" t="s">
        <v>957</v>
      </c>
      <c r="D9" s="40" t="s">
        <v>958</v>
      </c>
      <c r="E9" s="41" t="s">
        <v>959</v>
      </c>
      <c r="F9" s="40" t="s">
        <v>960</v>
      </c>
      <c r="G9" s="40">
        <v>20</v>
      </c>
      <c r="H9" s="42"/>
      <c r="I9" s="32">
        <f t="shared" si="0"/>
        <v>0</v>
      </c>
      <c r="J9" s="56"/>
    </row>
    <row r="10" s="3" customFormat="1" ht="101" customHeight="1" spans="1:35">
      <c r="A10" s="40">
        <v>5</v>
      </c>
      <c r="B10" s="57"/>
      <c r="C10" s="58" t="s">
        <v>961</v>
      </c>
      <c r="D10" s="40" t="s">
        <v>958</v>
      </c>
      <c r="E10" s="59" t="s">
        <v>962</v>
      </c>
      <c r="F10" s="57" t="s">
        <v>183</v>
      </c>
      <c r="G10" s="57">
        <v>1</v>
      </c>
      <c r="H10" s="60"/>
      <c r="I10" s="32">
        <f t="shared" si="0"/>
        <v>0</v>
      </c>
      <c r="J10" s="57"/>
    </row>
    <row r="11" s="3" customFormat="1" ht="93" customHeight="1" spans="1:35">
      <c r="A11" s="40">
        <v>6</v>
      </c>
      <c r="B11" s="61"/>
      <c r="C11" s="40" t="s">
        <v>963</v>
      </c>
      <c r="D11" s="40" t="s">
        <v>958</v>
      </c>
      <c r="E11" s="41" t="s">
        <v>964</v>
      </c>
      <c r="F11" s="40" t="s">
        <v>183</v>
      </c>
      <c r="G11" s="40">
        <v>2</v>
      </c>
      <c r="H11" s="42"/>
      <c r="I11" s="32">
        <f t="shared" si="0"/>
        <v>0</v>
      </c>
      <c r="J11" s="57"/>
      <c r="K11" s="43"/>
    </row>
    <row r="12" s="3" customFormat="1" ht="119" customHeight="1" spans="1:35">
      <c r="A12" s="40">
        <v>7</v>
      </c>
      <c r="B12" s="61"/>
      <c r="C12" s="40" t="s">
        <v>965</v>
      </c>
      <c r="D12" s="40" t="s">
        <v>958</v>
      </c>
      <c r="E12" s="41" t="s">
        <v>966</v>
      </c>
      <c r="F12" s="40" t="s">
        <v>967</v>
      </c>
      <c r="G12" s="40">
        <v>1</v>
      </c>
      <c r="H12" s="42"/>
      <c r="I12" s="32">
        <f t="shared" si="0"/>
        <v>0</v>
      </c>
      <c r="J12" s="40"/>
    </row>
    <row r="13" s="3" customFormat="1" ht="101" customHeight="1" spans="1:35">
      <c r="A13" s="40">
        <v>8</v>
      </c>
      <c r="B13" s="41"/>
      <c r="C13" s="40" t="s">
        <v>968</v>
      </c>
      <c r="D13" s="40" t="s">
        <v>958</v>
      </c>
      <c r="E13" s="41" t="s">
        <v>969</v>
      </c>
      <c r="F13" s="40" t="s">
        <v>308</v>
      </c>
      <c r="G13" s="40">
        <v>2</v>
      </c>
      <c r="H13" s="32"/>
      <c r="I13" s="32">
        <f t="shared" si="0"/>
        <v>0</v>
      </c>
      <c r="J13" s="40"/>
    </row>
    <row r="14" s="3" customFormat="1" ht="109" customHeight="1" spans="1:35">
      <c r="A14" s="40">
        <v>9</v>
      </c>
      <c r="B14" s="40"/>
      <c r="C14" s="40" t="s">
        <v>970</v>
      </c>
      <c r="D14" s="40" t="s">
        <v>971</v>
      </c>
      <c r="E14" s="62" t="s">
        <v>972</v>
      </c>
      <c r="F14" s="40" t="s">
        <v>308</v>
      </c>
      <c r="G14" s="40">
        <v>1</v>
      </c>
      <c r="H14" s="42"/>
      <c r="I14" s="32">
        <f t="shared" si="0"/>
        <v>0</v>
      </c>
      <c r="J14" s="40"/>
      <c r="L14" s="43"/>
    </row>
    <row r="15" s="4" customFormat="1" ht="87" customHeight="1" spans="1:35">
      <c r="A15" s="40">
        <v>10</v>
      </c>
      <c r="B15" s="40"/>
      <c r="C15" s="40" t="s">
        <v>973</v>
      </c>
      <c r="D15" s="40" t="s">
        <v>971</v>
      </c>
      <c r="E15" s="62" t="s">
        <v>974</v>
      </c>
      <c r="F15" s="40" t="s">
        <v>653</v>
      </c>
      <c r="G15" s="40">
        <v>1</v>
      </c>
      <c r="H15" s="42"/>
      <c r="I15" s="32">
        <f t="shared" si="0"/>
        <v>0</v>
      </c>
      <c r="J15" s="40"/>
      <c r="L15" s="49"/>
    </row>
    <row r="16" s="3" customFormat="1" ht="108" customHeight="1" spans="1:35">
      <c r="A16" s="40">
        <v>11</v>
      </c>
      <c r="B16" s="57"/>
      <c r="C16" s="40" t="s">
        <v>975</v>
      </c>
      <c r="D16" s="40" t="s">
        <v>958</v>
      </c>
      <c r="E16" s="59" t="s">
        <v>976</v>
      </c>
      <c r="F16" s="57" t="s">
        <v>308</v>
      </c>
      <c r="G16" s="57">
        <v>1</v>
      </c>
      <c r="H16" s="32"/>
      <c r="I16" s="32">
        <f t="shared" si="0"/>
        <v>0</v>
      </c>
      <c r="J16" s="57"/>
    </row>
    <row r="17" s="3" customFormat="1" ht="114" customHeight="1" spans="1:14">
      <c r="A17" s="40">
        <v>12</v>
      </c>
      <c r="B17" s="41"/>
      <c r="C17" s="40" t="s">
        <v>977</v>
      </c>
      <c r="D17" s="40" t="s">
        <v>958</v>
      </c>
      <c r="E17" s="41" t="s">
        <v>978</v>
      </c>
      <c r="F17" s="40" t="s">
        <v>979</v>
      </c>
      <c r="G17" s="40">
        <v>1</v>
      </c>
      <c r="H17" s="32"/>
      <c r="I17" s="32">
        <f t="shared" si="0"/>
        <v>0</v>
      </c>
      <c r="J17" s="40"/>
    </row>
    <row r="18" s="3" customFormat="1" ht="108" customHeight="1" spans="1:14">
      <c r="A18" s="40">
        <v>13</v>
      </c>
      <c r="B18" s="41"/>
      <c r="C18" s="40" t="s">
        <v>980</v>
      </c>
      <c r="D18" s="40" t="s">
        <v>958</v>
      </c>
      <c r="E18" s="41" t="s">
        <v>981</v>
      </c>
      <c r="F18" s="40" t="s">
        <v>982</v>
      </c>
      <c r="G18" s="40">
        <v>1</v>
      </c>
      <c r="H18" s="32"/>
      <c r="I18" s="32">
        <f t="shared" si="0"/>
        <v>0</v>
      </c>
      <c r="J18" s="40"/>
    </row>
    <row r="19" s="3" customFormat="1" ht="102" customHeight="1" spans="1:14">
      <c r="A19" s="40">
        <v>14</v>
      </c>
      <c r="B19" s="41"/>
      <c r="C19" s="40" t="s">
        <v>983</v>
      </c>
      <c r="D19" s="40" t="s">
        <v>958</v>
      </c>
      <c r="E19" s="41" t="s">
        <v>984</v>
      </c>
      <c r="F19" s="40" t="s">
        <v>183</v>
      </c>
      <c r="G19" s="40">
        <v>2</v>
      </c>
      <c r="H19" s="32"/>
      <c r="I19" s="32">
        <f t="shared" si="0"/>
        <v>0</v>
      </c>
      <c r="J19" s="40"/>
    </row>
    <row r="20" s="54" customFormat="1" ht="98" customHeight="1" spans="1:14">
      <c r="A20" s="40">
        <v>15</v>
      </c>
      <c r="B20" s="40" t="s">
        <v>985</v>
      </c>
      <c r="C20" s="40" t="s">
        <v>986</v>
      </c>
      <c r="D20" s="40" t="s">
        <v>958</v>
      </c>
      <c r="E20" s="40" t="s">
        <v>987</v>
      </c>
      <c r="F20" s="40" t="s">
        <v>183</v>
      </c>
      <c r="G20" s="58">
        <v>1</v>
      </c>
      <c r="H20" s="63"/>
      <c r="I20" s="32">
        <f t="shared" si="0"/>
        <v>0</v>
      </c>
      <c r="J20" s="58"/>
    </row>
    <row r="21" s="3" customFormat="1" ht="82" customHeight="1" spans="1:14">
      <c r="A21" s="40">
        <v>16</v>
      </c>
      <c r="B21" s="41"/>
      <c r="C21" s="40" t="s">
        <v>988</v>
      </c>
      <c r="D21" s="40" t="s">
        <v>958</v>
      </c>
      <c r="E21" s="41" t="s">
        <v>989</v>
      </c>
      <c r="F21" s="40" t="s">
        <v>183</v>
      </c>
      <c r="G21" s="40">
        <v>2</v>
      </c>
      <c r="H21" s="32"/>
      <c r="I21" s="32">
        <f t="shared" si="0"/>
        <v>0</v>
      </c>
      <c r="J21" s="40"/>
    </row>
    <row r="22" s="3" customFormat="1" ht="117" customHeight="1" spans="1:14">
      <c r="A22" s="40">
        <v>17</v>
      </c>
      <c r="B22" s="40"/>
      <c r="C22" s="40" t="s">
        <v>990</v>
      </c>
      <c r="D22" s="40" t="s">
        <v>958</v>
      </c>
      <c r="E22" s="41" t="s">
        <v>991</v>
      </c>
      <c r="F22" s="40" t="s">
        <v>653</v>
      </c>
      <c r="G22" s="40">
        <v>2</v>
      </c>
      <c r="H22" s="42"/>
      <c r="I22" s="32">
        <f t="shared" si="0"/>
        <v>0</v>
      </c>
      <c r="J22" s="40"/>
      <c r="N22" s="43"/>
    </row>
    <row r="23" s="3" customFormat="1" ht="91" customHeight="1" spans="1:14">
      <c r="A23" s="40">
        <v>18</v>
      </c>
      <c r="B23" s="41"/>
      <c r="C23" s="40" t="s">
        <v>992</v>
      </c>
      <c r="D23" s="40" t="s">
        <v>993</v>
      </c>
      <c r="E23" s="41" t="s">
        <v>994</v>
      </c>
      <c r="F23" s="40" t="s">
        <v>308</v>
      </c>
      <c r="G23" s="40">
        <v>1</v>
      </c>
      <c r="H23" s="32"/>
      <c r="I23" s="32">
        <f t="shared" si="0"/>
        <v>0</v>
      </c>
      <c r="J23" s="40"/>
    </row>
    <row r="24" s="3" customFormat="1" ht="80" customHeight="1" spans="1:14">
      <c r="A24" s="40">
        <v>19</v>
      </c>
      <c r="B24" s="41"/>
      <c r="C24" s="40" t="s">
        <v>995</v>
      </c>
      <c r="D24" s="40" t="s">
        <v>958</v>
      </c>
      <c r="E24" s="41" t="s">
        <v>996</v>
      </c>
      <c r="F24" s="40" t="s">
        <v>915</v>
      </c>
      <c r="G24" s="40">
        <v>3.4</v>
      </c>
      <c r="H24" s="32"/>
      <c r="I24" s="32">
        <f t="shared" si="0"/>
        <v>0</v>
      </c>
      <c r="J24" s="40"/>
    </row>
    <row r="25" s="3" customFormat="1" ht="80" customHeight="1" spans="1:14">
      <c r="A25" s="40">
        <v>20</v>
      </c>
      <c r="B25" s="41"/>
      <c r="C25" s="40" t="s">
        <v>997</v>
      </c>
      <c r="D25" s="40" t="s">
        <v>958</v>
      </c>
      <c r="E25" s="41" t="s">
        <v>998</v>
      </c>
      <c r="F25" s="40" t="s">
        <v>183</v>
      </c>
      <c r="G25" s="40">
        <v>1</v>
      </c>
      <c r="H25" s="32"/>
      <c r="I25" s="32">
        <f t="shared" si="0"/>
        <v>0</v>
      </c>
      <c r="J25" s="40"/>
    </row>
    <row r="26" s="3" customFormat="1" ht="100" customHeight="1" spans="1:14">
      <c r="A26" s="40">
        <v>21</v>
      </c>
      <c r="B26" s="41"/>
      <c r="C26" s="40" t="s">
        <v>999</v>
      </c>
      <c r="D26" s="40" t="s">
        <v>958</v>
      </c>
      <c r="E26" s="41" t="s">
        <v>1000</v>
      </c>
      <c r="F26" s="40" t="s">
        <v>1001</v>
      </c>
      <c r="G26" s="40">
        <v>1</v>
      </c>
      <c r="H26" s="32"/>
      <c r="I26" s="32">
        <f t="shared" si="0"/>
        <v>0</v>
      </c>
      <c r="J26" s="40"/>
    </row>
    <row r="27" s="3" customFormat="1" ht="96" customHeight="1" spans="1:14">
      <c r="A27" s="40">
        <v>22</v>
      </c>
      <c r="B27" s="41"/>
      <c r="C27" s="40" t="s">
        <v>1002</v>
      </c>
      <c r="D27" s="40" t="s">
        <v>958</v>
      </c>
      <c r="E27" s="41" t="s">
        <v>1003</v>
      </c>
      <c r="F27" s="40" t="s">
        <v>308</v>
      </c>
      <c r="G27" s="40">
        <v>1</v>
      </c>
      <c r="H27" s="32"/>
      <c r="I27" s="32">
        <f t="shared" si="0"/>
        <v>0</v>
      </c>
      <c r="J27" s="40"/>
    </row>
    <row r="28" s="3" customFormat="1" ht="36" customHeight="1" spans="1:14">
      <c r="A28" s="40">
        <v>23</v>
      </c>
      <c r="B28" s="41"/>
      <c r="C28" s="40" t="s">
        <v>1004</v>
      </c>
      <c r="D28" s="40" t="s">
        <v>971</v>
      </c>
      <c r="E28" s="41" t="s">
        <v>1005</v>
      </c>
      <c r="F28" s="40" t="s">
        <v>183</v>
      </c>
      <c r="G28" s="40">
        <v>1</v>
      </c>
      <c r="H28" s="32"/>
      <c r="I28" s="32">
        <f t="shared" si="0"/>
        <v>0</v>
      </c>
      <c r="J28" s="40"/>
    </row>
    <row r="29" s="3" customFormat="1" ht="118" customHeight="1" spans="1:14">
      <c r="A29" s="40">
        <v>24</v>
      </c>
      <c r="B29" s="41"/>
      <c r="C29" s="40" t="s">
        <v>1006</v>
      </c>
      <c r="D29" s="40" t="s">
        <v>955</v>
      </c>
      <c r="E29" s="41" t="s">
        <v>1007</v>
      </c>
      <c r="F29" s="40" t="s">
        <v>930</v>
      </c>
      <c r="G29" s="40">
        <v>1.76</v>
      </c>
      <c r="H29" s="32"/>
      <c r="I29" s="32">
        <f t="shared" si="0"/>
        <v>0</v>
      </c>
      <c r="J29" s="40"/>
    </row>
    <row r="30" s="3" customFormat="1" ht="66" customHeight="1" spans="1:14">
      <c r="A30" s="40">
        <v>25</v>
      </c>
      <c r="B30" s="41"/>
      <c r="C30" s="40" t="s">
        <v>1008</v>
      </c>
      <c r="D30" s="40" t="s">
        <v>971</v>
      </c>
      <c r="E30" s="41" t="s">
        <v>1009</v>
      </c>
      <c r="F30" s="40" t="s">
        <v>183</v>
      </c>
      <c r="G30" s="40">
        <v>1</v>
      </c>
      <c r="H30" s="32"/>
      <c r="I30" s="32">
        <f t="shared" si="0"/>
        <v>0</v>
      </c>
      <c r="J30" s="40"/>
    </row>
    <row r="31" s="3" customFormat="1" ht="99" customHeight="1" spans="1:14">
      <c r="A31" s="40">
        <v>26</v>
      </c>
      <c r="B31" s="41"/>
      <c r="C31" s="40" t="s">
        <v>1010</v>
      </c>
      <c r="D31" s="40" t="s">
        <v>971</v>
      </c>
      <c r="E31" s="41" t="s">
        <v>1003</v>
      </c>
      <c r="F31" s="40" t="s">
        <v>308</v>
      </c>
      <c r="G31" s="40">
        <v>1</v>
      </c>
      <c r="H31" s="32"/>
      <c r="I31" s="32">
        <f t="shared" si="0"/>
        <v>0</v>
      </c>
      <c r="J31" s="40"/>
    </row>
    <row r="32" s="3" customFormat="1" ht="118" customHeight="1" spans="1:14">
      <c r="A32" s="40">
        <v>27</v>
      </c>
      <c r="B32" s="41"/>
      <c r="C32" s="40" t="s">
        <v>1011</v>
      </c>
      <c r="D32" s="40" t="s">
        <v>1012</v>
      </c>
      <c r="E32" s="41" t="s">
        <v>1013</v>
      </c>
      <c r="F32" s="40" t="s">
        <v>791</v>
      </c>
      <c r="G32" s="40">
        <v>1</v>
      </c>
      <c r="H32" s="32"/>
      <c r="I32" s="32">
        <f t="shared" si="0"/>
        <v>0</v>
      </c>
      <c r="J32" s="40"/>
    </row>
    <row r="33" s="3" customFormat="1" ht="118" customHeight="1" spans="1:1024 1025:16384">
      <c r="A33" s="40">
        <v>28</v>
      </c>
      <c r="B33" s="41"/>
      <c r="C33" s="40" t="s">
        <v>1011</v>
      </c>
      <c r="D33" s="40" t="s">
        <v>1012</v>
      </c>
      <c r="E33" s="41" t="s">
        <v>1014</v>
      </c>
      <c r="F33" s="40" t="s">
        <v>791</v>
      </c>
      <c r="G33" s="40">
        <v>1</v>
      </c>
      <c r="H33" s="32"/>
      <c r="I33" s="32">
        <f t="shared" si="0"/>
        <v>0</v>
      </c>
      <c r="J33" s="40"/>
    </row>
    <row r="34" s="3" customFormat="1" ht="109" customHeight="1" spans="1:1024 1025:16384">
      <c r="A34" s="40">
        <v>29</v>
      </c>
      <c r="B34" s="41"/>
      <c r="C34" s="40" t="s">
        <v>1015</v>
      </c>
      <c r="D34" s="40" t="s">
        <v>1012</v>
      </c>
      <c r="E34" s="41" t="s">
        <v>1016</v>
      </c>
      <c r="F34" s="40" t="s">
        <v>308</v>
      </c>
      <c r="G34" s="40">
        <v>1</v>
      </c>
      <c r="H34" s="32"/>
      <c r="I34" s="32">
        <f t="shared" si="0"/>
        <v>0</v>
      </c>
      <c r="J34" s="40"/>
    </row>
    <row r="35" s="3" customFormat="1" ht="99" customHeight="1" spans="1:1024 1025:16384">
      <c r="A35" s="40">
        <v>30</v>
      </c>
      <c r="B35" s="41"/>
      <c r="C35" s="40" t="s">
        <v>1017</v>
      </c>
      <c r="D35" s="40" t="s">
        <v>1012</v>
      </c>
      <c r="E35" s="41" t="s">
        <v>1018</v>
      </c>
      <c r="F35" s="40" t="s">
        <v>1019</v>
      </c>
      <c r="G35" s="40">
        <v>1</v>
      </c>
      <c r="H35" s="32"/>
      <c r="I35" s="32">
        <f t="shared" si="0"/>
        <v>0</v>
      </c>
      <c r="J35" s="40"/>
    </row>
    <row r="36" s="3" customFormat="1" ht="47" customHeight="1" spans="1:1024 1025:16384">
      <c r="A36" s="40">
        <v>31</v>
      </c>
      <c r="B36" s="50" t="s">
        <v>1020</v>
      </c>
      <c r="C36" s="50"/>
      <c r="D36" s="50"/>
      <c r="E36" s="50"/>
      <c r="F36" s="50"/>
      <c r="G36" s="50"/>
      <c r="H36" s="50"/>
      <c r="I36" s="32">
        <f xml:space="preserve">SUM(I6:I35)</f>
        <v>0</v>
      </c>
      <c r="J36" s="40"/>
    </row>
    <row r="37" s="5" customFormat="1" ht="41" customHeight="1" spans="1:1024 1025:16384">
      <c r="A37" s="51" t="s">
        <v>941</v>
      </c>
      <c r="B37" s="51"/>
      <c r="C37" s="51"/>
      <c r="D37" s="51"/>
      <c r="E37" s="51"/>
      <c r="F37" s="51"/>
      <c r="G37" s="51"/>
      <c r="H37" s="51"/>
      <c r="I37" s="51"/>
      <c r="J37" s="51"/>
      <c r="K37" s="64"/>
      <c r="L37" s="64"/>
      <c r="M37" s="64"/>
      <c r="N37" s="64"/>
      <c r="O37" s="64"/>
      <c r="P37" s="64"/>
      <c r="Q37" s="65" t="s">
        <v>941</v>
      </c>
      <c r="R37" s="65"/>
      <c r="S37" s="65"/>
      <c r="T37" s="65"/>
      <c r="U37" s="65"/>
      <c r="V37" s="65"/>
      <c r="W37" s="65"/>
      <c r="X37" s="65"/>
      <c r="Y37" s="65"/>
      <c r="Z37" s="65"/>
      <c r="AA37" s="65"/>
      <c r="AB37" s="65"/>
      <c r="AC37" s="65"/>
      <c r="AD37" s="65"/>
      <c r="AE37" s="65"/>
      <c r="AF37" s="65"/>
      <c r="AG37" s="65" t="s">
        <v>941</v>
      </c>
      <c r="AH37" s="65"/>
      <c r="AI37" s="65"/>
      <c r="AJ37" s="65"/>
      <c r="AK37" s="65"/>
      <c r="AL37" s="65"/>
      <c r="AM37" s="65"/>
      <c r="AN37" s="65"/>
      <c r="AO37" s="65"/>
      <c r="AP37" s="65"/>
      <c r="AQ37" s="65"/>
      <c r="AR37" s="65"/>
      <c r="AS37" s="65"/>
      <c r="AT37" s="65"/>
      <c r="AU37" s="65"/>
      <c r="AV37" s="65"/>
      <c r="AW37" s="65" t="s">
        <v>941</v>
      </c>
      <c r="AX37" s="65"/>
      <c r="AY37" s="65"/>
      <c r="AZ37" s="65"/>
      <c r="BA37" s="65"/>
      <c r="BB37" s="65"/>
      <c r="BC37" s="65"/>
      <c r="BD37" s="65"/>
      <c r="BE37" s="65"/>
      <c r="BF37" s="65"/>
      <c r="BG37" s="65"/>
      <c r="BH37" s="65"/>
      <c r="BI37" s="65"/>
      <c r="BJ37" s="65"/>
      <c r="BK37" s="65"/>
      <c r="BL37" s="65"/>
      <c r="BM37" s="65" t="s">
        <v>941</v>
      </c>
      <c r="BN37" s="65"/>
      <c r="BO37" s="65"/>
      <c r="BP37" s="65"/>
      <c r="BQ37" s="65"/>
      <c r="BR37" s="65"/>
      <c r="BS37" s="65"/>
      <c r="BT37" s="65"/>
      <c r="BU37" s="65"/>
      <c r="BV37" s="65"/>
      <c r="BW37" s="65"/>
      <c r="BX37" s="65"/>
      <c r="BY37" s="65"/>
      <c r="BZ37" s="65"/>
      <c r="CA37" s="65"/>
      <c r="CB37" s="65"/>
      <c r="CC37" s="65" t="s">
        <v>941</v>
      </c>
      <c r="CD37" s="65"/>
      <c r="CE37" s="65"/>
      <c r="CF37" s="65"/>
      <c r="CG37" s="65"/>
      <c r="CH37" s="65"/>
      <c r="CI37" s="65"/>
      <c r="CJ37" s="65"/>
      <c r="CK37" s="65"/>
      <c r="CL37" s="65"/>
      <c r="CM37" s="65"/>
      <c r="CN37" s="65"/>
      <c r="CO37" s="65"/>
      <c r="CP37" s="65"/>
      <c r="CQ37" s="65"/>
      <c r="CR37" s="65"/>
      <c r="CS37" s="65" t="s">
        <v>941</v>
      </c>
      <c r="CT37" s="65"/>
      <c r="CU37" s="65"/>
      <c r="CV37" s="65"/>
      <c r="CW37" s="65"/>
      <c r="CX37" s="65"/>
      <c r="CY37" s="65"/>
      <c r="CZ37" s="65"/>
      <c r="DA37" s="65"/>
      <c r="DB37" s="65"/>
      <c r="DC37" s="65"/>
      <c r="DD37" s="65"/>
      <c r="DE37" s="65"/>
      <c r="DF37" s="65"/>
      <c r="DG37" s="65"/>
      <c r="DH37" s="65"/>
      <c r="DI37" s="65" t="s">
        <v>941</v>
      </c>
      <c r="DJ37" s="65"/>
      <c r="DK37" s="65"/>
      <c r="DL37" s="65"/>
      <c r="DM37" s="65"/>
      <c r="DN37" s="65"/>
      <c r="DO37" s="65"/>
      <c r="DP37" s="65"/>
      <c r="DQ37" s="65"/>
      <c r="DR37" s="65"/>
      <c r="DS37" s="65"/>
      <c r="DT37" s="65"/>
      <c r="DU37" s="65"/>
      <c r="DV37" s="65"/>
      <c r="DW37" s="65"/>
      <c r="DX37" s="65"/>
      <c r="DY37" s="65" t="s">
        <v>941</v>
      </c>
      <c r="DZ37" s="65"/>
      <c r="EA37" s="65"/>
      <c r="EB37" s="65"/>
      <c r="EC37" s="65"/>
      <c r="ED37" s="65"/>
      <c r="EE37" s="65"/>
      <c r="EF37" s="65"/>
      <c r="EG37" s="65"/>
      <c r="EH37" s="65"/>
      <c r="EI37" s="65"/>
      <c r="EJ37" s="65"/>
      <c r="EK37" s="65"/>
      <c r="EL37" s="65"/>
      <c r="EM37" s="65"/>
      <c r="EN37" s="65"/>
      <c r="EO37" s="65" t="s">
        <v>941</v>
      </c>
      <c r="EP37" s="65"/>
      <c r="EQ37" s="65"/>
      <c r="ER37" s="65"/>
      <c r="ES37" s="65"/>
      <c r="ET37" s="65"/>
      <c r="EU37" s="65"/>
      <c r="EV37" s="65"/>
      <c r="EW37" s="65"/>
      <c r="EX37" s="65"/>
      <c r="EY37" s="65"/>
      <c r="EZ37" s="65"/>
      <c r="FA37" s="65"/>
      <c r="FB37" s="65"/>
      <c r="FC37" s="65"/>
      <c r="FD37" s="65"/>
      <c r="FE37" s="65" t="s">
        <v>941</v>
      </c>
      <c r="FF37" s="65"/>
      <c r="FG37" s="65"/>
      <c r="FH37" s="65"/>
      <c r="FI37" s="65"/>
      <c r="FJ37" s="65"/>
      <c r="FK37" s="65"/>
      <c r="FL37" s="65"/>
      <c r="FM37" s="65"/>
      <c r="FN37" s="65"/>
      <c r="FO37" s="65"/>
      <c r="FP37" s="65"/>
      <c r="FQ37" s="65"/>
      <c r="FR37" s="65"/>
      <c r="FS37" s="65"/>
      <c r="FT37" s="65"/>
      <c r="FU37" s="65" t="s">
        <v>941</v>
      </c>
      <c r="FV37" s="65"/>
      <c r="FW37" s="65"/>
      <c r="FX37" s="65"/>
      <c r="FY37" s="65"/>
      <c r="FZ37" s="65"/>
      <c r="GA37" s="65"/>
      <c r="GB37" s="65"/>
      <c r="GC37" s="65"/>
      <c r="GD37" s="65"/>
      <c r="GE37" s="65"/>
      <c r="GF37" s="65"/>
      <c r="GG37" s="65"/>
      <c r="GH37" s="65"/>
      <c r="GI37" s="65"/>
      <c r="GJ37" s="65"/>
      <c r="GK37" s="65" t="s">
        <v>941</v>
      </c>
      <c r="GL37" s="65"/>
      <c r="GM37" s="65"/>
      <c r="GN37" s="65"/>
      <c r="GO37" s="65"/>
      <c r="GP37" s="65"/>
      <c r="GQ37" s="65"/>
      <c r="GR37" s="65"/>
      <c r="GS37" s="65"/>
      <c r="GT37" s="65"/>
      <c r="GU37" s="65"/>
      <c r="GV37" s="65"/>
      <c r="GW37" s="65"/>
      <c r="GX37" s="65"/>
      <c r="GY37" s="65"/>
      <c r="GZ37" s="65"/>
      <c r="HA37" s="65" t="s">
        <v>941</v>
      </c>
      <c r="HB37" s="65"/>
      <c r="HC37" s="65"/>
      <c r="HD37" s="65"/>
      <c r="HE37" s="65"/>
      <c r="HF37" s="65"/>
      <c r="HG37" s="65"/>
      <c r="HH37" s="65"/>
      <c r="HI37" s="65"/>
      <c r="HJ37" s="65"/>
      <c r="HK37" s="65"/>
      <c r="HL37" s="65"/>
      <c r="HM37" s="65"/>
      <c r="HN37" s="65"/>
      <c r="HO37" s="65"/>
      <c r="HP37" s="65"/>
      <c r="HQ37" s="65" t="s">
        <v>941</v>
      </c>
      <c r="HR37" s="65"/>
      <c r="HS37" s="65"/>
      <c r="HT37" s="65"/>
      <c r="HU37" s="65"/>
      <c r="HV37" s="65"/>
      <c r="HW37" s="65"/>
      <c r="HX37" s="65"/>
      <c r="HY37" s="65"/>
      <c r="HZ37" s="65"/>
      <c r="IA37" s="65"/>
      <c r="IB37" s="65"/>
      <c r="IC37" s="65"/>
      <c r="ID37" s="65"/>
      <c r="IE37" s="65"/>
      <c r="IF37" s="65"/>
      <c r="IG37" s="65" t="s">
        <v>941</v>
      </c>
      <c r="IH37" s="65"/>
      <c r="II37" s="65"/>
      <c r="IJ37" s="65"/>
      <c r="IK37" s="65"/>
      <c r="IL37" s="65"/>
      <c r="IM37" s="65"/>
      <c r="IN37" s="65"/>
      <c r="IO37" s="65"/>
      <c r="IP37" s="65"/>
      <c r="IQ37" s="65"/>
      <c r="IR37" s="65"/>
      <c r="IS37" s="65"/>
      <c r="IT37" s="65"/>
      <c r="IU37" s="65"/>
      <c r="IV37" s="65"/>
      <c r="IW37" s="65" t="s">
        <v>941</v>
      </c>
      <c r="IX37" s="65"/>
      <c r="IY37" s="65"/>
      <c r="IZ37" s="65"/>
      <c r="JA37" s="65"/>
      <c r="JB37" s="65"/>
      <c r="JC37" s="65"/>
      <c r="JD37" s="65"/>
      <c r="JE37" s="65"/>
      <c r="JF37" s="65"/>
      <c r="JG37" s="65"/>
      <c r="JH37" s="65"/>
      <c r="JI37" s="65"/>
      <c r="JJ37" s="65"/>
      <c r="JK37" s="65"/>
      <c r="JL37" s="65"/>
      <c r="JM37" s="65" t="s">
        <v>941</v>
      </c>
      <c r="JN37" s="65"/>
      <c r="JO37" s="65"/>
      <c r="JP37" s="65"/>
      <c r="JQ37" s="65"/>
      <c r="JR37" s="65"/>
      <c r="JS37" s="65"/>
      <c r="JT37" s="65"/>
      <c r="JU37" s="65"/>
      <c r="JV37" s="65"/>
      <c r="JW37" s="65"/>
      <c r="JX37" s="65"/>
      <c r="JY37" s="65"/>
      <c r="JZ37" s="65"/>
      <c r="KA37" s="65"/>
      <c r="KB37" s="65"/>
      <c r="KC37" s="65" t="s">
        <v>941</v>
      </c>
      <c r="KD37" s="65"/>
      <c r="KE37" s="65"/>
      <c r="KF37" s="65"/>
      <c r="KG37" s="65"/>
      <c r="KH37" s="65"/>
      <c r="KI37" s="65"/>
      <c r="KJ37" s="65"/>
      <c r="KK37" s="65"/>
      <c r="KL37" s="65"/>
      <c r="KM37" s="65"/>
      <c r="KN37" s="65"/>
      <c r="KO37" s="65"/>
      <c r="KP37" s="65"/>
      <c r="KQ37" s="65"/>
      <c r="KR37" s="65"/>
      <c r="KS37" s="65" t="s">
        <v>941</v>
      </c>
      <c r="KT37" s="65"/>
      <c r="KU37" s="65"/>
      <c r="KV37" s="65"/>
      <c r="KW37" s="65"/>
      <c r="KX37" s="65"/>
      <c r="KY37" s="65"/>
      <c r="KZ37" s="65"/>
      <c r="LA37" s="65"/>
      <c r="LB37" s="65"/>
      <c r="LC37" s="65"/>
      <c r="LD37" s="65"/>
      <c r="LE37" s="65"/>
      <c r="LF37" s="65"/>
      <c r="LG37" s="65"/>
      <c r="LH37" s="65"/>
      <c r="LI37" s="65" t="s">
        <v>941</v>
      </c>
      <c r="LJ37" s="65"/>
      <c r="LK37" s="65"/>
      <c r="LL37" s="65"/>
      <c r="LM37" s="65"/>
      <c r="LN37" s="65"/>
      <c r="LO37" s="65"/>
      <c r="LP37" s="65"/>
      <c r="LQ37" s="65"/>
      <c r="LR37" s="65"/>
      <c r="LS37" s="65"/>
      <c r="LT37" s="65"/>
      <c r="LU37" s="65"/>
      <c r="LV37" s="65"/>
      <c r="LW37" s="65"/>
      <c r="LX37" s="65"/>
      <c r="LY37" s="65" t="s">
        <v>941</v>
      </c>
      <c r="LZ37" s="65"/>
      <c r="MA37" s="65"/>
      <c r="MB37" s="65"/>
      <c r="MC37" s="65"/>
      <c r="MD37" s="65"/>
      <c r="ME37" s="65"/>
      <c r="MF37" s="65"/>
      <c r="MG37" s="65"/>
      <c r="MH37" s="65"/>
      <c r="MI37" s="65"/>
      <c r="MJ37" s="65"/>
      <c r="MK37" s="65"/>
      <c r="ML37" s="65"/>
      <c r="MM37" s="65"/>
      <c r="MN37" s="65"/>
      <c r="MO37" s="65" t="s">
        <v>941</v>
      </c>
      <c r="MP37" s="65"/>
      <c r="MQ37" s="65"/>
      <c r="MR37" s="65"/>
      <c r="MS37" s="65"/>
      <c r="MT37" s="65"/>
      <c r="MU37" s="65"/>
      <c r="MV37" s="65"/>
      <c r="MW37" s="65"/>
      <c r="MX37" s="65"/>
      <c r="MY37" s="65"/>
      <c r="MZ37" s="65"/>
      <c r="NA37" s="65"/>
      <c r="NB37" s="65"/>
      <c r="NC37" s="65"/>
      <c r="ND37" s="65"/>
      <c r="NE37" s="65" t="s">
        <v>941</v>
      </c>
      <c r="NF37" s="65"/>
      <c r="NG37" s="65"/>
      <c r="NH37" s="65"/>
      <c r="NI37" s="65"/>
      <c r="NJ37" s="65"/>
      <c r="NK37" s="65"/>
      <c r="NL37" s="65"/>
      <c r="NM37" s="65"/>
      <c r="NN37" s="65"/>
      <c r="NO37" s="65"/>
      <c r="NP37" s="65"/>
      <c r="NQ37" s="65"/>
      <c r="NR37" s="65"/>
      <c r="NS37" s="65"/>
      <c r="NT37" s="65"/>
      <c r="NU37" s="65" t="s">
        <v>941</v>
      </c>
      <c r="NV37" s="65"/>
      <c r="NW37" s="65"/>
      <c r="NX37" s="65"/>
      <c r="NY37" s="65"/>
      <c r="NZ37" s="65"/>
      <c r="OA37" s="65"/>
      <c r="OB37" s="65"/>
      <c r="OC37" s="65"/>
      <c r="OD37" s="65"/>
      <c r="OE37" s="65"/>
      <c r="OF37" s="65"/>
      <c r="OG37" s="65"/>
      <c r="OH37" s="65"/>
      <c r="OI37" s="65"/>
      <c r="OJ37" s="65"/>
      <c r="OK37" s="65" t="s">
        <v>941</v>
      </c>
      <c r="OL37" s="65"/>
      <c r="OM37" s="65"/>
      <c r="ON37" s="65"/>
      <c r="OO37" s="65"/>
      <c r="OP37" s="65"/>
      <c r="OQ37" s="65"/>
      <c r="OR37" s="65"/>
      <c r="OS37" s="65"/>
      <c r="OT37" s="65"/>
      <c r="OU37" s="65"/>
      <c r="OV37" s="65"/>
      <c r="OW37" s="65"/>
      <c r="OX37" s="65"/>
      <c r="OY37" s="65"/>
      <c r="OZ37" s="65"/>
      <c r="PA37" s="65" t="s">
        <v>941</v>
      </c>
      <c r="PB37" s="65"/>
      <c r="PC37" s="65"/>
      <c r="PD37" s="65"/>
      <c r="PE37" s="65"/>
      <c r="PF37" s="65"/>
      <c r="PG37" s="65"/>
      <c r="PH37" s="65"/>
      <c r="PI37" s="65"/>
      <c r="PJ37" s="65"/>
      <c r="PK37" s="65"/>
      <c r="PL37" s="65"/>
      <c r="PM37" s="65"/>
      <c r="PN37" s="65"/>
      <c r="PO37" s="65"/>
      <c r="PP37" s="65"/>
      <c r="PQ37" s="65" t="s">
        <v>941</v>
      </c>
      <c r="PR37" s="65"/>
      <c r="PS37" s="65"/>
      <c r="PT37" s="65"/>
      <c r="PU37" s="65"/>
      <c r="PV37" s="65"/>
      <c r="PW37" s="65"/>
      <c r="PX37" s="65"/>
      <c r="PY37" s="65"/>
      <c r="PZ37" s="65"/>
      <c r="QA37" s="65"/>
      <c r="QB37" s="65"/>
      <c r="QC37" s="65"/>
      <c r="QD37" s="65"/>
      <c r="QE37" s="65"/>
      <c r="QF37" s="65"/>
      <c r="QG37" s="65" t="s">
        <v>941</v>
      </c>
      <c r="QH37" s="65"/>
      <c r="QI37" s="65"/>
      <c r="QJ37" s="65"/>
      <c r="QK37" s="65"/>
      <c r="QL37" s="65"/>
      <c r="QM37" s="65"/>
      <c r="QN37" s="65"/>
      <c r="QO37" s="65"/>
      <c r="QP37" s="65"/>
      <c r="QQ37" s="65"/>
      <c r="QR37" s="65"/>
      <c r="QS37" s="65"/>
      <c r="QT37" s="65"/>
      <c r="QU37" s="65"/>
      <c r="QV37" s="65"/>
      <c r="QW37" s="65" t="s">
        <v>941</v>
      </c>
      <c r="QX37" s="65"/>
      <c r="QY37" s="65"/>
      <c r="QZ37" s="65"/>
      <c r="RA37" s="65"/>
      <c r="RB37" s="65"/>
      <c r="RC37" s="65"/>
      <c r="RD37" s="65"/>
      <c r="RE37" s="65"/>
      <c r="RF37" s="65"/>
      <c r="RG37" s="65"/>
      <c r="RH37" s="65"/>
      <c r="RI37" s="65"/>
      <c r="RJ37" s="65"/>
      <c r="RK37" s="65"/>
      <c r="RL37" s="65"/>
      <c r="RM37" s="65" t="s">
        <v>941</v>
      </c>
      <c r="RN37" s="65"/>
      <c r="RO37" s="65"/>
      <c r="RP37" s="65"/>
      <c r="RQ37" s="65"/>
      <c r="RR37" s="65"/>
      <c r="RS37" s="65"/>
      <c r="RT37" s="65"/>
      <c r="RU37" s="65"/>
      <c r="RV37" s="65"/>
      <c r="RW37" s="65"/>
      <c r="RX37" s="65"/>
      <c r="RY37" s="65"/>
      <c r="RZ37" s="65"/>
      <c r="SA37" s="65"/>
      <c r="SB37" s="65"/>
      <c r="SC37" s="65" t="s">
        <v>941</v>
      </c>
      <c r="SD37" s="65"/>
      <c r="SE37" s="65"/>
      <c r="SF37" s="65"/>
      <c r="SG37" s="65"/>
      <c r="SH37" s="65"/>
      <c r="SI37" s="65"/>
      <c r="SJ37" s="65"/>
      <c r="SK37" s="65"/>
      <c r="SL37" s="65"/>
      <c r="SM37" s="65"/>
      <c r="SN37" s="65"/>
      <c r="SO37" s="65"/>
      <c r="SP37" s="65"/>
      <c r="SQ37" s="65"/>
      <c r="SR37" s="65"/>
      <c r="SS37" s="65" t="s">
        <v>941</v>
      </c>
      <c r="ST37" s="65"/>
      <c r="SU37" s="65"/>
      <c r="SV37" s="65"/>
      <c r="SW37" s="65"/>
      <c r="SX37" s="65"/>
      <c r="SY37" s="65"/>
      <c r="SZ37" s="65"/>
      <c r="TA37" s="65"/>
      <c r="TB37" s="65"/>
      <c r="TC37" s="65"/>
      <c r="TD37" s="65"/>
      <c r="TE37" s="65"/>
      <c r="TF37" s="65"/>
      <c r="TG37" s="65"/>
      <c r="TH37" s="65"/>
      <c r="TI37" s="65" t="s">
        <v>941</v>
      </c>
      <c r="TJ37" s="65"/>
      <c r="TK37" s="65"/>
      <c r="TL37" s="65"/>
      <c r="TM37" s="65"/>
      <c r="TN37" s="65"/>
      <c r="TO37" s="65"/>
      <c r="TP37" s="65"/>
      <c r="TQ37" s="65"/>
      <c r="TR37" s="65"/>
      <c r="TS37" s="65"/>
      <c r="TT37" s="65"/>
      <c r="TU37" s="65"/>
      <c r="TV37" s="65"/>
      <c r="TW37" s="65"/>
      <c r="TX37" s="65"/>
      <c r="TY37" s="65" t="s">
        <v>941</v>
      </c>
      <c r="TZ37" s="65"/>
      <c r="UA37" s="65"/>
      <c r="UB37" s="65"/>
      <c r="UC37" s="65"/>
      <c r="UD37" s="65"/>
      <c r="UE37" s="65"/>
      <c r="UF37" s="65"/>
      <c r="UG37" s="65"/>
      <c r="UH37" s="65"/>
      <c r="UI37" s="65"/>
      <c r="UJ37" s="65"/>
      <c r="UK37" s="65"/>
      <c r="UL37" s="65"/>
      <c r="UM37" s="65"/>
      <c r="UN37" s="65"/>
      <c r="UO37" s="65" t="s">
        <v>941</v>
      </c>
      <c r="UP37" s="65"/>
      <c r="UQ37" s="65"/>
      <c r="UR37" s="65"/>
      <c r="US37" s="65"/>
      <c r="UT37" s="65"/>
      <c r="UU37" s="65"/>
      <c r="UV37" s="65"/>
      <c r="UW37" s="65"/>
      <c r="UX37" s="65"/>
      <c r="UY37" s="65"/>
      <c r="UZ37" s="65"/>
      <c r="VA37" s="65"/>
      <c r="VB37" s="65"/>
      <c r="VC37" s="65"/>
      <c r="VD37" s="65"/>
      <c r="VE37" s="65" t="s">
        <v>941</v>
      </c>
      <c r="VF37" s="65"/>
      <c r="VG37" s="65"/>
      <c r="VH37" s="65"/>
      <c r="VI37" s="65"/>
      <c r="VJ37" s="65"/>
      <c r="VK37" s="65"/>
      <c r="VL37" s="65"/>
      <c r="VM37" s="65"/>
      <c r="VN37" s="65"/>
      <c r="VO37" s="65"/>
      <c r="VP37" s="65"/>
      <c r="VQ37" s="65"/>
      <c r="VR37" s="65"/>
      <c r="VS37" s="65"/>
      <c r="VT37" s="65"/>
      <c r="VU37" s="65" t="s">
        <v>941</v>
      </c>
      <c r="VV37" s="65"/>
      <c r="VW37" s="65"/>
      <c r="VX37" s="65"/>
      <c r="VY37" s="65"/>
      <c r="VZ37" s="65"/>
      <c r="WA37" s="65"/>
      <c r="WB37" s="65"/>
      <c r="WC37" s="65"/>
      <c r="WD37" s="65"/>
      <c r="WE37" s="65"/>
      <c r="WF37" s="65"/>
      <c r="WG37" s="65"/>
      <c r="WH37" s="65"/>
      <c r="WI37" s="65"/>
      <c r="WJ37" s="65"/>
      <c r="WK37" s="65" t="s">
        <v>941</v>
      </c>
      <c r="WL37" s="65"/>
      <c r="WM37" s="65"/>
      <c r="WN37" s="65"/>
      <c r="WO37" s="65"/>
      <c r="WP37" s="65"/>
      <c r="WQ37" s="65"/>
      <c r="WR37" s="65"/>
      <c r="WS37" s="65"/>
      <c r="WT37" s="65"/>
      <c r="WU37" s="65"/>
      <c r="WV37" s="65"/>
      <c r="WW37" s="65"/>
      <c r="WX37" s="65"/>
      <c r="WY37" s="65"/>
      <c r="WZ37" s="65"/>
      <c r="XA37" s="65" t="s">
        <v>941</v>
      </c>
      <c r="XB37" s="65"/>
      <c r="XC37" s="65"/>
      <c r="XD37" s="65"/>
      <c r="XE37" s="65"/>
      <c r="XF37" s="65"/>
      <c r="XG37" s="65"/>
      <c r="XH37" s="65"/>
      <c r="XI37" s="65"/>
      <c r="XJ37" s="65"/>
      <c r="XK37" s="65"/>
      <c r="XL37" s="65"/>
      <c r="XM37" s="65"/>
      <c r="XN37" s="65"/>
      <c r="XO37" s="65"/>
      <c r="XP37" s="65"/>
      <c r="XQ37" s="65" t="s">
        <v>941</v>
      </c>
      <c r="XR37" s="65"/>
      <c r="XS37" s="65"/>
      <c r="XT37" s="65"/>
      <c r="XU37" s="65"/>
      <c r="XV37" s="65"/>
      <c r="XW37" s="65"/>
      <c r="XX37" s="65"/>
      <c r="XY37" s="65"/>
      <c r="XZ37" s="65"/>
      <c r="YA37" s="65"/>
      <c r="YB37" s="65"/>
      <c r="YC37" s="65"/>
      <c r="YD37" s="65"/>
      <c r="YE37" s="65"/>
      <c r="YF37" s="65"/>
      <c r="YG37" s="65" t="s">
        <v>941</v>
      </c>
      <c r="YH37" s="65"/>
      <c r="YI37" s="65"/>
      <c r="YJ37" s="65"/>
      <c r="YK37" s="65"/>
      <c r="YL37" s="65"/>
      <c r="YM37" s="65"/>
      <c r="YN37" s="65"/>
      <c r="YO37" s="65"/>
      <c r="YP37" s="65"/>
      <c r="YQ37" s="65"/>
      <c r="YR37" s="65"/>
      <c r="YS37" s="65"/>
      <c r="YT37" s="65"/>
      <c r="YU37" s="65"/>
      <c r="YV37" s="65"/>
      <c r="YW37" s="65" t="s">
        <v>941</v>
      </c>
      <c r="YX37" s="65"/>
      <c r="YY37" s="65"/>
      <c r="YZ37" s="65"/>
      <c r="ZA37" s="65"/>
      <c r="ZB37" s="65"/>
      <c r="ZC37" s="65"/>
      <c r="ZD37" s="65"/>
      <c r="ZE37" s="65"/>
      <c r="ZF37" s="65"/>
      <c r="ZG37" s="65"/>
      <c r="ZH37" s="65"/>
      <c r="ZI37" s="65"/>
      <c r="ZJ37" s="65"/>
      <c r="ZK37" s="65"/>
      <c r="ZL37" s="65"/>
      <c r="ZM37" s="65" t="s">
        <v>941</v>
      </c>
      <c r="ZN37" s="65"/>
      <c r="ZO37" s="65"/>
      <c r="ZP37" s="65"/>
      <c r="ZQ37" s="65"/>
      <c r="ZR37" s="65"/>
      <c r="ZS37" s="65"/>
      <c r="ZT37" s="65"/>
      <c r="ZU37" s="65"/>
      <c r="ZV37" s="65"/>
      <c r="ZW37" s="65"/>
      <c r="ZX37" s="65"/>
      <c r="ZY37" s="65"/>
      <c r="ZZ37" s="65"/>
      <c r="AAA37" s="65"/>
      <c r="AAB37" s="65"/>
      <c r="AAC37" s="65" t="s">
        <v>941</v>
      </c>
      <c r="AAD37" s="65"/>
      <c r="AAE37" s="65"/>
      <c r="AAF37" s="65"/>
      <c r="AAG37" s="65"/>
      <c r="AAH37" s="65"/>
      <c r="AAI37" s="65"/>
      <c r="AAJ37" s="65"/>
      <c r="AAK37" s="65"/>
      <c r="AAL37" s="65"/>
      <c r="AAM37" s="65"/>
      <c r="AAN37" s="65"/>
      <c r="AAO37" s="65"/>
      <c r="AAP37" s="65"/>
      <c r="AAQ37" s="65"/>
      <c r="AAR37" s="65"/>
      <c r="AAS37" s="65" t="s">
        <v>941</v>
      </c>
      <c r="AAT37" s="65"/>
      <c r="AAU37" s="65"/>
      <c r="AAV37" s="65"/>
      <c r="AAW37" s="65"/>
      <c r="AAX37" s="65"/>
      <c r="AAY37" s="65"/>
      <c r="AAZ37" s="65"/>
      <c r="ABA37" s="65"/>
      <c r="ABB37" s="65"/>
      <c r="ABC37" s="65"/>
      <c r="ABD37" s="65"/>
      <c r="ABE37" s="65"/>
      <c r="ABF37" s="65"/>
      <c r="ABG37" s="65"/>
      <c r="ABH37" s="65"/>
      <c r="ABI37" s="65" t="s">
        <v>941</v>
      </c>
      <c r="ABJ37" s="65"/>
      <c r="ABK37" s="65"/>
      <c r="ABL37" s="65"/>
      <c r="ABM37" s="65"/>
      <c r="ABN37" s="65"/>
      <c r="ABO37" s="65"/>
      <c r="ABP37" s="65"/>
      <c r="ABQ37" s="65"/>
      <c r="ABR37" s="65"/>
      <c r="ABS37" s="65"/>
      <c r="ABT37" s="65"/>
      <c r="ABU37" s="65"/>
      <c r="ABV37" s="65"/>
      <c r="ABW37" s="65"/>
      <c r="ABX37" s="65"/>
      <c r="ABY37" s="65" t="s">
        <v>941</v>
      </c>
      <c r="ABZ37" s="65"/>
      <c r="ACA37" s="65"/>
      <c r="ACB37" s="65"/>
      <c r="ACC37" s="65"/>
      <c r="ACD37" s="65"/>
      <c r="ACE37" s="65"/>
      <c r="ACF37" s="65"/>
      <c r="ACG37" s="65"/>
      <c r="ACH37" s="65"/>
      <c r="ACI37" s="65"/>
      <c r="ACJ37" s="65"/>
      <c r="ACK37" s="65"/>
      <c r="ACL37" s="65"/>
      <c r="ACM37" s="65"/>
      <c r="ACN37" s="65"/>
      <c r="ACO37" s="65" t="s">
        <v>941</v>
      </c>
      <c r="ACP37" s="65"/>
      <c r="ACQ37" s="65"/>
      <c r="ACR37" s="65"/>
      <c r="ACS37" s="65"/>
      <c r="ACT37" s="65"/>
      <c r="ACU37" s="65"/>
      <c r="ACV37" s="65"/>
      <c r="ACW37" s="65"/>
      <c r="ACX37" s="65"/>
      <c r="ACY37" s="65"/>
      <c r="ACZ37" s="65"/>
      <c r="ADA37" s="65"/>
      <c r="ADB37" s="65"/>
      <c r="ADC37" s="65"/>
      <c r="ADD37" s="65"/>
      <c r="ADE37" s="65" t="s">
        <v>941</v>
      </c>
      <c r="ADF37" s="65"/>
      <c r="ADG37" s="65"/>
      <c r="ADH37" s="65"/>
      <c r="ADI37" s="65"/>
      <c r="ADJ37" s="65"/>
      <c r="ADK37" s="65"/>
      <c r="ADL37" s="65"/>
      <c r="ADM37" s="65"/>
      <c r="ADN37" s="65"/>
      <c r="ADO37" s="65"/>
      <c r="ADP37" s="65"/>
      <c r="ADQ37" s="65"/>
      <c r="ADR37" s="65"/>
      <c r="ADS37" s="65"/>
      <c r="ADT37" s="65"/>
      <c r="ADU37" s="65" t="s">
        <v>941</v>
      </c>
      <c r="ADV37" s="65"/>
      <c r="ADW37" s="65"/>
      <c r="ADX37" s="65"/>
      <c r="ADY37" s="65"/>
      <c r="ADZ37" s="65"/>
      <c r="AEA37" s="65"/>
      <c r="AEB37" s="65"/>
      <c r="AEC37" s="65"/>
      <c r="AED37" s="65"/>
      <c r="AEE37" s="65"/>
      <c r="AEF37" s="65"/>
      <c r="AEG37" s="65"/>
      <c r="AEH37" s="65"/>
      <c r="AEI37" s="65"/>
      <c r="AEJ37" s="65"/>
      <c r="AEK37" s="65" t="s">
        <v>941</v>
      </c>
      <c r="AEL37" s="65"/>
      <c r="AEM37" s="65"/>
      <c r="AEN37" s="65"/>
      <c r="AEO37" s="65"/>
      <c r="AEP37" s="65"/>
      <c r="AEQ37" s="65"/>
      <c r="AER37" s="65"/>
      <c r="AES37" s="65"/>
      <c r="AET37" s="65"/>
      <c r="AEU37" s="65"/>
      <c r="AEV37" s="65"/>
      <c r="AEW37" s="65"/>
      <c r="AEX37" s="65"/>
      <c r="AEY37" s="65"/>
      <c r="AEZ37" s="65"/>
      <c r="AFA37" s="65" t="s">
        <v>941</v>
      </c>
      <c r="AFB37" s="65"/>
      <c r="AFC37" s="65"/>
      <c r="AFD37" s="65"/>
      <c r="AFE37" s="65"/>
      <c r="AFF37" s="65"/>
      <c r="AFG37" s="65"/>
      <c r="AFH37" s="65"/>
      <c r="AFI37" s="65"/>
      <c r="AFJ37" s="65"/>
      <c r="AFK37" s="65"/>
      <c r="AFL37" s="65"/>
      <c r="AFM37" s="65"/>
      <c r="AFN37" s="65"/>
      <c r="AFO37" s="65"/>
      <c r="AFP37" s="65"/>
      <c r="AFQ37" s="65" t="s">
        <v>941</v>
      </c>
      <c r="AFR37" s="65"/>
      <c r="AFS37" s="65"/>
      <c r="AFT37" s="65"/>
      <c r="AFU37" s="65"/>
      <c r="AFV37" s="65"/>
      <c r="AFW37" s="65"/>
      <c r="AFX37" s="65"/>
      <c r="AFY37" s="65"/>
      <c r="AFZ37" s="65"/>
      <c r="AGA37" s="65"/>
      <c r="AGB37" s="65"/>
      <c r="AGC37" s="65"/>
      <c r="AGD37" s="65"/>
      <c r="AGE37" s="65"/>
      <c r="AGF37" s="65"/>
      <c r="AGG37" s="65" t="s">
        <v>941</v>
      </c>
      <c r="AGH37" s="65"/>
      <c r="AGI37" s="65"/>
      <c r="AGJ37" s="65"/>
      <c r="AGK37" s="65"/>
      <c r="AGL37" s="65"/>
      <c r="AGM37" s="65"/>
      <c r="AGN37" s="65"/>
      <c r="AGO37" s="65"/>
      <c r="AGP37" s="65"/>
      <c r="AGQ37" s="65"/>
      <c r="AGR37" s="65"/>
      <c r="AGS37" s="65"/>
      <c r="AGT37" s="65"/>
      <c r="AGU37" s="65"/>
      <c r="AGV37" s="65"/>
      <c r="AGW37" s="65" t="s">
        <v>941</v>
      </c>
      <c r="AGX37" s="65"/>
      <c r="AGY37" s="65"/>
      <c r="AGZ37" s="65"/>
      <c r="AHA37" s="65"/>
      <c r="AHB37" s="65"/>
      <c r="AHC37" s="65"/>
      <c r="AHD37" s="65"/>
      <c r="AHE37" s="65"/>
      <c r="AHF37" s="65"/>
      <c r="AHG37" s="65"/>
      <c r="AHH37" s="65"/>
      <c r="AHI37" s="65"/>
      <c r="AHJ37" s="65"/>
      <c r="AHK37" s="65"/>
      <c r="AHL37" s="65"/>
      <c r="AHM37" s="65" t="s">
        <v>941</v>
      </c>
      <c r="AHN37" s="65"/>
      <c r="AHO37" s="65"/>
      <c r="AHP37" s="65"/>
      <c r="AHQ37" s="65"/>
      <c r="AHR37" s="65"/>
      <c r="AHS37" s="65"/>
      <c r="AHT37" s="65"/>
      <c r="AHU37" s="65"/>
      <c r="AHV37" s="65"/>
      <c r="AHW37" s="65"/>
      <c r="AHX37" s="65"/>
      <c r="AHY37" s="65"/>
      <c r="AHZ37" s="65"/>
      <c r="AIA37" s="65"/>
      <c r="AIB37" s="65"/>
      <c r="AIC37" s="65" t="s">
        <v>941</v>
      </c>
      <c r="AID37" s="65"/>
      <c r="AIE37" s="65"/>
      <c r="AIF37" s="65"/>
      <c r="AIG37" s="65"/>
      <c r="AIH37" s="65"/>
      <c r="AII37" s="65"/>
      <c r="AIJ37" s="65"/>
      <c r="AIK37" s="65"/>
      <c r="AIL37" s="65"/>
      <c r="AIM37" s="65"/>
      <c r="AIN37" s="65"/>
      <c r="AIO37" s="65"/>
      <c r="AIP37" s="65"/>
      <c r="AIQ37" s="65"/>
      <c r="AIR37" s="65"/>
      <c r="AIS37" s="65" t="s">
        <v>941</v>
      </c>
      <c r="AIT37" s="65"/>
      <c r="AIU37" s="65"/>
      <c r="AIV37" s="65"/>
      <c r="AIW37" s="65"/>
      <c r="AIX37" s="65"/>
      <c r="AIY37" s="65"/>
      <c r="AIZ37" s="65"/>
      <c r="AJA37" s="65"/>
      <c r="AJB37" s="65"/>
      <c r="AJC37" s="65"/>
      <c r="AJD37" s="65"/>
      <c r="AJE37" s="65"/>
      <c r="AJF37" s="65"/>
      <c r="AJG37" s="65"/>
      <c r="AJH37" s="65"/>
      <c r="AJI37" s="65" t="s">
        <v>941</v>
      </c>
      <c r="AJJ37" s="65"/>
      <c r="AJK37" s="65"/>
      <c r="AJL37" s="65"/>
      <c r="AJM37" s="65"/>
      <c r="AJN37" s="65"/>
      <c r="AJO37" s="65"/>
      <c r="AJP37" s="65"/>
      <c r="AJQ37" s="65"/>
      <c r="AJR37" s="65"/>
      <c r="AJS37" s="65"/>
      <c r="AJT37" s="65"/>
      <c r="AJU37" s="65"/>
      <c r="AJV37" s="65"/>
      <c r="AJW37" s="65"/>
      <c r="AJX37" s="65"/>
      <c r="AJY37" s="65" t="s">
        <v>941</v>
      </c>
      <c r="AJZ37" s="65"/>
      <c r="AKA37" s="65"/>
      <c r="AKB37" s="65"/>
      <c r="AKC37" s="65"/>
      <c r="AKD37" s="65"/>
      <c r="AKE37" s="65"/>
      <c r="AKF37" s="65"/>
      <c r="AKG37" s="65"/>
      <c r="AKH37" s="65"/>
      <c r="AKI37" s="65"/>
      <c r="AKJ37" s="65"/>
      <c r="AKK37" s="65"/>
      <c r="AKL37" s="65"/>
      <c r="AKM37" s="65"/>
      <c r="AKN37" s="65"/>
      <c r="AKO37" s="65" t="s">
        <v>941</v>
      </c>
      <c r="AKP37" s="65"/>
      <c r="AKQ37" s="65"/>
      <c r="AKR37" s="65"/>
      <c r="AKS37" s="65"/>
      <c r="AKT37" s="65"/>
      <c r="AKU37" s="65"/>
      <c r="AKV37" s="65"/>
      <c r="AKW37" s="65"/>
      <c r="AKX37" s="65"/>
      <c r="AKY37" s="65"/>
      <c r="AKZ37" s="65"/>
      <c r="ALA37" s="65"/>
      <c r="ALB37" s="65"/>
      <c r="ALC37" s="65"/>
      <c r="ALD37" s="65"/>
      <c r="ALE37" s="65" t="s">
        <v>941</v>
      </c>
      <c r="ALF37" s="65"/>
      <c r="ALG37" s="65"/>
      <c r="ALH37" s="65"/>
      <c r="ALI37" s="65"/>
      <c r="ALJ37" s="65"/>
      <c r="ALK37" s="65"/>
      <c r="ALL37" s="65"/>
      <c r="ALM37" s="65"/>
      <c r="ALN37" s="65"/>
      <c r="ALO37" s="65"/>
      <c r="ALP37" s="65"/>
      <c r="ALQ37" s="65"/>
      <c r="ALR37" s="65"/>
      <c r="ALS37" s="65"/>
      <c r="ALT37" s="65"/>
      <c r="ALU37" s="65" t="s">
        <v>941</v>
      </c>
      <c r="ALV37" s="65"/>
      <c r="ALW37" s="65"/>
      <c r="ALX37" s="65"/>
      <c r="ALY37" s="65"/>
      <c r="ALZ37" s="65"/>
      <c r="AMA37" s="65"/>
      <c r="AMB37" s="65"/>
      <c r="AMC37" s="65"/>
      <c r="AMD37" s="65"/>
      <c r="AME37" s="65"/>
      <c r="AMF37" s="65"/>
      <c r="AMG37" s="65"/>
      <c r="AMH37" s="65"/>
      <c r="AMI37" s="65"/>
      <c r="AMJ37" s="65"/>
      <c r="AMK37" s="65" t="s">
        <v>941</v>
      </c>
      <c r="AML37" s="65"/>
      <c r="AMM37" s="65"/>
      <c r="AMN37" s="65"/>
      <c r="AMO37" s="65"/>
      <c r="AMP37" s="65"/>
      <c r="AMQ37" s="65"/>
      <c r="AMR37" s="65"/>
      <c r="AMS37" s="65"/>
      <c r="AMT37" s="65"/>
      <c r="AMU37" s="65"/>
      <c r="AMV37" s="65"/>
      <c r="AMW37" s="65"/>
      <c r="AMX37" s="65"/>
      <c r="AMY37" s="65"/>
      <c r="AMZ37" s="65"/>
      <c r="ANA37" s="65" t="s">
        <v>941</v>
      </c>
      <c r="ANB37" s="65"/>
      <c r="ANC37" s="65"/>
      <c r="AND37" s="65"/>
      <c r="ANE37" s="65"/>
      <c r="ANF37" s="65"/>
      <c r="ANG37" s="65"/>
      <c r="ANH37" s="65"/>
      <c r="ANI37" s="65"/>
      <c r="ANJ37" s="65"/>
      <c r="ANK37" s="65"/>
      <c r="ANL37" s="65"/>
      <c r="ANM37" s="65"/>
      <c r="ANN37" s="65"/>
      <c r="ANO37" s="65"/>
      <c r="ANP37" s="65"/>
      <c r="ANQ37" s="65" t="s">
        <v>941</v>
      </c>
      <c r="ANR37" s="65"/>
      <c r="ANS37" s="65"/>
      <c r="ANT37" s="65"/>
      <c r="ANU37" s="65"/>
      <c r="ANV37" s="65"/>
      <c r="ANW37" s="65"/>
      <c r="ANX37" s="65"/>
      <c r="ANY37" s="65"/>
      <c r="ANZ37" s="65"/>
      <c r="AOA37" s="65"/>
      <c r="AOB37" s="65"/>
      <c r="AOC37" s="65"/>
      <c r="AOD37" s="65"/>
      <c r="AOE37" s="65"/>
      <c r="AOF37" s="65"/>
      <c r="AOG37" s="65" t="s">
        <v>941</v>
      </c>
      <c r="AOH37" s="65"/>
      <c r="AOI37" s="65"/>
      <c r="AOJ37" s="65"/>
      <c r="AOK37" s="65"/>
      <c r="AOL37" s="65"/>
      <c r="AOM37" s="65"/>
      <c r="AON37" s="65"/>
      <c r="AOO37" s="65"/>
      <c r="AOP37" s="65"/>
      <c r="AOQ37" s="65"/>
      <c r="AOR37" s="65"/>
      <c r="AOS37" s="65"/>
      <c r="AOT37" s="65"/>
      <c r="AOU37" s="65"/>
      <c r="AOV37" s="65"/>
      <c r="AOW37" s="65" t="s">
        <v>941</v>
      </c>
      <c r="AOX37" s="65"/>
      <c r="AOY37" s="65"/>
      <c r="AOZ37" s="65"/>
      <c r="APA37" s="65"/>
      <c r="APB37" s="65"/>
      <c r="APC37" s="65"/>
      <c r="APD37" s="65"/>
      <c r="APE37" s="65"/>
      <c r="APF37" s="65"/>
      <c r="APG37" s="65"/>
      <c r="APH37" s="65"/>
      <c r="API37" s="65"/>
      <c r="APJ37" s="65"/>
      <c r="APK37" s="65"/>
      <c r="APL37" s="65"/>
      <c r="APM37" s="65" t="s">
        <v>941</v>
      </c>
      <c r="APN37" s="65"/>
      <c r="APO37" s="65"/>
      <c r="APP37" s="65"/>
      <c r="APQ37" s="65"/>
      <c r="APR37" s="65"/>
      <c r="APS37" s="65"/>
      <c r="APT37" s="65"/>
      <c r="APU37" s="65"/>
      <c r="APV37" s="65"/>
      <c r="APW37" s="65"/>
      <c r="APX37" s="65"/>
      <c r="APY37" s="65"/>
      <c r="APZ37" s="65"/>
      <c r="AQA37" s="65"/>
      <c r="AQB37" s="65"/>
      <c r="AQC37" s="65" t="s">
        <v>941</v>
      </c>
      <c r="AQD37" s="65"/>
      <c r="AQE37" s="65"/>
      <c r="AQF37" s="65"/>
      <c r="AQG37" s="65"/>
      <c r="AQH37" s="65"/>
      <c r="AQI37" s="65"/>
      <c r="AQJ37" s="65"/>
      <c r="AQK37" s="65"/>
      <c r="AQL37" s="65"/>
      <c r="AQM37" s="65"/>
      <c r="AQN37" s="65"/>
      <c r="AQO37" s="65"/>
      <c r="AQP37" s="65"/>
      <c r="AQQ37" s="65"/>
      <c r="AQR37" s="65"/>
      <c r="AQS37" s="65" t="s">
        <v>941</v>
      </c>
      <c r="AQT37" s="65"/>
      <c r="AQU37" s="65"/>
      <c r="AQV37" s="65"/>
      <c r="AQW37" s="65"/>
      <c r="AQX37" s="65"/>
      <c r="AQY37" s="65"/>
      <c r="AQZ37" s="65"/>
      <c r="ARA37" s="65"/>
      <c r="ARB37" s="65"/>
      <c r="ARC37" s="65"/>
      <c r="ARD37" s="65"/>
      <c r="ARE37" s="65"/>
      <c r="ARF37" s="65"/>
      <c r="ARG37" s="65"/>
      <c r="ARH37" s="65"/>
      <c r="ARI37" s="65" t="s">
        <v>941</v>
      </c>
      <c r="ARJ37" s="65"/>
      <c r="ARK37" s="65"/>
      <c r="ARL37" s="65"/>
      <c r="ARM37" s="65"/>
      <c r="ARN37" s="65"/>
      <c r="ARO37" s="65"/>
      <c r="ARP37" s="65"/>
      <c r="ARQ37" s="65"/>
      <c r="ARR37" s="65"/>
      <c r="ARS37" s="65"/>
      <c r="ART37" s="65"/>
      <c r="ARU37" s="65"/>
      <c r="ARV37" s="65"/>
      <c r="ARW37" s="65"/>
      <c r="ARX37" s="65"/>
      <c r="ARY37" s="65" t="s">
        <v>941</v>
      </c>
      <c r="ARZ37" s="65"/>
      <c r="ASA37" s="65"/>
      <c r="ASB37" s="65"/>
      <c r="ASC37" s="65"/>
      <c r="ASD37" s="65"/>
      <c r="ASE37" s="65"/>
      <c r="ASF37" s="65"/>
      <c r="ASG37" s="65"/>
      <c r="ASH37" s="65"/>
      <c r="ASI37" s="65"/>
      <c r="ASJ37" s="65"/>
      <c r="ASK37" s="65"/>
      <c r="ASL37" s="65"/>
      <c r="ASM37" s="65"/>
      <c r="ASN37" s="65"/>
      <c r="ASO37" s="65" t="s">
        <v>941</v>
      </c>
      <c r="ASP37" s="65"/>
      <c r="ASQ37" s="65"/>
      <c r="ASR37" s="65"/>
      <c r="ASS37" s="65"/>
      <c r="AST37" s="65"/>
      <c r="ASU37" s="65"/>
      <c r="ASV37" s="65"/>
      <c r="ASW37" s="65"/>
      <c r="ASX37" s="65"/>
      <c r="ASY37" s="65"/>
      <c r="ASZ37" s="65"/>
      <c r="ATA37" s="65"/>
      <c r="ATB37" s="65"/>
      <c r="ATC37" s="65"/>
      <c r="ATD37" s="65"/>
      <c r="ATE37" s="65" t="s">
        <v>941</v>
      </c>
      <c r="ATF37" s="65"/>
      <c r="ATG37" s="65"/>
      <c r="ATH37" s="65"/>
      <c r="ATI37" s="65"/>
      <c r="ATJ37" s="65"/>
      <c r="ATK37" s="65"/>
      <c r="ATL37" s="65"/>
      <c r="ATM37" s="65"/>
      <c r="ATN37" s="65"/>
      <c r="ATO37" s="65"/>
      <c r="ATP37" s="65"/>
      <c r="ATQ37" s="65"/>
      <c r="ATR37" s="65"/>
      <c r="ATS37" s="65"/>
      <c r="ATT37" s="65"/>
      <c r="ATU37" s="65" t="s">
        <v>941</v>
      </c>
      <c r="ATV37" s="65"/>
      <c r="ATW37" s="65"/>
      <c r="ATX37" s="65"/>
      <c r="ATY37" s="65"/>
      <c r="ATZ37" s="65"/>
      <c r="AUA37" s="65"/>
      <c r="AUB37" s="65"/>
      <c r="AUC37" s="65"/>
      <c r="AUD37" s="65"/>
      <c r="AUE37" s="65"/>
      <c r="AUF37" s="65"/>
      <c r="AUG37" s="65"/>
      <c r="AUH37" s="65"/>
      <c r="AUI37" s="65"/>
      <c r="AUJ37" s="65"/>
      <c r="AUK37" s="65" t="s">
        <v>941</v>
      </c>
      <c r="AUL37" s="65"/>
      <c r="AUM37" s="65"/>
      <c r="AUN37" s="65"/>
      <c r="AUO37" s="65"/>
      <c r="AUP37" s="65"/>
      <c r="AUQ37" s="65"/>
      <c r="AUR37" s="65"/>
      <c r="AUS37" s="65"/>
      <c r="AUT37" s="65"/>
      <c r="AUU37" s="65"/>
      <c r="AUV37" s="65"/>
      <c r="AUW37" s="65"/>
      <c r="AUX37" s="65"/>
      <c r="AUY37" s="65"/>
      <c r="AUZ37" s="65"/>
      <c r="AVA37" s="65" t="s">
        <v>941</v>
      </c>
      <c r="AVB37" s="65"/>
      <c r="AVC37" s="65"/>
      <c r="AVD37" s="65"/>
      <c r="AVE37" s="65"/>
      <c r="AVF37" s="65"/>
      <c r="AVG37" s="65"/>
      <c r="AVH37" s="65"/>
      <c r="AVI37" s="65"/>
      <c r="AVJ37" s="65"/>
      <c r="AVK37" s="65"/>
      <c r="AVL37" s="65"/>
      <c r="AVM37" s="65"/>
      <c r="AVN37" s="65"/>
      <c r="AVO37" s="65"/>
      <c r="AVP37" s="65"/>
      <c r="AVQ37" s="65" t="s">
        <v>941</v>
      </c>
      <c r="AVR37" s="65"/>
      <c r="AVS37" s="65"/>
      <c r="AVT37" s="65"/>
      <c r="AVU37" s="65"/>
      <c r="AVV37" s="65"/>
      <c r="AVW37" s="65"/>
      <c r="AVX37" s="65"/>
      <c r="AVY37" s="65"/>
      <c r="AVZ37" s="65"/>
      <c r="AWA37" s="65"/>
      <c r="AWB37" s="65"/>
      <c r="AWC37" s="65"/>
      <c r="AWD37" s="65"/>
      <c r="AWE37" s="65"/>
      <c r="AWF37" s="65"/>
      <c r="AWG37" s="65" t="s">
        <v>941</v>
      </c>
      <c r="AWH37" s="65"/>
      <c r="AWI37" s="65"/>
      <c r="AWJ37" s="65"/>
      <c r="AWK37" s="65"/>
      <c r="AWL37" s="65"/>
      <c r="AWM37" s="65"/>
      <c r="AWN37" s="65"/>
      <c r="AWO37" s="65"/>
      <c r="AWP37" s="65"/>
      <c r="AWQ37" s="65"/>
      <c r="AWR37" s="65"/>
      <c r="AWS37" s="65"/>
      <c r="AWT37" s="65"/>
      <c r="AWU37" s="65"/>
      <c r="AWV37" s="65"/>
      <c r="AWW37" s="65" t="s">
        <v>941</v>
      </c>
      <c r="AWX37" s="65"/>
      <c r="AWY37" s="65"/>
      <c r="AWZ37" s="65"/>
      <c r="AXA37" s="65"/>
      <c r="AXB37" s="65"/>
      <c r="AXC37" s="65"/>
      <c r="AXD37" s="65"/>
      <c r="AXE37" s="65"/>
      <c r="AXF37" s="65"/>
      <c r="AXG37" s="65"/>
      <c r="AXH37" s="65"/>
      <c r="AXI37" s="65"/>
      <c r="AXJ37" s="65"/>
      <c r="AXK37" s="65"/>
      <c r="AXL37" s="65"/>
      <c r="AXM37" s="65" t="s">
        <v>941</v>
      </c>
      <c r="AXN37" s="65"/>
      <c r="AXO37" s="65"/>
      <c r="AXP37" s="65"/>
      <c r="AXQ37" s="65"/>
      <c r="AXR37" s="65"/>
      <c r="AXS37" s="65"/>
      <c r="AXT37" s="65"/>
      <c r="AXU37" s="65"/>
      <c r="AXV37" s="65"/>
      <c r="AXW37" s="65"/>
      <c r="AXX37" s="65"/>
      <c r="AXY37" s="65"/>
      <c r="AXZ37" s="65"/>
      <c r="AYA37" s="65"/>
      <c r="AYB37" s="65"/>
      <c r="AYC37" s="65" t="s">
        <v>941</v>
      </c>
      <c r="AYD37" s="65"/>
      <c r="AYE37" s="65"/>
      <c r="AYF37" s="65"/>
      <c r="AYG37" s="65"/>
      <c r="AYH37" s="65"/>
      <c r="AYI37" s="65"/>
      <c r="AYJ37" s="65"/>
      <c r="AYK37" s="65"/>
      <c r="AYL37" s="65"/>
      <c r="AYM37" s="65"/>
      <c r="AYN37" s="65"/>
      <c r="AYO37" s="65"/>
      <c r="AYP37" s="65"/>
      <c r="AYQ37" s="65"/>
      <c r="AYR37" s="65"/>
      <c r="AYS37" s="65" t="s">
        <v>941</v>
      </c>
      <c r="AYT37" s="65"/>
      <c r="AYU37" s="65"/>
      <c r="AYV37" s="65"/>
      <c r="AYW37" s="65"/>
      <c r="AYX37" s="65"/>
      <c r="AYY37" s="65"/>
      <c r="AYZ37" s="65"/>
      <c r="AZA37" s="65"/>
      <c r="AZB37" s="65"/>
      <c r="AZC37" s="65"/>
      <c r="AZD37" s="65"/>
      <c r="AZE37" s="65"/>
      <c r="AZF37" s="65"/>
      <c r="AZG37" s="65"/>
      <c r="AZH37" s="65"/>
      <c r="AZI37" s="65" t="s">
        <v>941</v>
      </c>
      <c r="AZJ37" s="65"/>
      <c r="AZK37" s="65"/>
      <c r="AZL37" s="65"/>
      <c r="AZM37" s="65"/>
      <c r="AZN37" s="65"/>
      <c r="AZO37" s="65"/>
      <c r="AZP37" s="65"/>
      <c r="AZQ37" s="65"/>
      <c r="AZR37" s="65"/>
      <c r="AZS37" s="65"/>
      <c r="AZT37" s="65"/>
      <c r="AZU37" s="65"/>
      <c r="AZV37" s="65"/>
      <c r="AZW37" s="65"/>
      <c r="AZX37" s="65"/>
      <c r="AZY37" s="65" t="s">
        <v>941</v>
      </c>
      <c r="AZZ37" s="65"/>
      <c r="BAA37" s="65"/>
      <c r="BAB37" s="65"/>
      <c r="BAC37" s="65"/>
      <c r="BAD37" s="65"/>
      <c r="BAE37" s="65"/>
      <c r="BAF37" s="65"/>
      <c r="BAG37" s="65"/>
      <c r="BAH37" s="65"/>
      <c r="BAI37" s="65"/>
      <c r="BAJ37" s="65"/>
      <c r="BAK37" s="65"/>
      <c r="BAL37" s="65"/>
      <c r="BAM37" s="65"/>
      <c r="BAN37" s="65"/>
      <c r="BAO37" s="65" t="s">
        <v>941</v>
      </c>
      <c r="BAP37" s="65"/>
      <c r="BAQ37" s="65"/>
      <c r="BAR37" s="65"/>
      <c r="BAS37" s="65"/>
      <c r="BAT37" s="65"/>
      <c r="BAU37" s="65"/>
      <c r="BAV37" s="65"/>
      <c r="BAW37" s="65"/>
      <c r="BAX37" s="65"/>
      <c r="BAY37" s="65"/>
      <c r="BAZ37" s="65"/>
      <c r="BBA37" s="65"/>
      <c r="BBB37" s="65"/>
      <c r="BBC37" s="65"/>
      <c r="BBD37" s="65"/>
      <c r="BBE37" s="65" t="s">
        <v>941</v>
      </c>
      <c r="BBF37" s="65"/>
      <c r="BBG37" s="65"/>
      <c r="BBH37" s="65"/>
      <c r="BBI37" s="65"/>
      <c r="BBJ37" s="65"/>
      <c r="BBK37" s="65"/>
      <c r="BBL37" s="65"/>
      <c r="BBM37" s="65"/>
      <c r="BBN37" s="65"/>
      <c r="BBO37" s="65"/>
      <c r="BBP37" s="65"/>
      <c r="BBQ37" s="65"/>
      <c r="BBR37" s="65"/>
      <c r="BBS37" s="65"/>
      <c r="BBT37" s="65"/>
      <c r="BBU37" s="65" t="s">
        <v>941</v>
      </c>
      <c r="BBV37" s="65"/>
      <c r="BBW37" s="65"/>
      <c r="BBX37" s="65"/>
      <c r="BBY37" s="65"/>
      <c r="BBZ37" s="65"/>
      <c r="BCA37" s="65"/>
      <c r="BCB37" s="65"/>
      <c r="BCC37" s="65"/>
      <c r="BCD37" s="65"/>
      <c r="BCE37" s="65"/>
      <c r="BCF37" s="65"/>
      <c r="BCG37" s="65"/>
      <c r="BCH37" s="65"/>
      <c r="BCI37" s="65"/>
      <c r="BCJ37" s="65"/>
      <c r="BCK37" s="65" t="s">
        <v>941</v>
      </c>
      <c r="BCL37" s="65"/>
      <c r="BCM37" s="65"/>
      <c r="BCN37" s="65"/>
      <c r="BCO37" s="65"/>
      <c r="BCP37" s="65"/>
      <c r="BCQ37" s="65"/>
      <c r="BCR37" s="65"/>
      <c r="BCS37" s="65"/>
      <c r="BCT37" s="65"/>
      <c r="BCU37" s="65"/>
      <c r="BCV37" s="65"/>
      <c r="BCW37" s="65"/>
      <c r="BCX37" s="65"/>
      <c r="BCY37" s="65"/>
      <c r="BCZ37" s="65"/>
      <c r="BDA37" s="65" t="s">
        <v>941</v>
      </c>
      <c r="BDB37" s="65"/>
      <c r="BDC37" s="65"/>
      <c r="BDD37" s="65"/>
      <c r="BDE37" s="65"/>
      <c r="BDF37" s="65"/>
      <c r="BDG37" s="65"/>
      <c r="BDH37" s="65"/>
      <c r="BDI37" s="65"/>
      <c r="BDJ37" s="65"/>
      <c r="BDK37" s="65"/>
      <c r="BDL37" s="65"/>
      <c r="BDM37" s="65"/>
      <c r="BDN37" s="65"/>
      <c r="BDO37" s="65"/>
      <c r="BDP37" s="65"/>
      <c r="BDQ37" s="65" t="s">
        <v>941</v>
      </c>
      <c r="BDR37" s="65"/>
      <c r="BDS37" s="65"/>
      <c r="BDT37" s="65"/>
      <c r="BDU37" s="65"/>
      <c r="BDV37" s="65"/>
      <c r="BDW37" s="65"/>
      <c r="BDX37" s="65"/>
      <c r="BDY37" s="65"/>
      <c r="BDZ37" s="65"/>
      <c r="BEA37" s="65"/>
      <c r="BEB37" s="65"/>
      <c r="BEC37" s="65"/>
      <c r="BED37" s="65"/>
      <c r="BEE37" s="65"/>
      <c r="BEF37" s="65"/>
      <c r="BEG37" s="65" t="s">
        <v>941</v>
      </c>
      <c r="BEH37" s="65"/>
      <c r="BEI37" s="65"/>
      <c r="BEJ37" s="65"/>
      <c r="BEK37" s="65"/>
      <c r="BEL37" s="65"/>
      <c r="BEM37" s="65"/>
      <c r="BEN37" s="65"/>
      <c r="BEO37" s="65"/>
      <c r="BEP37" s="65"/>
      <c r="BEQ37" s="65"/>
      <c r="BER37" s="65"/>
      <c r="BES37" s="65"/>
      <c r="BET37" s="65"/>
      <c r="BEU37" s="65"/>
      <c r="BEV37" s="65"/>
      <c r="BEW37" s="65" t="s">
        <v>941</v>
      </c>
      <c r="BEX37" s="65"/>
      <c r="BEY37" s="65"/>
      <c r="BEZ37" s="65"/>
      <c r="BFA37" s="65"/>
      <c r="BFB37" s="65"/>
      <c r="BFC37" s="65"/>
      <c r="BFD37" s="65"/>
      <c r="BFE37" s="65"/>
      <c r="BFF37" s="65"/>
      <c r="BFG37" s="65"/>
      <c r="BFH37" s="65"/>
      <c r="BFI37" s="65"/>
      <c r="BFJ37" s="65"/>
      <c r="BFK37" s="65"/>
      <c r="BFL37" s="65"/>
      <c r="BFM37" s="65" t="s">
        <v>941</v>
      </c>
      <c r="BFN37" s="65"/>
      <c r="BFO37" s="65"/>
      <c r="BFP37" s="65"/>
      <c r="BFQ37" s="65"/>
      <c r="BFR37" s="65"/>
      <c r="BFS37" s="65"/>
      <c r="BFT37" s="65"/>
      <c r="BFU37" s="65"/>
      <c r="BFV37" s="65"/>
      <c r="BFW37" s="65"/>
      <c r="BFX37" s="65"/>
      <c r="BFY37" s="65"/>
      <c r="BFZ37" s="65"/>
      <c r="BGA37" s="65"/>
      <c r="BGB37" s="65"/>
      <c r="BGC37" s="65" t="s">
        <v>941</v>
      </c>
      <c r="BGD37" s="65"/>
      <c r="BGE37" s="65"/>
      <c r="BGF37" s="65"/>
      <c r="BGG37" s="65"/>
      <c r="BGH37" s="65"/>
      <c r="BGI37" s="65"/>
      <c r="BGJ37" s="65"/>
      <c r="BGK37" s="65"/>
      <c r="BGL37" s="65"/>
      <c r="BGM37" s="65"/>
      <c r="BGN37" s="65"/>
      <c r="BGO37" s="65"/>
      <c r="BGP37" s="65"/>
      <c r="BGQ37" s="65"/>
      <c r="BGR37" s="65"/>
      <c r="BGS37" s="65" t="s">
        <v>941</v>
      </c>
      <c r="BGT37" s="65"/>
      <c r="BGU37" s="65"/>
      <c r="BGV37" s="65"/>
      <c r="BGW37" s="65"/>
      <c r="BGX37" s="65"/>
      <c r="BGY37" s="65"/>
      <c r="BGZ37" s="65"/>
      <c r="BHA37" s="65"/>
      <c r="BHB37" s="65"/>
      <c r="BHC37" s="65"/>
      <c r="BHD37" s="65"/>
      <c r="BHE37" s="65"/>
      <c r="BHF37" s="65"/>
      <c r="BHG37" s="65"/>
      <c r="BHH37" s="65"/>
      <c r="BHI37" s="65" t="s">
        <v>941</v>
      </c>
      <c r="BHJ37" s="65"/>
      <c r="BHK37" s="65"/>
      <c r="BHL37" s="65"/>
      <c r="BHM37" s="65"/>
      <c r="BHN37" s="65"/>
      <c r="BHO37" s="65"/>
      <c r="BHP37" s="65"/>
      <c r="BHQ37" s="65"/>
      <c r="BHR37" s="65"/>
      <c r="BHS37" s="65"/>
      <c r="BHT37" s="65"/>
      <c r="BHU37" s="65"/>
      <c r="BHV37" s="65"/>
      <c r="BHW37" s="65"/>
      <c r="BHX37" s="65"/>
      <c r="BHY37" s="65" t="s">
        <v>941</v>
      </c>
      <c r="BHZ37" s="65"/>
      <c r="BIA37" s="65"/>
      <c r="BIB37" s="65"/>
      <c r="BIC37" s="65"/>
      <c r="BID37" s="65"/>
      <c r="BIE37" s="65"/>
      <c r="BIF37" s="65"/>
      <c r="BIG37" s="65"/>
      <c r="BIH37" s="65"/>
      <c r="BII37" s="65"/>
      <c r="BIJ37" s="65"/>
      <c r="BIK37" s="65"/>
      <c r="BIL37" s="65"/>
      <c r="BIM37" s="65"/>
      <c r="BIN37" s="65"/>
      <c r="BIO37" s="65" t="s">
        <v>941</v>
      </c>
      <c r="BIP37" s="65"/>
      <c r="BIQ37" s="65"/>
      <c r="BIR37" s="65"/>
      <c r="BIS37" s="65"/>
      <c r="BIT37" s="65"/>
      <c r="BIU37" s="65"/>
      <c r="BIV37" s="65"/>
      <c r="BIW37" s="65"/>
      <c r="BIX37" s="65"/>
      <c r="BIY37" s="65"/>
      <c r="BIZ37" s="65"/>
      <c r="BJA37" s="65"/>
      <c r="BJB37" s="65"/>
      <c r="BJC37" s="65"/>
      <c r="BJD37" s="65"/>
      <c r="BJE37" s="65" t="s">
        <v>941</v>
      </c>
      <c r="BJF37" s="65"/>
      <c r="BJG37" s="65"/>
      <c r="BJH37" s="65"/>
      <c r="BJI37" s="65"/>
      <c r="BJJ37" s="65"/>
      <c r="BJK37" s="65"/>
      <c r="BJL37" s="65"/>
      <c r="BJM37" s="65"/>
      <c r="BJN37" s="65"/>
      <c r="BJO37" s="65"/>
      <c r="BJP37" s="65"/>
      <c r="BJQ37" s="65"/>
      <c r="BJR37" s="65"/>
      <c r="BJS37" s="65"/>
      <c r="BJT37" s="65"/>
      <c r="BJU37" s="65" t="s">
        <v>941</v>
      </c>
      <c r="BJV37" s="65"/>
      <c r="BJW37" s="65"/>
      <c r="BJX37" s="65"/>
      <c r="BJY37" s="65"/>
      <c r="BJZ37" s="65"/>
      <c r="BKA37" s="65"/>
      <c r="BKB37" s="65"/>
      <c r="BKC37" s="65"/>
      <c r="BKD37" s="65"/>
      <c r="BKE37" s="65"/>
      <c r="BKF37" s="65"/>
      <c r="BKG37" s="65"/>
      <c r="BKH37" s="65"/>
      <c r="BKI37" s="65"/>
      <c r="BKJ37" s="65"/>
      <c r="BKK37" s="65" t="s">
        <v>941</v>
      </c>
      <c r="BKL37" s="65"/>
      <c r="BKM37" s="65"/>
      <c r="BKN37" s="65"/>
      <c r="BKO37" s="65"/>
      <c r="BKP37" s="65"/>
      <c r="BKQ37" s="65"/>
      <c r="BKR37" s="65"/>
      <c r="BKS37" s="65"/>
      <c r="BKT37" s="65"/>
      <c r="BKU37" s="65"/>
      <c r="BKV37" s="65"/>
      <c r="BKW37" s="65"/>
      <c r="BKX37" s="65"/>
      <c r="BKY37" s="65"/>
      <c r="BKZ37" s="65"/>
      <c r="BLA37" s="65" t="s">
        <v>941</v>
      </c>
      <c r="BLB37" s="65"/>
      <c r="BLC37" s="65"/>
      <c r="BLD37" s="65"/>
      <c r="BLE37" s="65"/>
      <c r="BLF37" s="65"/>
      <c r="BLG37" s="65"/>
      <c r="BLH37" s="65"/>
      <c r="BLI37" s="65"/>
      <c r="BLJ37" s="65"/>
      <c r="BLK37" s="65"/>
      <c r="BLL37" s="65"/>
      <c r="BLM37" s="65"/>
      <c r="BLN37" s="65"/>
      <c r="BLO37" s="65"/>
      <c r="BLP37" s="65"/>
      <c r="BLQ37" s="65" t="s">
        <v>941</v>
      </c>
      <c r="BLR37" s="65"/>
      <c r="BLS37" s="65"/>
      <c r="BLT37" s="65"/>
      <c r="BLU37" s="65"/>
      <c r="BLV37" s="65"/>
      <c r="BLW37" s="65"/>
      <c r="BLX37" s="65"/>
      <c r="BLY37" s="65"/>
      <c r="BLZ37" s="65"/>
      <c r="BMA37" s="65"/>
      <c r="BMB37" s="65"/>
      <c r="BMC37" s="65"/>
      <c r="BMD37" s="65"/>
      <c r="BME37" s="65"/>
      <c r="BMF37" s="65"/>
      <c r="BMG37" s="65" t="s">
        <v>941</v>
      </c>
      <c r="BMH37" s="65"/>
      <c r="BMI37" s="65"/>
      <c r="BMJ37" s="65"/>
      <c r="BMK37" s="65"/>
      <c r="BML37" s="65"/>
      <c r="BMM37" s="65"/>
      <c r="BMN37" s="65"/>
      <c r="BMO37" s="65"/>
      <c r="BMP37" s="65"/>
      <c r="BMQ37" s="65"/>
      <c r="BMR37" s="65"/>
      <c r="BMS37" s="65"/>
      <c r="BMT37" s="65"/>
      <c r="BMU37" s="65"/>
      <c r="BMV37" s="65"/>
      <c r="BMW37" s="65" t="s">
        <v>941</v>
      </c>
      <c r="BMX37" s="65"/>
      <c r="BMY37" s="65"/>
      <c r="BMZ37" s="65"/>
      <c r="BNA37" s="65"/>
      <c r="BNB37" s="65"/>
      <c r="BNC37" s="65"/>
      <c r="BND37" s="65"/>
      <c r="BNE37" s="65"/>
      <c r="BNF37" s="65"/>
      <c r="BNG37" s="65"/>
      <c r="BNH37" s="65"/>
      <c r="BNI37" s="65"/>
      <c r="BNJ37" s="65"/>
      <c r="BNK37" s="65"/>
      <c r="BNL37" s="65"/>
      <c r="BNM37" s="65" t="s">
        <v>941</v>
      </c>
      <c r="BNN37" s="65"/>
      <c r="BNO37" s="65"/>
      <c r="BNP37" s="65"/>
      <c r="BNQ37" s="65"/>
      <c r="BNR37" s="65"/>
      <c r="BNS37" s="65"/>
      <c r="BNT37" s="65"/>
      <c r="BNU37" s="65"/>
      <c r="BNV37" s="65"/>
      <c r="BNW37" s="65"/>
      <c r="BNX37" s="65"/>
      <c r="BNY37" s="65"/>
      <c r="BNZ37" s="65"/>
      <c r="BOA37" s="65"/>
      <c r="BOB37" s="65"/>
      <c r="BOC37" s="65" t="s">
        <v>941</v>
      </c>
      <c r="BOD37" s="65"/>
      <c r="BOE37" s="65"/>
      <c r="BOF37" s="65"/>
      <c r="BOG37" s="65"/>
      <c r="BOH37" s="65"/>
      <c r="BOI37" s="65"/>
      <c r="BOJ37" s="65"/>
      <c r="BOK37" s="65"/>
      <c r="BOL37" s="65"/>
      <c r="BOM37" s="65"/>
      <c r="BON37" s="65"/>
      <c r="BOO37" s="65"/>
      <c r="BOP37" s="65"/>
      <c r="BOQ37" s="65"/>
      <c r="BOR37" s="65"/>
      <c r="BOS37" s="65" t="s">
        <v>941</v>
      </c>
      <c r="BOT37" s="65"/>
      <c r="BOU37" s="65"/>
      <c r="BOV37" s="65"/>
      <c r="BOW37" s="65"/>
      <c r="BOX37" s="65"/>
      <c r="BOY37" s="65"/>
      <c r="BOZ37" s="65"/>
      <c r="BPA37" s="65"/>
      <c r="BPB37" s="65"/>
      <c r="BPC37" s="65"/>
      <c r="BPD37" s="65"/>
      <c r="BPE37" s="65"/>
      <c r="BPF37" s="65"/>
      <c r="BPG37" s="65"/>
      <c r="BPH37" s="65"/>
      <c r="BPI37" s="65" t="s">
        <v>941</v>
      </c>
      <c r="BPJ37" s="65"/>
      <c r="BPK37" s="65"/>
      <c r="BPL37" s="65"/>
      <c r="BPM37" s="65"/>
      <c r="BPN37" s="65"/>
      <c r="BPO37" s="65"/>
      <c r="BPP37" s="65"/>
      <c r="BPQ37" s="65"/>
      <c r="BPR37" s="65"/>
      <c r="BPS37" s="65"/>
      <c r="BPT37" s="65"/>
      <c r="BPU37" s="65"/>
      <c r="BPV37" s="65"/>
      <c r="BPW37" s="65"/>
      <c r="BPX37" s="65"/>
      <c r="BPY37" s="65" t="s">
        <v>941</v>
      </c>
      <c r="BPZ37" s="65"/>
      <c r="BQA37" s="65"/>
      <c r="BQB37" s="65"/>
      <c r="BQC37" s="65"/>
      <c r="BQD37" s="65"/>
      <c r="BQE37" s="65"/>
      <c r="BQF37" s="65"/>
      <c r="BQG37" s="65"/>
      <c r="BQH37" s="65"/>
      <c r="BQI37" s="65"/>
      <c r="BQJ37" s="65"/>
      <c r="BQK37" s="65"/>
      <c r="BQL37" s="65"/>
      <c r="BQM37" s="65"/>
      <c r="BQN37" s="65"/>
      <c r="BQO37" s="65" t="s">
        <v>941</v>
      </c>
      <c r="BQP37" s="65"/>
      <c r="BQQ37" s="65"/>
      <c r="BQR37" s="65"/>
      <c r="BQS37" s="65"/>
      <c r="BQT37" s="65"/>
      <c r="BQU37" s="65"/>
      <c r="BQV37" s="65"/>
      <c r="BQW37" s="65"/>
      <c r="BQX37" s="65"/>
      <c r="BQY37" s="65"/>
      <c r="BQZ37" s="65"/>
      <c r="BRA37" s="65"/>
      <c r="BRB37" s="65"/>
      <c r="BRC37" s="65"/>
      <c r="BRD37" s="65"/>
      <c r="BRE37" s="65" t="s">
        <v>941</v>
      </c>
      <c r="BRF37" s="65"/>
      <c r="BRG37" s="65"/>
      <c r="BRH37" s="65"/>
      <c r="BRI37" s="65"/>
      <c r="BRJ37" s="65"/>
      <c r="BRK37" s="65"/>
      <c r="BRL37" s="65"/>
      <c r="BRM37" s="65"/>
      <c r="BRN37" s="65"/>
      <c r="BRO37" s="65"/>
      <c r="BRP37" s="65"/>
      <c r="BRQ37" s="65"/>
      <c r="BRR37" s="65"/>
      <c r="BRS37" s="65"/>
      <c r="BRT37" s="65"/>
      <c r="BRU37" s="65" t="s">
        <v>941</v>
      </c>
      <c r="BRV37" s="65"/>
      <c r="BRW37" s="65"/>
      <c r="BRX37" s="65"/>
      <c r="BRY37" s="65"/>
      <c r="BRZ37" s="65"/>
      <c r="BSA37" s="65"/>
      <c r="BSB37" s="65"/>
      <c r="BSC37" s="65"/>
      <c r="BSD37" s="65"/>
      <c r="BSE37" s="65"/>
      <c r="BSF37" s="65"/>
      <c r="BSG37" s="65"/>
      <c r="BSH37" s="65"/>
      <c r="BSI37" s="65"/>
      <c r="BSJ37" s="65"/>
      <c r="BSK37" s="65" t="s">
        <v>941</v>
      </c>
      <c r="BSL37" s="65"/>
      <c r="BSM37" s="65"/>
      <c r="BSN37" s="65"/>
      <c r="BSO37" s="65"/>
      <c r="BSP37" s="65"/>
      <c r="BSQ37" s="65"/>
      <c r="BSR37" s="65"/>
      <c r="BSS37" s="65"/>
      <c r="BST37" s="65"/>
      <c r="BSU37" s="65"/>
      <c r="BSV37" s="65"/>
      <c r="BSW37" s="65"/>
      <c r="BSX37" s="65"/>
      <c r="BSY37" s="65"/>
      <c r="BSZ37" s="65"/>
      <c r="BTA37" s="65" t="s">
        <v>941</v>
      </c>
      <c r="BTB37" s="65"/>
      <c r="BTC37" s="65"/>
      <c r="BTD37" s="65"/>
      <c r="BTE37" s="65"/>
      <c r="BTF37" s="65"/>
      <c r="BTG37" s="65"/>
      <c r="BTH37" s="65"/>
      <c r="BTI37" s="65"/>
      <c r="BTJ37" s="65"/>
      <c r="BTK37" s="65"/>
      <c r="BTL37" s="65"/>
      <c r="BTM37" s="65"/>
      <c r="BTN37" s="65"/>
      <c r="BTO37" s="65"/>
      <c r="BTP37" s="65"/>
      <c r="BTQ37" s="65" t="s">
        <v>941</v>
      </c>
      <c r="BTR37" s="65"/>
      <c r="BTS37" s="65"/>
      <c r="BTT37" s="65"/>
      <c r="BTU37" s="65"/>
      <c r="BTV37" s="65"/>
      <c r="BTW37" s="65"/>
      <c r="BTX37" s="65"/>
      <c r="BTY37" s="65"/>
      <c r="BTZ37" s="65"/>
      <c r="BUA37" s="65"/>
      <c r="BUB37" s="65"/>
      <c r="BUC37" s="65"/>
      <c r="BUD37" s="65"/>
      <c r="BUE37" s="65"/>
      <c r="BUF37" s="65"/>
      <c r="BUG37" s="65" t="s">
        <v>941</v>
      </c>
      <c r="BUH37" s="65"/>
      <c r="BUI37" s="65"/>
      <c r="BUJ37" s="65"/>
      <c r="BUK37" s="65"/>
      <c r="BUL37" s="65"/>
      <c r="BUM37" s="65"/>
      <c r="BUN37" s="65"/>
      <c r="BUO37" s="65"/>
      <c r="BUP37" s="65"/>
      <c r="BUQ37" s="65"/>
      <c r="BUR37" s="65"/>
      <c r="BUS37" s="65"/>
      <c r="BUT37" s="65"/>
      <c r="BUU37" s="65"/>
      <c r="BUV37" s="65"/>
      <c r="BUW37" s="65" t="s">
        <v>941</v>
      </c>
      <c r="BUX37" s="65"/>
      <c r="BUY37" s="65"/>
      <c r="BUZ37" s="65"/>
      <c r="BVA37" s="65"/>
      <c r="BVB37" s="65"/>
      <c r="BVC37" s="65"/>
      <c r="BVD37" s="65"/>
      <c r="BVE37" s="65"/>
      <c r="BVF37" s="65"/>
      <c r="BVG37" s="65"/>
      <c r="BVH37" s="65"/>
      <c r="BVI37" s="65"/>
      <c r="BVJ37" s="65"/>
      <c r="BVK37" s="65"/>
      <c r="BVL37" s="65"/>
      <c r="BVM37" s="65" t="s">
        <v>941</v>
      </c>
      <c r="BVN37" s="65"/>
      <c r="BVO37" s="65"/>
      <c r="BVP37" s="65"/>
      <c r="BVQ37" s="65"/>
      <c r="BVR37" s="65"/>
      <c r="BVS37" s="65"/>
      <c r="BVT37" s="65"/>
      <c r="BVU37" s="65"/>
      <c r="BVV37" s="65"/>
      <c r="BVW37" s="65"/>
      <c r="BVX37" s="65"/>
      <c r="BVY37" s="65"/>
      <c r="BVZ37" s="65"/>
      <c r="BWA37" s="65"/>
      <c r="BWB37" s="65"/>
      <c r="BWC37" s="65" t="s">
        <v>941</v>
      </c>
      <c r="BWD37" s="65"/>
      <c r="BWE37" s="65"/>
      <c r="BWF37" s="65"/>
      <c r="BWG37" s="65"/>
      <c r="BWH37" s="65"/>
      <c r="BWI37" s="65"/>
      <c r="BWJ37" s="65"/>
      <c r="BWK37" s="65"/>
      <c r="BWL37" s="65"/>
      <c r="BWM37" s="65"/>
      <c r="BWN37" s="65"/>
      <c r="BWO37" s="65"/>
      <c r="BWP37" s="65"/>
      <c r="BWQ37" s="65"/>
      <c r="BWR37" s="65"/>
      <c r="BWS37" s="65" t="s">
        <v>941</v>
      </c>
      <c r="BWT37" s="65"/>
      <c r="BWU37" s="65"/>
      <c r="BWV37" s="65"/>
      <c r="BWW37" s="65"/>
      <c r="BWX37" s="65"/>
      <c r="BWY37" s="65"/>
      <c r="BWZ37" s="65"/>
      <c r="BXA37" s="65"/>
      <c r="BXB37" s="65"/>
      <c r="BXC37" s="65"/>
      <c r="BXD37" s="65"/>
      <c r="BXE37" s="65"/>
      <c r="BXF37" s="65"/>
      <c r="BXG37" s="65"/>
      <c r="BXH37" s="65"/>
      <c r="BXI37" s="65" t="s">
        <v>941</v>
      </c>
      <c r="BXJ37" s="65"/>
      <c r="BXK37" s="65"/>
      <c r="BXL37" s="65"/>
      <c r="BXM37" s="65"/>
      <c r="BXN37" s="65"/>
      <c r="BXO37" s="65"/>
      <c r="BXP37" s="65"/>
      <c r="BXQ37" s="65"/>
      <c r="BXR37" s="65"/>
      <c r="BXS37" s="65"/>
      <c r="BXT37" s="65"/>
      <c r="BXU37" s="65"/>
      <c r="BXV37" s="65"/>
      <c r="BXW37" s="65"/>
      <c r="BXX37" s="65"/>
      <c r="BXY37" s="65" t="s">
        <v>941</v>
      </c>
      <c r="BXZ37" s="65"/>
      <c r="BYA37" s="65"/>
      <c r="BYB37" s="65"/>
      <c r="BYC37" s="65"/>
      <c r="BYD37" s="65"/>
      <c r="BYE37" s="65"/>
      <c r="BYF37" s="65"/>
      <c r="BYG37" s="65"/>
      <c r="BYH37" s="65"/>
      <c r="BYI37" s="65"/>
      <c r="BYJ37" s="65"/>
      <c r="BYK37" s="65"/>
      <c r="BYL37" s="65"/>
      <c r="BYM37" s="65"/>
      <c r="BYN37" s="65"/>
      <c r="BYO37" s="65" t="s">
        <v>941</v>
      </c>
      <c r="BYP37" s="65"/>
      <c r="BYQ37" s="65"/>
      <c r="BYR37" s="65"/>
      <c r="BYS37" s="65"/>
      <c r="BYT37" s="65"/>
      <c r="BYU37" s="65"/>
      <c r="BYV37" s="65"/>
      <c r="BYW37" s="65"/>
      <c r="BYX37" s="65"/>
      <c r="BYY37" s="65"/>
      <c r="BYZ37" s="65"/>
      <c r="BZA37" s="65"/>
      <c r="BZB37" s="65"/>
      <c r="BZC37" s="65"/>
      <c r="BZD37" s="65"/>
      <c r="BZE37" s="65" t="s">
        <v>941</v>
      </c>
      <c r="BZF37" s="65"/>
      <c r="BZG37" s="65"/>
      <c r="BZH37" s="65"/>
      <c r="BZI37" s="65"/>
      <c r="BZJ37" s="65"/>
      <c r="BZK37" s="65"/>
      <c r="BZL37" s="65"/>
      <c r="BZM37" s="65"/>
      <c r="BZN37" s="65"/>
      <c r="BZO37" s="65"/>
      <c r="BZP37" s="65"/>
      <c r="BZQ37" s="65"/>
      <c r="BZR37" s="65"/>
      <c r="BZS37" s="65"/>
      <c r="BZT37" s="65"/>
      <c r="BZU37" s="65" t="s">
        <v>941</v>
      </c>
      <c r="BZV37" s="65"/>
      <c r="BZW37" s="65"/>
      <c r="BZX37" s="65"/>
      <c r="BZY37" s="65"/>
      <c r="BZZ37" s="65"/>
      <c r="CAA37" s="65"/>
      <c r="CAB37" s="65"/>
      <c r="CAC37" s="65"/>
      <c r="CAD37" s="65"/>
      <c r="CAE37" s="65"/>
      <c r="CAF37" s="65"/>
      <c r="CAG37" s="65"/>
      <c r="CAH37" s="65"/>
      <c r="CAI37" s="65"/>
      <c r="CAJ37" s="65"/>
      <c r="CAK37" s="65" t="s">
        <v>941</v>
      </c>
      <c r="CAL37" s="65"/>
      <c r="CAM37" s="65"/>
      <c r="CAN37" s="65"/>
      <c r="CAO37" s="65"/>
      <c r="CAP37" s="65"/>
      <c r="CAQ37" s="65"/>
      <c r="CAR37" s="65"/>
      <c r="CAS37" s="65"/>
      <c r="CAT37" s="65"/>
      <c r="CAU37" s="65"/>
      <c r="CAV37" s="65"/>
      <c r="CAW37" s="65"/>
      <c r="CAX37" s="65"/>
      <c r="CAY37" s="65"/>
      <c r="CAZ37" s="65"/>
      <c r="CBA37" s="65" t="s">
        <v>941</v>
      </c>
      <c r="CBB37" s="65"/>
      <c r="CBC37" s="65"/>
      <c r="CBD37" s="65"/>
      <c r="CBE37" s="65"/>
      <c r="CBF37" s="65"/>
      <c r="CBG37" s="65"/>
      <c r="CBH37" s="65"/>
      <c r="CBI37" s="65"/>
      <c r="CBJ37" s="65"/>
      <c r="CBK37" s="65"/>
      <c r="CBL37" s="65"/>
      <c r="CBM37" s="65"/>
      <c r="CBN37" s="65"/>
      <c r="CBO37" s="65"/>
      <c r="CBP37" s="65"/>
      <c r="CBQ37" s="65" t="s">
        <v>941</v>
      </c>
      <c r="CBR37" s="65"/>
      <c r="CBS37" s="65"/>
      <c r="CBT37" s="65"/>
      <c r="CBU37" s="65"/>
      <c r="CBV37" s="65"/>
      <c r="CBW37" s="65"/>
      <c r="CBX37" s="65"/>
      <c r="CBY37" s="65"/>
      <c r="CBZ37" s="65"/>
      <c r="CCA37" s="65"/>
      <c r="CCB37" s="65"/>
      <c r="CCC37" s="65"/>
      <c r="CCD37" s="65"/>
      <c r="CCE37" s="65"/>
      <c r="CCF37" s="65"/>
      <c r="CCG37" s="65" t="s">
        <v>941</v>
      </c>
      <c r="CCH37" s="65"/>
      <c r="CCI37" s="65"/>
      <c r="CCJ37" s="65"/>
      <c r="CCK37" s="65"/>
      <c r="CCL37" s="65"/>
      <c r="CCM37" s="65"/>
      <c r="CCN37" s="65"/>
      <c r="CCO37" s="65"/>
      <c r="CCP37" s="65"/>
      <c r="CCQ37" s="65"/>
      <c r="CCR37" s="65"/>
      <c r="CCS37" s="65"/>
      <c r="CCT37" s="65"/>
      <c r="CCU37" s="65"/>
      <c r="CCV37" s="65"/>
      <c r="CCW37" s="65" t="s">
        <v>941</v>
      </c>
      <c r="CCX37" s="65"/>
      <c r="CCY37" s="65"/>
      <c r="CCZ37" s="65"/>
      <c r="CDA37" s="65"/>
      <c r="CDB37" s="65"/>
      <c r="CDC37" s="65"/>
      <c r="CDD37" s="65"/>
      <c r="CDE37" s="65"/>
      <c r="CDF37" s="65"/>
      <c r="CDG37" s="65"/>
      <c r="CDH37" s="65"/>
      <c r="CDI37" s="65"/>
      <c r="CDJ37" s="65"/>
      <c r="CDK37" s="65"/>
      <c r="CDL37" s="65"/>
      <c r="CDM37" s="65" t="s">
        <v>941</v>
      </c>
      <c r="CDN37" s="65"/>
      <c r="CDO37" s="65"/>
      <c r="CDP37" s="65"/>
      <c r="CDQ37" s="65"/>
      <c r="CDR37" s="65"/>
      <c r="CDS37" s="65"/>
      <c r="CDT37" s="65"/>
      <c r="CDU37" s="65"/>
      <c r="CDV37" s="65"/>
      <c r="CDW37" s="65"/>
      <c r="CDX37" s="65"/>
      <c r="CDY37" s="65"/>
      <c r="CDZ37" s="65"/>
      <c r="CEA37" s="65"/>
      <c r="CEB37" s="65"/>
      <c r="CEC37" s="65" t="s">
        <v>941</v>
      </c>
      <c r="CED37" s="65"/>
      <c r="CEE37" s="65"/>
      <c r="CEF37" s="65"/>
      <c r="CEG37" s="65"/>
      <c r="CEH37" s="65"/>
      <c r="CEI37" s="65"/>
      <c r="CEJ37" s="65"/>
      <c r="CEK37" s="65"/>
      <c r="CEL37" s="65"/>
      <c r="CEM37" s="65"/>
      <c r="CEN37" s="65"/>
      <c r="CEO37" s="65"/>
      <c r="CEP37" s="65"/>
      <c r="CEQ37" s="65"/>
      <c r="CER37" s="65"/>
      <c r="CES37" s="65" t="s">
        <v>941</v>
      </c>
      <c r="CET37" s="65"/>
      <c r="CEU37" s="65"/>
      <c r="CEV37" s="65"/>
      <c r="CEW37" s="65"/>
      <c r="CEX37" s="65"/>
      <c r="CEY37" s="65"/>
      <c r="CEZ37" s="65"/>
      <c r="CFA37" s="65"/>
      <c r="CFB37" s="65"/>
      <c r="CFC37" s="65"/>
      <c r="CFD37" s="65"/>
      <c r="CFE37" s="65"/>
      <c r="CFF37" s="65"/>
      <c r="CFG37" s="65"/>
      <c r="CFH37" s="65"/>
      <c r="CFI37" s="65" t="s">
        <v>941</v>
      </c>
      <c r="CFJ37" s="65"/>
      <c r="CFK37" s="65"/>
      <c r="CFL37" s="65"/>
      <c r="CFM37" s="65"/>
      <c r="CFN37" s="65"/>
      <c r="CFO37" s="65"/>
      <c r="CFP37" s="65"/>
      <c r="CFQ37" s="65"/>
      <c r="CFR37" s="65"/>
      <c r="CFS37" s="65"/>
      <c r="CFT37" s="65"/>
      <c r="CFU37" s="65"/>
      <c r="CFV37" s="65"/>
      <c r="CFW37" s="65"/>
      <c r="CFX37" s="65"/>
      <c r="CFY37" s="65" t="s">
        <v>941</v>
      </c>
      <c r="CFZ37" s="65"/>
      <c r="CGA37" s="65"/>
      <c r="CGB37" s="65"/>
      <c r="CGC37" s="65"/>
      <c r="CGD37" s="65"/>
      <c r="CGE37" s="65"/>
      <c r="CGF37" s="65"/>
      <c r="CGG37" s="65"/>
      <c r="CGH37" s="65"/>
      <c r="CGI37" s="65"/>
      <c r="CGJ37" s="65"/>
      <c r="CGK37" s="65"/>
      <c r="CGL37" s="65"/>
      <c r="CGM37" s="65"/>
      <c r="CGN37" s="65"/>
      <c r="CGO37" s="65" t="s">
        <v>941</v>
      </c>
      <c r="CGP37" s="65"/>
      <c r="CGQ37" s="65"/>
      <c r="CGR37" s="65"/>
      <c r="CGS37" s="65"/>
      <c r="CGT37" s="65"/>
      <c r="CGU37" s="65"/>
      <c r="CGV37" s="65"/>
      <c r="CGW37" s="65"/>
      <c r="CGX37" s="65"/>
      <c r="CGY37" s="65"/>
      <c r="CGZ37" s="65"/>
      <c r="CHA37" s="65"/>
      <c r="CHB37" s="65"/>
      <c r="CHC37" s="65"/>
      <c r="CHD37" s="65"/>
      <c r="CHE37" s="65" t="s">
        <v>941</v>
      </c>
      <c r="CHF37" s="65"/>
      <c r="CHG37" s="65"/>
      <c r="CHH37" s="65"/>
      <c r="CHI37" s="65"/>
      <c r="CHJ37" s="65"/>
      <c r="CHK37" s="65"/>
      <c r="CHL37" s="65"/>
      <c r="CHM37" s="65"/>
      <c r="CHN37" s="65"/>
      <c r="CHO37" s="65"/>
      <c r="CHP37" s="65"/>
      <c r="CHQ37" s="65"/>
      <c r="CHR37" s="65"/>
      <c r="CHS37" s="65"/>
      <c r="CHT37" s="65"/>
      <c r="CHU37" s="65" t="s">
        <v>941</v>
      </c>
      <c r="CHV37" s="65"/>
      <c r="CHW37" s="65"/>
      <c r="CHX37" s="65"/>
      <c r="CHY37" s="65"/>
      <c r="CHZ37" s="65"/>
      <c r="CIA37" s="65"/>
      <c r="CIB37" s="65"/>
      <c r="CIC37" s="65"/>
      <c r="CID37" s="65"/>
      <c r="CIE37" s="65"/>
      <c r="CIF37" s="65"/>
      <c r="CIG37" s="65"/>
      <c r="CIH37" s="65"/>
      <c r="CII37" s="65"/>
      <c r="CIJ37" s="65"/>
      <c r="CIK37" s="65" t="s">
        <v>941</v>
      </c>
      <c r="CIL37" s="65"/>
      <c r="CIM37" s="65"/>
      <c r="CIN37" s="65"/>
      <c r="CIO37" s="65"/>
      <c r="CIP37" s="65"/>
      <c r="CIQ37" s="65"/>
      <c r="CIR37" s="65"/>
      <c r="CIS37" s="65"/>
      <c r="CIT37" s="65"/>
      <c r="CIU37" s="65"/>
      <c r="CIV37" s="65"/>
      <c r="CIW37" s="65"/>
      <c r="CIX37" s="65"/>
      <c r="CIY37" s="65"/>
      <c r="CIZ37" s="65"/>
      <c r="CJA37" s="65" t="s">
        <v>941</v>
      </c>
      <c r="CJB37" s="65"/>
      <c r="CJC37" s="65"/>
      <c r="CJD37" s="65"/>
      <c r="CJE37" s="65"/>
      <c r="CJF37" s="65"/>
      <c r="CJG37" s="65"/>
      <c r="CJH37" s="65"/>
      <c r="CJI37" s="65"/>
      <c r="CJJ37" s="65"/>
      <c r="CJK37" s="65"/>
      <c r="CJL37" s="65"/>
      <c r="CJM37" s="65"/>
      <c r="CJN37" s="65"/>
      <c r="CJO37" s="65"/>
      <c r="CJP37" s="65"/>
      <c r="CJQ37" s="65" t="s">
        <v>941</v>
      </c>
      <c r="CJR37" s="65"/>
      <c r="CJS37" s="65"/>
      <c r="CJT37" s="65"/>
      <c r="CJU37" s="65"/>
      <c r="CJV37" s="65"/>
      <c r="CJW37" s="65"/>
      <c r="CJX37" s="65"/>
      <c r="CJY37" s="65"/>
      <c r="CJZ37" s="65"/>
      <c r="CKA37" s="65"/>
      <c r="CKB37" s="65"/>
      <c r="CKC37" s="65"/>
      <c r="CKD37" s="65"/>
      <c r="CKE37" s="65"/>
      <c r="CKF37" s="65"/>
      <c r="CKG37" s="65" t="s">
        <v>941</v>
      </c>
      <c r="CKH37" s="65"/>
      <c r="CKI37" s="65"/>
      <c r="CKJ37" s="65"/>
      <c r="CKK37" s="65"/>
      <c r="CKL37" s="65"/>
      <c r="CKM37" s="65"/>
      <c r="CKN37" s="65"/>
      <c r="CKO37" s="65"/>
      <c r="CKP37" s="65"/>
      <c r="CKQ37" s="65"/>
      <c r="CKR37" s="65"/>
      <c r="CKS37" s="65"/>
      <c r="CKT37" s="65"/>
      <c r="CKU37" s="65"/>
      <c r="CKV37" s="65"/>
      <c r="CKW37" s="65" t="s">
        <v>941</v>
      </c>
      <c r="CKX37" s="65"/>
      <c r="CKY37" s="65"/>
      <c r="CKZ37" s="65"/>
      <c r="CLA37" s="65"/>
      <c r="CLB37" s="65"/>
      <c r="CLC37" s="65"/>
      <c r="CLD37" s="65"/>
      <c r="CLE37" s="65"/>
      <c r="CLF37" s="65"/>
      <c r="CLG37" s="65"/>
      <c r="CLH37" s="65"/>
      <c r="CLI37" s="65"/>
      <c r="CLJ37" s="65"/>
      <c r="CLK37" s="65"/>
      <c r="CLL37" s="65"/>
      <c r="CLM37" s="65" t="s">
        <v>941</v>
      </c>
      <c r="CLN37" s="65"/>
      <c r="CLO37" s="65"/>
      <c r="CLP37" s="65"/>
      <c r="CLQ37" s="65"/>
      <c r="CLR37" s="65"/>
      <c r="CLS37" s="65"/>
      <c r="CLT37" s="65"/>
      <c r="CLU37" s="65"/>
      <c r="CLV37" s="65"/>
      <c r="CLW37" s="65"/>
      <c r="CLX37" s="65"/>
      <c r="CLY37" s="65"/>
      <c r="CLZ37" s="65"/>
      <c r="CMA37" s="65"/>
      <c r="CMB37" s="65"/>
      <c r="CMC37" s="65" t="s">
        <v>941</v>
      </c>
      <c r="CMD37" s="65"/>
      <c r="CME37" s="65"/>
      <c r="CMF37" s="65"/>
      <c r="CMG37" s="65"/>
      <c r="CMH37" s="65"/>
      <c r="CMI37" s="65"/>
      <c r="CMJ37" s="65"/>
      <c r="CMK37" s="65"/>
      <c r="CML37" s="65"/>
      <c r="CMM37" s="65"/>
      <c r="CMN37" s="65"/>
      <c r="CMO37" s="65"/>
      <c r="CMP37" s="65"/>
      <c r="CMQ37" s="65"/>
      <c r="CMR37" s="65"/>
      <c r="CMS37" s="65" t="s">
        <v>941</v>
      </c>
      <c r="CMT37" s="65"/>
      <c r="CMU37" s="65"/>
      <c r="CMV37" s="65"/>
      <c r="CMW37" s="65"/>
      <c r="CMX37" s="65"/>
      <c r="CMY37" s="65"/>
      <c r="CMZ37" s="65"/>
      <c r="CNA37" s="65"/>
      <c r="CNB37" s="65"/>
      <c r="CNC37" s="65"/>
      <c r="CND37" s="65"/>
      <c r="CNE37" s="65"/>
      <c r="CNF37" s="65"/>
      <c r="CNG37" s="65"/>
      <c r="CNH37" s="65"/>
      <c r="CNI37" s="65" t="s">
        <v>941</v>
      </c>
      <c r="CNJ37" s="65"/>
      <c r="CNK37" s="65"/>
      <c r="CNL37" s="65"/>
      <c r="CNM37" s="65"/>
      <c r="CNN37" s="65"/>
      <c r="CNO37" s="65"/>
      <c r="CNP37" s="65"/>
      <c r="CNQ37" s="65"/>
      <c r="CNR37" s="65"/>
      <c r="CNS37" s="65"/>
      <c r="CNT37" s="65"/>
      <c r="CNU37" s="65"/>
      <c r="CNV37" s="65"/>
      <c r="CNW37" s="65"/>
      <c r="CNX37" s="65"/>
      <c r="CNY37" s="65" t="s">
        <v>941</v>
      </c>
      <c r="CNZ37" s="65"/>
      <c r="COA37" s="65"/>
      <c r="COB37" s="65"/>
      <c r="COC37" s="65"/>
      <c r="COD37" s="65"/>
      <c r="COE37" s="65"/>
      <c r="COF37" s="65"/>
      <c r="COG37" s="65"/>
      <c r="COH37" s="65"/>
      <c r="COI37" s="65"/>
      <c r="COJ37" s="65"/>
      <c r="COK37" s="65"/>
      <c r="COL37" s="65"/>
      <c r="COM37" s="65"/>
      <c r="CON37" s="65"/>
      <c r="COO37" s="65" t="s">
        <v>941</v>
      </c>
      <c r="COP37" s="65"/>
      <c r="COQ37" s="65"/>
      <c r="COR37" s="65"/>
      <c r="COS37" s="65"/>
      <c r="COT37" s="65"/>
      <c r="COU37" s="65"/>
      <c r="COV37" s="65"/>
      <c r="COW37" s="65"/>
      <c r="COX37" s="65"/>
      <c r="COY37" s="65"/>
      <c r="COZ37" s="65"/>
      <c r="CPA37" s="65"/>
      <c r="CPB37" s="65"/>
      <c r="CPC37" s="65"/>
      <c r="CPD37" s="65"/>
      <c r="CPE37" s="65" t="s">
        <v>941</v>
      </c>
      <c r="CPF37" s="65"/>
      <c r="CPG37" s="65"/>
      <c r="CPH37" s="65"/>
      <c r="CPI37" s="65"/>
      <c r="CPJ37" s="65"/>
      <c r="CPK37" s="65"/>
      <c r="CPL37" s="65"/>
      <c r="CPM37" s="65"/>
      <c r="CPN37" s="65"/>
      <c r="CPO37" s="65"/>
      <c r="CPP37" s="65"/>
      <c r="CPQ37" s="65"/>
      <c r="CPR37" s="65"/>
      <c r="CPS37" s="65"/>
      <c r="CPT37" s="65"/>
      <c r="CPU37" s="65" t="s">
        <v>941</v>
      </c>
      <c r="CPV37" s="65"/>
      <c r="CPW37" s="65"/>
      <c r="CPX37" s="65"/>
      <c r="CPY37" s="65"/>
      <c r="CPZ37" s="65"/>
      <c r="CQA37" s="65"/>
      <c r="CQB37" s="65"/>
      <c r="CQC37" s="65"/>
      <c r="CQD37" s="65"/>
      <c r="CQE37" s="65"/>
      <c r="CQF37" s="65"/>
      <c r="CQG37" s="65"/>
      <c r="CQH37" s="65"/>
      <c r="CQI37" s="65"/>
      <c r="CQJ37" s="65"/>
      <c r="CQK37" s="65" t="s">
        <v>941</v>
      </c>
      <c r="CQL37" s="65"/>
      <c r="CQM37" s="65"/>
      <c r="CQN37" s="65"/>
      <c r="CQO37" s="65"/>
      <c r="CQP37" s="65"/>
      <c r="CQQ37" s="65"/>
      <c r="CQR37" s="65"/>
      <c r="CQS37" s="65"/>
      <c r="CQT37" s="65"/>
      <c r="CQU37" s="65"/>
      <c r="CQV37" s="65"/>
      <c r="CQW37" s="65"/>
      <c r="CQX37" s="65"/>
      <c r="CQY37" s="65"/>
      <c r="CQZ37" s="65"/>
      <c r="CRA37" s="65" t="s">
        <v>941</v>
      </c>
      <c r="CRB37" s="65"/>
      <c r="CRC37" s="65"/>
      <c r="CRD37" s="65"/>
      <c r="CRE37" s="65"/>
      <c r="CRF37" s="65"/>
      <c r="CRG37" s="65"/>
      <c r="CRH37" s="65"/>
      <c r="CRI37" s="65"/>
      <c r="CRJ37" s="65"/>
      <c r="CRK37" s="65"/>
      <c r="CRL37" s="65"/>
      <c r="CRM37" s="65"/>
      <c r="CRN37" s="65"/>
      <c r="CRO37" s="65"/>
      <c r="CRP37" s="65"/>
      <c r="CRQ37" s="65" t="s">
        <v>941</v>
      </c>
      <c r="CRR37" s="65"/>
      <c r="CRS37" s="65"/>
      <c r="CRT37" s="65"/>
      <c r="CRU37" s="65"/>
      <c r="CRV37" s="65"/>
      <c r="CRW37" s="65"/>
      <c r="CRX37" s="65"/>
      <c r="CRY37" s="65"/>
      <c r="CRZ37" s="65"/>
      <c r="CSA37" s="65"/>
      <c r="CSB37" s="65"/>
      <c r="CSC37" s="65"/>
      <c r="CSD37" s="65"/>
      <c r="CSE37" s="65"/>
      <c r="CSF37" s="65"/>
      <c r="CSG37" s="65" t="s">
        <v>941</v>
      </c>
      <c r="CSH37" s="65"/>
      <c r="CSI37" s="65"/>
      <c r="CSJ37" s="65"/>
      <c r="CSK37" s="65"/>
      <c r="CSL37" s="65"/>
      <c r="CSM37" s="65"/>
      <c r="CSN37" s="65"/>
      <c r="CSO37" s="65"/>
      <c r="CSP37" s="65"/>
      <c r="CSQ37" s="65"/>
      <c r="CSR37" s="65"/>
      <c r="CSS37" s="65"/>
      <c r="CST37" s="65"/>
      <c r="CSU37" s="65"/>
      <c r="CSV37" s="65"/>
      <c r="CSW37" s="65" t="s">
        <v>941</v>
      </c>
      <c r="CSX37" s="65"/>
      <c r="CSY37" s="65"/>
      <c r="CSZ37" s="65"/>
      <c r="CTA37" s="65"/>
      <c r="CTB37" s="65"/>
      <c r="CTC37" s="65"/>
      <c r="CTD37" s="65"/>
      <c r="CTE37" s="65"/>
      <c r="CTF37" s="65"/>
      <c r="CTG37" s="65"/>
      <c r="CTH37" s="65"/>
      <c r="CTI37" s="65"/>
      <c r="CTJ37" s="65"/>
      <c r="CTK37" s="65"/>
      <c r="CTL37" s="65"/>
      <c r="CTM37" s="65" t="s">
        <v>941</v>
      </c>
      <c r="CTN37" s="65"/>
      <c r="CTO37" s="65"/>
      <c r="CTP37" s="65"/>
      <c r="CTQ37" s="65"/>
      <c r="CTR37" s="65"/>
      <c r="CTS37" s="65"/>
      <c r="CTT37" s="65"/>
      <c r="CTU37" s="65"/>
      <c r="CTV37" s="65"/>
      <c r="CTW37" s="65"/>
      <c r="CTX37" s="65"/>
      <c r="CTY37" s="65"/>
      <c r="CTZ37" s="65"/>
      <c r="CUA37" s="65"/>
      <c r="CUB37" s="65"/>
      <c r="CUC37" s="65" t="s">
        <v>941</v>
      </c>
      <c r="CUD37" s="65"/>
      <c r="CUE37" s="65"/>
      <c r="CUF37" s="65"/>
      <c r="CUG37" s="65"/>
      <c r="CUH37" s="65"/>
      <c r="CUI37" s="65"/>
      <c r="CUJ37" s="65"/>
      <c r="CUK37" s="65"/>
      <c r="CUL37" s="65"/>
      <c r="CUM37" s="65"/>
      <c r="CUN37" s="65"/>
      <c r="CUO37" s="65"/>
      <c r="CUP37" s="65"/>
      <c r="CUQ37" s="65"/>
      <c r="CUR37" s="65"/>
      <c r="CUS37" s="65" t="s">
        <v>941</v>
      </c>
      <c r="CUT37" s="65"/>
      <c r="CUU37" s="65"/>
      <c r="CUV37" s="65"/>
      <c r="CUW37" s="65"/>
      <c r="CUX37" s="65"/>
      <c r="CUY37" s="65"/>
      <c r="CUZ37" s="65"/>
      <c r="CVA37" s="65"/>
      <c r="CVB37" s="65"/>
      <c r="CVC37" s="65"/>
      <c r="CVD37" s="65"/>
      <c r="CVE37" s="65"/>
      <c r="CVF37" s="65"/>
      <c r="CVG37" s="65"/>
      <c r="CVH37" s="65"/>
      <c r="CVI37" s="65" t="s">
        <v>941</v>
      </c>
      <c r="CVJ37" s="65"/>
      <c r="CVK37" s="65"/>
      <c r="CVL37" s="65"/>
      <c r="CVM37" s="65"/>
      <c r="CVN37" s="65"/>
      <c r="CVO37" s="65"/>
      <c r="CVP37" s="65"/>
      <c r="CVQ37" s="65"/>
      <c r="CVR37" s="65"/>
      <c r="CVS37" s="65"/>
      <c r="CVT37" s="65"/>
      <c r="CVU37" s="65"/>
      <c r="CVV37" s="65"/>
      <c r="CVW37" s="65"/>
      <c r="CVX37" s="65"/>
      <c r="CVY37" s="65" t="s">
        <v>941</v>
      </c>
      <c r="CVZ37" s="65"/>
      <c r="CWA37" s="65"/>
      <c r="CWB37" s="65"/>
      <c r="CWC37" s="65"/>
      <c r="CWD37" s="65"/>
      <c r="CWE37" s="65"/>
      <c r="CWF37" s="65"/>
      <c r="CWG37" s="65"/>
      <c r="CWH37" s="65"/>
      <c r="CWI37" s="65"/>
      <c r="CWJ37" s="65"/>
      <c r="CWK37" s="65"/>
      <c r="CWL37" s="65"/>
      <c r="CWM37" s="65"/>
      <c r="CWN37" s="65"/>
      <c r="CWO37" s="65" t="s">
        <v>941</v>
      </c>
      <c r="CWP37" s="65"/>
      <c r="CWQ37" s="65"/>
      <c r="CWR37" s="65"/>
      <c r="CWS37" s="65"/>
      <c r="CWT37" s="65"/>
      <c r="CWU37" s="65"/>
      <c r="CWV37" s="65"/>
      <c r="CWW37" s="65"/>
      <c r="CWX37" s="65"/>
      <c r="CWY37" s="65"/>
      <c r="CWZ37" s="65"/>
      <c r="CXA37" s="65"/>
      <c r="CXB37" s="65"/>
      <c r="CXC37" s="65"/>
      <c r="CXD37" s="65"/>
      <c r="CXE37" s="65" t="s">
        <v>941</v>
      </c>
      <c r="CXF37" s="65"/>
      <c r="CXG37" s="65"/>
      <c r="CXH37" s="65"/>
      <c r="CXI37" s="65"/>
      <c r="CXJ37" s="65"/>
      <c r="CXK37" s="65"/>
      <c r="CXL37" s="65"/>
      <c r="CXM37" s="65"/>
      <c r="CXN37" s="65"/>
      <c r="CXO37" s="65"/>
      <c r="CXP37" s="65"/>
      <c r="CXQ37" s="65"/>
      <c r="CXR37" s="65"/>
      <c r="CXS37" s="65"/>
      <c r="CXT37" s="65"/>
      <c r="CXU37" s="65" t="s">
        <v>941</v>
      </c>
      <c r="CXV37" s="65"/>
      <c r="CXW37" s="65"/>
      <c r="CXX37" s="65"/>
      <c r="CXY37" s="65"/>
      <c r="CXZ37" s="65"/>
      <c r="CYA37" s="65"/>
      <c r="CYB37" s="65"/>
      <c r="CYC37" s="65"/>
      <c r="CYD37" s="65"/>
      <c r="CYE37" s="65"/>
      <c r="CYF37" s="65"/>
      <c r="CYG37" s="65"/>
      <c r="CYH37" s="65"/>
      <c r="CYI37" s="65"/>
      <c r="CYJ37" s="65"/>
      <c r="CYK37" s="65" t="s">
        <v>941</v>
      </c>
      <c r="CYL37" s="65"/>
      <c r="CYM37" s="65"/>
      <c r="CYN37" s="65"/>
      <c r="CYO37" s="65"/>
      <c r="CYP37" s="65"/>
      <c r="CYQ37" s="65"/>
      <c r="CYR37" s="65"/>
      <c r="CYS37" s="65"/>
      <c r="CYT37" s="65"/>
      <c r="CYU37" s="65"/>
      <c r="CYV37" s="65"/>
      <c r="CYW37" s="65"/>
      <c r="CYX37" s="65"/>
      <c r="CYY37" s="65"/>
      <c r="CYZ37" s="65"/>
      <c r="CZA37" s="65" t="s">
        <v>941</v>
      </c>
      <c r="CZB37" s="65"/>
      <c r="CZC37" s="65"/>
      <c r="CZD37" s="65"/>
      <c r="CZE37" s="65"/>
      <c r="CZF37" s="65"/>
      <c r="CZG37" s="65"/>
      <c r="CZH37" s="65"/>
      <c r="CZI37" s="65"/>
      <c r="CZJ37" s="65"/>
      <c r="CZK37" s="65"/>
      <c r="CZL37" s="65"/>
      <c r="CZM37" s="65"/>
      <c r="CZN37" s="65"/>
      <c r="CZO37" s="65"/>
      <c r="CZP37" s="65"/>
      <c r="CZQ37" s="65" t="s">
        <v>941</v>
      </c>
      <c r="CZR37" s="65"/>
      <c r="CZS37" s="65"/>
      <c r="CZT37" s="65"/>
      <c r="CZU37" s="65"/>
      <c r="CZV37" s="65"/>
      <c r="CZW37" s="65"/>
      <c r="CZX37" s="65"/>
      <c r="CZY37" s="65"/>
      <c r="CZZ37" s="65"/>
      <c r="DAA37" s="65"/>
      <c r="DAB37" s="65"/>
      <c r="DAC37" s="65"/>
      <c r="DAD37" s="65"/>
      <c r="DAE37" s="65"/>
      <c r="DAF37" s="65"/>
      <c r="DAG37" s="65" t="s">
        <v>941</v>
      </c>
      <c r="DAH37" s="65"/>
      <c r="DAI37" s="65"/>
      <c r="DAJ37" s="65"/>
      <c r="DAK37" s="65"/>
      <c r="DAL37" s="65"/>
      <c r="DAM37" s="65"/>
      <c r="DAN37" s="65"/>
      <c r="DAO37" s="65"/>
      <c r="DAP37" s="65"/>
      <c r="DAQ37" s="65"/>
      <c r="DAR37" s="65"/>
      <c r="DAS37" s="65"/>
      <c r="DAT37" s="65"/>
      <c r="DAU37" s="65"/>
      <c r="DAV37" s="65"/>
      <c r="DAW37" s="65" t="s">
        <v>941</v>
      </c>
      <c r="DAX37" s="65"/>
      <c r="DAY37" s="65"/>
      <c r="DAZ37" s="65"/>
      <c r="DBA37" s="65"/>
      <c r="DBB37" s="65"/>
      <c r="DBC37" s="65"/>
      <c r="DBD37" s="65"/>
      <c r="DBE37" s="65"/>
      <c r="DBF37" s="65"/>
      <c r="DBG37" s="65"/>
      <c r="DBH37" s="65"/>
      <c r="DBI37" s="65"/>
      <c r="DBJ37" s="65"/>
      <c r="DBK37" s="65"/>
      <c r="DBL37" s="65"/>
      <c r="DBM37" s="65" t="s">
        <v>941</v>
      </c>
      <c r="DBN37" s="65"/>
      <c r="DBO37" s="65"/>
      <c r="DBP37" s="65"/>
      <c r="DBQ37" s="65"/>
      <c r="DBR37" s="65"/>
      <c r="DBS37" s="65"/>
      <c r="DBT37" s="65"/>
      <c r="DBU37" s="65"/>
      <c r="DBV37" s="65"/>
      <c r="DBW37" s="65"/>
      <c r="DBX37" s="65"/>
      <c r="DBY37" s="65"/>
      <c r="DBZ37" s="65"/>
      <c r="DCA37" s="65"/>
      <c r="DCB37" s="65"/>
      <c r="DCC37" s="65" t="s">
        <v>941</v>
      </c>
      <c r="DCD37" s="65"/>
      <c r="DCE37" s="65"/>
      <c r="DCF37" s="65"/>
      <c r="DCG37" s="65"/>
      <c r="DCH37" s="65"/>
      <c r="DCI37" s="65"/>
      <c r="DCJ37" s="65"/>
      <c r="DCK37" s="65"/>
      <c r="DCL37" s="65"/>
      <c r="DCM37" s="65"/>
      <c r="DCN37" s="65"/>
      <c r="DCO37" s="65"/>
      <c r="DCP37" s="65"/>
      <c r="DCQ37" s="65"/>
      <c r="DCR37" s="65"/>
      <c r="DCS37" s="65" t="s">
        <v>941</v>
      </c>
      <c r="DCT37" s="65"/>
      <c r="DCU37" s="65"/>
      <c r="DCV37" s="65"/>
      <c r="DCW37" s="65"/>
      <c r="DCX37" s="65"/>
      <c r="DCY37" s="65"/>
      <c r="DCZ37" s="65"/>
      <c r="DDA37" s="65"/>
      <c r="DDB37" s="65"/>
      <c r="DDC37" s="65"/>
      <c r="DDD37" s="65"/>
      <c r="DDE37" s="65"/>
      <c r="DDF37" s="65"/>
      <c r="DDG37" s="65"/>
      <c r="DDH37" s="65"/>
      <c r="DDI37" s="65" t="s">
        <v>941</v>
      </c>
      <c r="DDJ37" s="65"/>
      <c r="DDK37" s="65"/>
      <c r="DDL37" s="65"/>
      <c r="DDM37" s="65"/>
      <c r="DDN37" s="65"/>
      <c r="DDO37" s="65"/>
      <c r="DDP37" s="65"/>
      <c r="DDQ37" s="65"/>
      <c r="DDR37" s="65"/>
      <c r="DDS37" s="65"/>
      <c r="DDT37" s="65"/>
      <c r="DDU37" s="65"/>
      <c r="DDV37" s="65"/>
      <c r="DDW37" s="65"/>
      <c r="DDX37" s="65"/>
      <c r="DDY37" s="65" t="s">
        <v>941</v>
      </c>
      <c r="DDZ37" s="65"/>
      <c r="DEA37" s="65"/>
      <c r="DEB37" s="65"/>
      <c r="DEC37" s="65"/>
      <c r="DED37" s="65"/>
      <c r="DEE37" s="65"/>
      <c r="DEF37" s="65"/>
      <c r="DEG37" s="65"/>
      <c r="DEH37" s="65"/>
      <c r="DEI37" s="65"/>
      <c r="DEJ37" s="65"/>
      <c r="DEK37" s="65"/>
      <c r="DEL37" s="65"/>
      <c r="DEM37" s="65"/>
      <c r="DEN37" s="65"/>
      <c r="DEO37" s="65" t="s">
        <v>941</v>
      </c>
      <c r="DEP37" s="65"/>
      <c r="DEQ37" s="65"/>
      <c r="DER37" s="65"/>
      <c r="DES37" s="65"/>
      <c r="DET37" s="65"/>
      <c r="DEU37" s="65"/>
      <c r="DEV37" s="65"/>
      <c r="DEW37" s="65"/>
      <c r="DEX37" s="65"/>
      <c r="DEY37" s="65"/>
      <c r="DEZ37" s="65"/>
      <c r="DFA37" s="65"/>
      <c r="DFB37" s="65"/>
      <c r="DFC37" s="65"/>
      <c r="DFD37" s="65"/>
      <c r="DFE37" s="65" t="s">
        <v>941</v>
      </c>
      <c r="DFF37" s="65"/>
      <c r="DFG37" s="65"/>
      <c r="DFH37" s="65"/>
      <c r="DFI37" s="65"/>
      <c r="DFJ37" s="65"/>
      <c r="DFK37" s="65"/>
      <c r="DFL37" s="65"/>
      <c r="DFM37" s="65"/>
      <c r="DFN37" s="65"/>
      <c r="DFO37" s="65"/>
      <c r="DFP37" s="65"/>
      <c r="DFQ37" s="65"/>
      <c r="DFR37" s="65"/>
      <c r="DFS37" s="65"/>
      <c r="DFT37" s="65"/>
      <c r="DFU37" s="65" t="s">
        <v>941</v>
      </c>
      <c r="DFV37" s="65"/>
      <c r="DFW37" s="65"/>
      <c r="DFX37" s="65"/>
      <c r="DFY37" s="65"/>
      <c r="DFZ37" s="65"/>
      <c r="DGA37" s="65"/>
      <c r="DGB37" s="65"/>
      <c r="DGC37" s="65"/>
      <c r="DGD37" s="65"/>
      <c r="DGE37" s="65"/>
      <c r="DGF37" s="65"/>
      <c r="DGG37" s="65"/>
      <c r="DGH37" s="65"/>
      <c r="DGI37" s="65"/>
      <c r="DGJ37" s="65"/>
      <c r="DGK37" s="65" t="s">
        <v>941</v>
      </c>
      <c r="DGL37" s="65"/>
      <c r="DGM37" s="65"/>
      <c r="DGN37" s="65"/>
      <c r="DGO37" s="65"/>
      <c r="DGP37" s="65"/>
      <c r="DGQ37" s="65"/>
      <c r="DGR37" s="65"/>
      <c r="DGS37" s="65"/>
      <c r="DGT37" s="65"/>
      <c r="DGU37" s="65"/>
      <c r="DGV37" s="65"/>
      <c r="DGW37" s="65"/>
      <c r="DGX37" s="65"/>
      <c r="DGY37" s="65"/>
      <c r="DGZ37" s="65"/>
      <c r="DHA37" s="65" t="s">
        <v>941</v>
      </c>
      <c r="DHB37" s="65"/>
      <c r="DHC37" s="65"/>
      <c r="DHD37" s="65"/>
      <c r="DHE37" s="65"/>
      <c r="DHF37" s="65"/>
      <c r="DHG37" s="65"/>
      <c r="DHH37" s="65"/>
      <c r="DHI37" s="65"/>
      <c r="DHJ37" s="65"/>
      <c r="DHK37" s="65"/>
      <c r="DHL37" s="65"/>
      <c r="DHM37" s="65"/>
      <c r="DHN37" s="65"/>
      <c r="DHO37" s="65"/>
      <c r="DHP37" s="65"/>
      <c r="DHQ37" s="65" t="s">
        <v>941</v>
      </c>
      <c r="DHR37" s="65"/>
      <c r="DHS37" s="65"/>
      <c r="DHT37" s="65"/>
      <c r="DHU37" s="65"/>
      <c r="DHV37" s="65"/>
      <c r="DHW37" s="65"/>
      <c r="DHX37" s="65"/>
      <c r="DHY37" s="65"/>
      <c r="DHZ37" s="65"/>
      <c r="DIA37" s="65"/>
      <c r="DIB37" s="65"/>
      <c r="DIC37" s="65"/>
      <c r="DID37" s="65"/>
      <c r="DIE37" s="65"/>
      <c r="DIF37" s="65"/>
      <c r="DIG37" s="65" t="s">
        <v>941</v>
      </c>
      <c r="DIH37" s="65"/>
      <c r="DII37" s="65"/>
      <c r="DIJ37" s="65"/>
      <c r="DIK37" s="65"/>
      <c r="DIL37" s="65"/>
      <c r="DIM37" s="65"/>
      <c r="DIN37" s="65"/>
      <c r="DIO37" s="65"/>
      <c r="DIP37" s="65"/>
      <c r="DIQ37" s="65"/>
      <c r="DIR37" s="65"/>
      <c r="DIS37" s="65"/>
      <c r="DIT37" s="65"/>
      <c r="DIU37" s="65"/>
      <c r="DIV37" s="65"/>
      <c r="DIW37" s="65" t="s">
        <v>941</v>
      </c>
      <c r="DIX37" s="65"/>
      <c r="DIY37" s="65"/>
      <c r="DIZ37" s="65"/>
      <c r="DJA37" s="65"/>
      <c r="DJB37" s="65"/>
      <c r="DJC37" s="65"/>
      <c r="DJD37" s="65"/>
      <c r="DJE37" s="65"/>
      <c r="DJF37" s="65"/>
      <c r="DJG37" s="65"/>
      <c r="DJH37" s="65"/>
      <c r="DJI37" s="65"/>
      <c r="DJJ37" s="65"/>
      <c r="DJK37" s="65"/>
      <c r="DJL37" s="65"/>
      <c r="DJM37" s="65" t="s">
        <v>941</v>
      </c>
      <c r="DJN37" s="65"/>
      <c r="DJO37" s="65"/>
      <c r="DJP37" s="65"/>
      <c r="DJQ37" s="65"/>
      <c r="DJR37" s="65"/>
      <c r="DJS37" s="65"/>
      <c r="DJT37" s="65"/>
      <c r="DJU37" s="65"/>
      <c r="DJV37" s="65"/>
      <c r="DJW37" s="65"/>
      <c r="DJX37" s="65"/>
      <c r="DJY37" s="65"/>
      <c r="DJZ37" s="65"/>
      <c r="DKA37" s="65"/>
      <c r="DKB37" s="65"/>
      <c r="DKC37" s="65" t="s">
        <v>941</v>
      </c>
      <c r="DKD37" s="65"/>
      <c r="DKE37" s="65"/>
      <c r="DKF37" s="65"/>
      <c r="DKG37" s="65"/>
      <c r="DKH37" s="65"/>
      <c r="DKI37" s="65"/>
      <c r="DKJ37" s="65"/>
      <c r="DKK37" s="65"/>
      <c r="DKL37" s="65"/>
      <c r="DKM37" s="65"/>
      <c r="DKN37" s="65"/>
      <c r="DKO37" s="65"/>
      <c r="DKP37" s="65"/>
      <c r="DKQ37" s="65"/>
      <c r="DKR37" s="65"/>
      <c r="DKS37" s="65" t="s">
        <v>941</v>
      </c>
      <c r="DKT37" s="65"/>
      <c r="DKU37" s="65"/>
      <c r="DKV37" s="65"/>
      <c r="DKW37" s="65"/>
      <c r="DKX37" s="65"/>
      <c r="DKY37" s="65"/>
      <c r="DKZ37" s="65"/>
      <c r="DLA37" s="65"/>
      <c r="DLB37" s="65"/>
      <c r="DLC37" s="65"/>
      <c r="DLD37" s="65"/>
      <c r="DLE37" s="65"/>
      <c r="DLF37" s="65"/>
      <c r="DLG37" s="65"/>
      <c r="DLH37" s="65"/>
      <c r="DLI37" s="65" t="s">
        <v>941</v>
      </c>
      <c r="DLJ37" s="65"/>
      <c r="DLK37" s="65"/>
      <c r="DLL37" s="65"/>
      <c r="DLM37" s="65"/>
      <c r="DLN37" s="65"/>
      <c r="DLO37" s="65"/>
      <c r="DLP37" s="65"/>
      <c r="DLQ37" s="65"/>
      <c r="DLR37" s="65"/>
      <c r="DLS37" s="65"/>
      <c r="DLT37" s="65"/>
      <c r="DLU37" s="65"/>
      <c r="DLV37" s="65"/>
      <c r="DLW37" s="65"/>
      <c r="DLX37" s="65"/>
      <c r="DLY37" s="65" t="s">
        <v>941</v>
      </c>
      <c r="DLZ37" s="65"/>
      <c r="DMA37" s="65"/>
      <c r="DMB37" s="65"/>
      <c r="DMC37" s="65"/>
      <c r="DMD37" s="65"/>
      <c r="DME37" s="65"/>
      <c r="DMF37" s="65"/>
      <c r="DMG37" s="65"/>
      <c r="DMH37" s="65"/>
      <c r="DMI37" s="65"/>
      <c r="DMJ37" s="65"/>
      <c r="DMK37" s="65"/>
      <c r="DML37" s="65"/>
      <c r="DMM37" s="65"/>
      <c r="DMN37" s="65"/>
      <c r="DMO37" s="65" t="s">
        <v>941</v>
      </c>
      <c r="DMP37" s="65"/>
      <c r="DMQ37" s="65"/>
      <c r="DMR37" s="65"/>
      <c r="DMS37" s="65"/>
      <c r="DMT37" s="65"/>
      <c r="DMU37" s="65"/>
      <c r="DMV37" s="65"/>
      <c r="DMW37" s="65"/>
      <c r="DMX37" s="65"/>
      <c r="DMY37" s="65"/>
      <c r="DMZ37" s="65"/>
      <c r="DNA37" s="65"/>
      <c r="DNB37" s="65"/>
      <c r="DNC37" s="65"/>
      <c r="DND37" s="65"/>
      <c r="DNE37" s="65" t="s">
        <v>941</v>
      </c>
      <c r="DNF37" s="65"/>
      <c r="DNG37" s="65"/>
      <c r="DNH37" s="65"/>
      <c r="DNI37" s="65"/>
      <c r="DNJ37" s="65"/>
      <c r="DNK37" s="65"/>
      <c r="DNL37" s="65"/>
      <c r="DNM37" s="65"/>
      <c r="DNN37" s="65"/>
      <c r="DNO37" s="65"/>
      <c r="DNP37" s="65"/>
      <c r="DNQ37" s="65"/>
      <c r="DNR37" s="65"/>
      <c r="DNS37" s="65"/>
      <c r="DNT37" s="65"/>
      <c r="DNU37" s="65" t="s">
        <v>941</v>
      </c>
      <c r="DNV37" s="65"/>
      <c r="DNW37" s="65"/>
      <c r="DNX37" s="65"/>
      <c r="DNY37" s="65"/>
      <c r="DNZ37" s="65"/>
      <c r="DOA37" s="65"/>
      <c r="DOB37" s="65"/>
      <c r="DOC37" s="65"/>
      <c r="DOD37" s="65"/>
      <c r="DOE37" s="65"/>
      <c r="DOF37" s="65"/>
      <c r="DOG37" s="65"/>
      <c r="DOH37" s="65"/>
      <c r="DOI37" s="65"/>
      <c r="DOJ37" s="65"/>
      <c r="DOK37" s="65" t="s">
        <v>941</v>
      </c>
      <c r="DOL37" s="65"/>
      <c r="DOM37" s="65"/>
      <c r="DON37" s="65"/>
      <c r="DOO37" s="65"/>
      <c r="DOP37" s="65"/>
      <c r="DOQ37" s="65"/>
      <c r="DOR37" s="65"/>
      <c r="DOS37" s="65"/>
      <c r="DOT37" s="65"/>
      <c r="DOU37" s="65"/>
      <c r="DOV37" s="65"/>
      <c r="DOW37" s="65"/>
      <c r="DOX37" s="65"/>
      <c r="DOY37" s="65"/>
      <c r="DOZ37" s="65"/>
      <c r="DPA37" s="65" t="s">
        <v>941</v>
      </c>
      <c r="DPB37" s="65"/>
      <c r="DPC37" s="65"/>
      <c r="DPD37" s="65"/>
      <c r="DPE37" s="65"/>
      <c r="DPF37" s="65"/>
      <c r="DPG37" s="65"/>
      <c r="DPH37" s="65"/>
      <c r="DPI37" s="65"/>
      <c r="DPJ37" s="65"/>
      <c r="DPK37" s="65"/>
      <c r="DPL37" s="65"/>
      <c r="DPM37" s="65"/>
      <c r="DPN37" s="65"/>
      <c r="DPO37" s="65"/>
      <c r="DPP37" s="65"/>
      <c r="DPQ37" s="65" t="s">
        <v>941</v>
      </c>
      <c r="DPR37" s="65"/>
      <c r="DPS37" s="65"/>
      <c r="DPT37" s="65"/>
      <c r="DPU37" s="65"/>
      <c r="DPV37" s="65"/>
      <c r="DPW37" s="65"/>
      <c r="DPX37" s="65"/>
      <c r="DPY37" s="65"/>
      <c r="DPZ37" s="65"/>
      <c r="DQA37" s="65"/>
      <c r="DQB37" s="65"/>
      <c r="DQC37" s="65"/>
      <c r="DQD37" s="65"/>
      <c r="DQE37" s="65"/>
      <c r="DQF37" s="65"/>
      <c r="DQG37" s="65" t="s">
        <v>941</v>
      </c>
      <c r="DQH37" s="65"/>
      <c r="DQI37" s="65"/>
      <c r="DQJ37" s="65"/>
      <c r="DQK37" s="65"/>
      <c r="DQL37" s="65"/>
      <c r="DQM37" s="65"/>
      <c r="DQN37" s="65"/>
      <c r="DQO37" s="65"/>
      <c r="DQP37" s="65"/>
      <c r="DQQ37" s="65"/>
      <c r="DQR37" s="65"/>
      <c r="DQS37" s="65"/>
      <c r="DQT37" s="65"/>
      <c r="DQU37" s="65"/>
      <c r="DQV37" s="65"/>
      <c r="DQW37" s="65" t="s">
        <v>941</v>
      </c>
      <c r="DQX37" s="65"/>
      <c r="DQY37" s="65"/>
      <c r="DQZ37" s="65"/>
      <c r="DRA37" s="65"/>
      <c r="DRB37" s="65"/>
      <c r="DRC37" s="65"/>
      <c r="DRD37" s="65"/>
      <c r="DRE37" s="65"/>
      <c r="DRF37" s="65"/>
      <c r="DRG37" s="65"/>
      <c r="DRH37" s="65"/>
      <c r="DRI37" s="65"/>
      <c r="DRJ37" s="65"/>
      <c r="DRK37" s="65"/>
      <c r="DRL37" s="65"/>
      <c r="DRM37" s="65" t="s">
        <v>941</v>
      </c>
      <c r="DRN37" s="65"/>
      <c r="DRO37" s="65"/>
      <c r="DRP37" s="65"/>
      <c r="DRQ37" s="65"/>
      <c r="DRR37" s="65"/>
      <c r="DRS37" s="65"/>
      <c r="DRT37" s="65"/>
      <c r="DRU37" s="65"/>
      <c r="DRV37" s="65"/>
      <c r="DRW37" s="65"/>
      <c r="DRX37" s="65"/>
      <c r="DRY37" s="65"/>
      <c r="DRZ37" s="65"/>
      <c r="DSA37" s="65"/>
      <c r="DSB37" s="65"/>
      <c r="DSC37" s="65" t="s">
        <v>941</v>
      </c>
      <c r="DSD37" s="65"/>
      <c r="DSE37" s="65"/>
      <c r="DSF37" s="65"/>
      <c r="DSG37" s="65"/>
      <c r="DSH37" s="65"/>
      <c r="DSI37" s="65"/>
      <c r="DSJ37" s="65"/>
      <c r="DSK37" s="65"/>
      <c r="DSL37" s="65"/>
      <c r="DSM37" s="65"/>
      <c r="DSN37" s="65"/>
      <c r="DSO37" s="65"/>
      <c r="DSP37" s="65"/>
      <c r="DSQ37" s="65"/>
      <c r="DSR37" s="65"/>
      <c r="DSS37" s="65" t="s">
        <v>941</v>
      </c>
      <c r="DST37" s="65"/>
      <c r="DSU37" s="65"/>
      <c r="DSV37" s="65"/>
      <c r="DSW37" s="65"/>
      <c r="DSX37" s="65"/>
      <c r="DSY37" s="65"/>
      <c r="DSZ37" s="65"/>
      <c r="DTA37" s="65"/>
      <c r="DTB37" s="65"/>
      <c r="DTC37" s="65"/>
      <c r="DTD37" s="65"/>
      <c r="DTE37" s="65"/>
      <c r="DTF37" s="65"/>
      <c r="DTG37" s="65"/>
      <c r="DTH37" s="65"/>
      <c r="DTI37" s="65" t="s">
        <v>941</v>
      </c>
      <c r="DTJ37" s="65"/>
      <c r="DTK37" s="65"/>
      <c r="DTL37" s="65"/>
      <c r="DTM37" s="65"/>
      <c r="DTN37" s="65"/>
      <c r="DTO37" s="65"/>
      <c r="DTP37" s="65"/>
      <c r="DTQ37" s="65"/>
      <c r="DTR37" s="65"/>
      <c r="DTS37" s="65"/>
      <c r="DTT37" s="65"/>
      <c r="DTU37" s="65"/>
      <c r="DTV37" s="65"/>
      <c r="DTW37" s="65"/>
      <c r="DTX37" s="65"/>
      <c r="DTY37" s="65" t="s">
        <v>941</v>
      </c>
      <c r="DTZ37" s="65"/>
      <c r="DUA37" s="65"/>
      <c r="DUB37" s="65"/>
      <c r="DUC37" s="65"/>
      <c r="DUD37" s="65"/>
      <c r="DUE37" s="65"/>
      <c r="DUF37" s="65"/>
      <c r="DUG37" s="65"/>
      <c r="DUH37" s="65"/>
      <c r="DUI37" s="65"/>
      <c r="DUJ37" s="65"/>
      <c r="DUK37" s="65"/>
      <c r="DUL37" s="65"/>
      <c r="DUM37" s="65"/>
      <c r="DUN37" s="65"/>
      <c r="DUO37" s="65" t="s">
        <v>941</v>
      </c>
      <c r="DUP37" s="65"/>
      <c r="DUQ37" s="65"/>
      <c r="DUR37" s="65"/>
      <c r="DUS37" s="65"/>
      <c r="DUT37" s="65"/>
      <c r="DUU37" s="65"/>
      <c r="DUV37" s="65"/>
      <c r="DUW37" s="65"/>
      <c r="DUX37" s="65"/>
      <c r="DUY37" s="65"/>
      <c r="DUZ37" s="65"/>
      <c r="DVA37" s="65"/>
      <c r="DVB37" s="65"/>
      <c r="DVC37" s="65"/>
      <c r="DVD37" s="65"/>
      <c r="DVE37" s="65" t="s">
        <v>941</v>
      </c>
      <c r="DVF37" s="65"/>
      <c r="DVG37" s="65"/>
      <c r="DVH37" s="65"/>
      <c r="DVI37" s="65"/>
      <c r="DVJ37" s="65"/>
      <c r="DVK37" s="65"/>
      <c r="DVL37" s="65"/>
      <c r="DVM37" s="65"/>
      <c r="DVN37" s="65"/>
      <c r="DVO37" s="65"/>
      <c r="DVP37" s="65"/>
      <c r="DVQ37" s="65"/>
      <c r="DVR37" s="65"/>
      <c r="DVS37" s="65"/>
      <c r="DVT37" s="65"/>
      <c r="DVU37" s="65" t="s">
        <v>941</v>
      </c>
      <c r="DVV37" s="65"/>
      <c r="DVW37" s="65"/>
      <c r="DVX37" s="65"/>
      <c r="DVY37" s="65"/>
      <c r="DVZ37" s="65"/>
      <c r="DWA37" s="65"/>
      <c r="DWB37" s="65"/>
      <c r="DWC37" s="65"/>
      <c r="DWD37" s="65"/>
      <c r="DWE37" s="65"/>
      <c r="DWF37" s="65"/>
      <c r="DWG37" s="65"/>
      <c r="DWH37" s="65"/>
      <c r="DWI37" s="65"/>
      <c r="DWJ37" s="65"/>
      <c r="DWK37" s="65" t="s">
        <v>941</v>
      </c>
      <c r="DWL37" s="65"/>
      <c r="DWM37" s="65"/>
      <c r="DWN37" s="65"/>
      <c r="DWO37" s="65"/>
      <c r="DWP37" s="65"/>
      <c r="DWQ37" s="65"/>
      <c r="DWR37" s="65"/>
      <c r="DWS37" s="65"/>
      <c r="DWT37" s="65"/>
      <c r="DWU37" s="65"/>
      <c r="DWV37" s="65"/>
      <c r="DWW37" s="65"/>
      <c r="DWX37" s="65"/>
      <c r="DWY37" s="65"/>
      <c r="DWZ37" s="65"/>
      <c r="DXA37" s="65" t="s">
        <v>941</v>
      </c>
      <c r="DXB37" s="65"/>
      <c r="DXC37" s="65"/>
      <c r="DXD37" s="65"/>
      <c r="DXE37" s="65"/>
      <c r="DXF37" s="65"/>
      <c r="DXG37" s="65"/>
      <c r="DXH37" s="65"/>
      <c r="DXI37" s="65"/>
      <c r="DXJ37" s="65"/>
      <c r="DXK37" s="65"/>
      <c r="DXL37" s="65"/>
      <c r="DXM37" s="65"/>
      <c r="DXN37" s="65"/>
      <c r="DXO37" s="65"/>
      <c r="DXP37" s="65"/>
      <c r="DXQ37" s="65" t="s">
        <v>941</v>
      </c>
      <c r="DXR37" s="65"/>
      <c r="DXS37" s="65"/>
      <c r="DXT37" s="65"/>
      <c r="DXU37" s="65"/>
      <c r="DXV37" s="65"/>
      <c r="DXW37" s="65"/>
      <c r="DXX37" s="65"/>
      <c r="DXY37" s="65"/>
      <c r="DXZ37" s="65"/>
      <c r="DYA37" s="65"/>
      <c r="DYB37" s="65"/>
      <c r="DYC37" s="65"/>
      <c r="DYD37" s="65"/>
      <c r="DYE37" s="65"/>
      <c r="DYF37" s="65"/>
      <c r="DYG37" s="65" t="s">
        <v>941</v>
      </c>
      <c r="DYH37" s="65"/>
      <c r="DYI37" s="65"/>
      <c r="DYJ37" s="65"/>
      <c r="DYK37" s="65"/>
      <c r="DYL37" s="65"/>
      <c r="DYM37" s="65"/>
      <c r="DYN37" s="65"/>
      <c r="DYO37" s="65"/>
      <c r="DYP37" s="65"/>
      <c r="DYQ37" s="65"/>
      <c r="DYR37" s="65"/>
      <c r="DYS37" s="65"/>
      <c r="DYT37" s="65"/>
      <c r="DYU37" s="65"/>
      <c r="DYV37" s="65"/>
      <c r="DYW37" s="65" t="s">
        <v>941</v>
      </c>
      <c r="DYX37" s="65"/>
      <c r="DYY37" s="65"/>
      <c r="DYZ37" s="65"/>
      <c r="DZA37" s="65"/>
      <c r="DZB37" s="65"/>
      <c r="DZC37" s="65"/>
      <c r="DZD37" s="65"/>
      <c r="DZE37" s="65"/>
      <c r="DZF37" s="65"/>
      <c r="DZG37" s="65"/>
      <c r="DZH37" s="65"/>
      <c r="DZI37" s="65"/>
      <c r="DZJ37" s="65"/>
      <c r="DZK37" s="65"/>
      <c r="DZL37" s="65"/>
      <c r="DZM37" s="65" t="s">
        <v>941</v>
      </c>
      <c r="DZN37" s="65"/>
      <c r="DZO37" s="65"/>
      <c r="DZP37" s="65"/>
      <c r="DZQ37" s="65"/>
      <c r="DZR37" s="65"/>
      <c r="DZS37" s="65"/>
      <c r="DZT37" s="65"/>
      <c r="DZU37" s="65"/>
      <c r="DZV37" s="65"/>
      <c r="DZW37" s="65"/>
      <c r="DZX37" s="65"/>
      <c r="DZY37" s="65"/>
      <c r="DZZ37" s="65"/>
      <c r="EAA37" s="65"/>
      <c r="EAB37" s="65"/>
      <c r="EAC37" s="65" t="s">
        <v>941</v>
      </c>
      <c r="EAD37" s="65"/>
      <c r="EAE37" s="65"/>
      <c r="EAF37" s="65"/>
      <c r="EAG37" s="65"/>
      <c r="EAH37" s="65"/>
      <c r="EAI37" s="65"/>
      <c r="EAJ37" s="65"/>
      <c r="EAK37" s="65"/>
      <c r="EAL37" s="65"/>
      <c r="EAM37" s="65"/>
      <c r="EAN37" s="65"/>
      <c r="EAO37" s="65"/>
      <c r="EAP37" s="65"/>
      <c r="EAQ37" s="65"/>
      <c r="EAR37" s="65"/>
      <c r="EAS37" s="65" t="s">
        <v>941</v>
      </c>
      <c r="EAT37" s="65"/>
      <c r="EAU37" s="65"/>
      <c r="EAV37" s="65"/>
      <c r="EAW37" s="65"/>
      <c r="EAX37" s="65"/>
      <c r="EAY37" s="65"/>
      <c r="EAZ37" s="65"/>
      <c r="EBA37" s="65"/>
      <c r="EBB37" s="65"/>
      <c r="EBC37" s="65"/>
      <c r="EBD37" s="65"/>
      <c r="EBE37" s="65"/>
      <c r="EBF37" s="65"/>
      <c r="EBG37" s="65"/>
      <c r="EBH37" s="65"/>
      <c r="EBI37" s="65" t="s">
        <v>941</v>
      </c>
      <c r="EBJ37" s="65"/>
      <c r="EBK37" s="65"/>
      <c r="EBL37" s="65"/>
      <c r="EBM37" s="65"/>
      <c r="EBN37" s="65"/>
      <c r="EBO37" s="65"/>
      <c r="EBP37" s="65"/>
      <c r="EBQ37" s="65"/>
      <c r="EBR37" s="65"/>
      <c r="EBS37" s="65"/>
      <c r="EBT37" s="65"/>
      <c r="EBU37" s="65"/>
      <c r="EBV37" s="65"/>
      <c r="EBW37" s="65"/>
      <c r="EBX37" s="65"/>
      <c r="EBY37" s="65" t="s">
        <v>941</v>
      </c>
      <c r="EBZ37" s="65"/>
      <c r="ECA37" s="65"/>
      <c r="ECB37" s="65"/>
      <c r="ECC37" s="65"/>
      <c r="ECD37" s="65"/>
      <c r="ECE37" s="65"/>
      <c r="ECF37" s="65"/>
      <c r="ECG37" s="65"/>
      <c r="ECH37" s="65"/>
      <c r="ECI37" s="65"/>
      <c r="ECJ37" s="65"/>
      <c r="ECK37" s="65"/>
      <c r="ECL37" s="65"/>
      <c r="ECM37" s="65"/>
      <c r="ECN37" s="65"/>
      <c r="ECO37" s="65" t="s">
        <v>941</v>
      </c>
      <c r="ECP37" s="65"/>
      <c r="ECQ37" s="65"/>
      <c r="ECR37" s="65"/>
      <c r="ECS37" s="65"/>
      <c r="ECT37" s="65"/>
      <c r="ECU37" s="65"/>
      <c r="ECV37" s="65"/>
      <c r="ECW37" s="65"/>
      <c r="ECX37" s="65"/>
      <c r="ECY37" s="65"/>
      <c r="ECZ37" s="65"/>
      <c r="EDA37" s="65"/>
      <c r="EDB37" s="65"/>
      <c r="EDC37" s="65"/>
      <c r="EDD37" s="65"/>
      <c r="EDE37" s="65" t="s">
        <v>941</v>
      </c>
      <c r="EDF37" s="65"/>
      <c r="EDG37" s="65"/>
      <c r="EDH37" s="65"/>
      <c r="EDI37" s="65"/>
      <c r="EDJ37" s="65"/>
      <c r="EDK37" s="65"/>
      <c r="EDL37" s="65"/>
      <c r="EDM37" s="65"/>
      <c r="EDN37" s="65"/>
      <c r="EDO37" s="65"/>
      <c r="EDP37" s="65"/>
      <c r="EDQ37" s="65"/>
      <c r="EDR37" s="65"/>
      <c r="EDS37" s="65"/>
      <c r="EDT37" s="65"/>
      <c r="EDU37" s="65" t="s">
        <v>941</v>
      </c>
      <c r="EDV37" s="65"/>
      <c r="EDW37" s="65"/>
      <c r="EDX37" s="65"/>
      <c r="EDY37" s="65"/>
      <c r="EDZ37" s="65"/>
      <c r="EEA37" s="65"/>
      <c r="EEB37" s="65"/>
      <c r="EEC37" s="65"/>
      <c r="EED37" s="65"/>
      <c r="EEE37" s="65"/>
      <c r="EEF37" s="65"/>
      <c r="EEG37" s="65"/>
      <c r="EEH37" s="65"/>
      <c r="EEI37" s="65"/>
      <c r="EEJ37" s="65"/>
      <c r="EEK37" s="65" t="s">
        <v>941</v>
      </c>
      <c r="EEL37" s="65"/>
      <c r="EEM37" s="65"/>
      <c r="EEN37" s="65"/>
      <c r="EEO37" s="65"/>
      <c r="EEP37" s="65"/>
      <c r="EEQ37" s="65"/>
      <c r="EER37" s="65"/>
      <c r="EES37" s="65"/>
      <c r="EET37" s="65"/>
      <c r="EEU37" s="65"/>
      <c r="EEV37" s="65"/>
      <c r="EEW37" s="65"/>
      <c r="EEX37" s="65"/>
      <c r="EEY37" s="65"/>
      <c r="EEZ37" s="65"/>
      <c r="EFA37" s="65" t="s">
        <v>941</v>
      </c>
      <c r="EFB37" s="65"/>
      <c r="EFC37" s="65"/>
      <c r="EFD37" s="65"/>
      <c r="EFE37" s="65"/>
      <c r="EFF37" s="65"/>
      <c r="EFG37" s="65"/>
      <c r="EFH37" s="65"/>
      <c r="EFI37" s="65"/>
      <c r="EFJ37" s="65"/>
      <c r="EFK37" s="65"/>
      <c r="EFL37" s="65"/>
      <c r="EFM37" s="65"/>
      <c r="EFN37" s="65"/>
      <c r="EFO37" s="65"/>
      <c r="EFP37" s="65"/>
      <c r="EFQ37" s="65" t="s">
        <v>941</v>
      </c>
      <c r="EFR37" s="65"/>
      <c r="EFS37" s="65"/>
      <c r="EFT37" s="65"/>
      <c r="EFU37" s="65"/>
      <c r="EFV37" s="65"/>
      <c r="EFW37" s="65"/>
      <c r="EFX37" s="65"/>
      <c r="EFY37" s="65"/>
      <c r="EFZ37" s="65"/>
      <c r="EGA37" s="65"/>
      <c r="EGB37" s="65"/>
      <c r="EGC37" s="65"/>
      <c r="EGD37" s="65"/>
      <c r="EGE37" s="65"/>
      <c r="EGF37" s="65"/>
      <c r="EGG37" s="65" t="s">
        <v>941</v>
      </c>
      <c r="EGH37" s="65"/>
      <c r="EGI37" s="65"/>
      <c r="EGJ37" s="65"/>
      <c r="EGK37" s="65"/>
      <c r="EGL37" s="65"/>
      <c r="EGM37" s="65"/>
      <c r="EGN37" s="65"/>
      <c r="EGO37" s="65"/>
      <c r="EGP37" s="65"/>
      <c r="EGQ37" s="65"/>
      <c r="EGR37" s="65"/>
      <c r="EGS37" s="65"/>
      <c r="EGT37" s="65"/>
      <c r="EGU37" s="65"/>
      <c r="EGV37" s="65"/>
      <c r="EGW37" s="65" t="s">
        <v>941</v>
      </c>
      <c r="EGX37" s="65"/>
      <c r="EGY37" s="65"/>
      <c r="EGZ37" s="65"/>
      <c r="EHA37" s="65"/>
      <c r="EHB37" s="65"/>
      <c r="EHC37" s="65"/>
      <c r="EHD37" s="65"/>
      <c r="EHE37" s="65"/>
      <c r="EHF37" s="65"/>
      <c r="EHG37" s="65"/>
      <c r="EHH37" s="65"/>
      <c r="EHI37" s="65"/>
      <c r="EHJ37" s="65"/>
      <c r="EHK37" s="65"/>
      <c r="EHL37" s="65"/>
      <c r="EHM37" s="65" t="s">
        <v>941</v>
      </c>
      <c r="EHN37" s="65"/>
      <c r="EHO37" s="65"/>
      <c r="EHP37" s="65"/>
      <c r="EHQ37" s="65"/>
      <c r="EHR37" s="65"/>
      <c r="EHS37" s="65"/>
      <c r="EHT37" s="65"/>
      <c r="EHU37" s="65"/>
      <c r="EHV37" s="65"/>
      <c r="EHW37" s="65"/>
      <c r="EHX37" s="65"/>
      <c r="EHY37" s="65"/>
      <c r="EHZ37" s="65"/>
      <c r="EIA37" s="65"/>
      <c r="EIB37" s="65"/>
      <c r="EIC37" s="65" t="s">
        <v>941</v>
      </c>
      <c r="EID37" s="65"/>
      <c r="EIE37" s="65"/>
      <c r="EIF37" s="65"/>
      <c r="EIG37" s="65"/>
      <c r="EIH37" s="65"/>
      <c r="EII37" s="65"/>
      <c r="EIJ37" s="65"/>
      <c r="EIK37" s="65"/>
      <c r="EIL37" s="65"/>
      <c r="EIM37" s="65"/>
      <c r="EIN37" s="65"/>
      <c r="EIO37" s="65"/>
      <c r="EIP37" s="65"/>
      <c r="EIQ37" s="65"/>
      <c r="EIR37" s="65"/>
      <c r="EIS37" s="65" t="s">
        <v>941</v>
      </c>
      <c r="EIT37" s="65"/>
      <c r="EIU37" s="65"/>
      <c r="EIV37" s="65"/>
      <c r="EIW37" s="65"/>
      <c r="EIX37" s="65"/>
      <c r="EIY37" s="65"/>
      <c r="EIZ37" s="65"/>
      <c r="EJA37" s="65"/>
      <c r="EJB37" s="65"/>
      <c r="EJC37" s="65"/>
      <c r="EJD37" s="65"/>
      <c r="EJE37" s="65"/>
      <c r="EJF37" s="65"/>
      <c r="EJG37" s="65"/>
      <c r="EJH37" s="65"/>
      <c r="EJI37" s="65" t="s">
        <v>941</v>
      </c>
      <c r="EJJ37" s="65"/>
      <c r="EJK37" s="65"/>
      <c r="EJL37" s="65"/>
      <c r="EJM37" s="65"/>
      <c r="EJN37" s="65"/>
      <c r="EJO37" s="65"/>
      <c r="EJP37" s="65"/>
      <c r="EJQ37" s="65"/>
      <c r="EJR37" s="65"/>
      <c r="EJS37" s="65"/>
      <c r="EJT37" s="65"/>
      <c r="EJU37" s="65"/>
      <c r="EJV37" s="65"/>
      <c r="EJW37" s="65"/>
      <c r="EJX37" s="65"/>
      <c r="EJY37" s="65" t="s">
        <v>941</v>
      </c>
      <c r="EJZ37" s="65"/>
      <c r="EKA37" s="65"/>
      <c r="EKB37" s="65"/>
      <c r="EKC37" s="65"/>
      <c r="EKD37" s="65"/>
      <c r="EKE37" s="65"/>
      <c r="EKF37" s="65"/>
      <c r="EKG37" s="65"/>
      <c r="EKH37" s="65"/>
      <c r="EKI37" s="65"/>
      <c r="EKJ37" s="65"/>
      <c r="EKK37" s="65"/>
      <c r="EKL37" s="65"/>
      <c r="EKM37" s="65"/>
      <c r="EKN37" s="65"/>
      <c r="EKO37" s="65" t="s">
        <v>941</v>
      </c>
      <c r="EKP37" s="65"/>
      <c r="EKQ37" s="65"/>
      <c r="EKR37" s="65"/>
      <c r="EKS37" s="65"/>
      <c r="EKT37" s="65"/>
      <c r="EKU37" s="65"/>
      <c r="EKV37" s="65"/>
      <c r="EKW37" s="65"/>
      <c r="EKX37" s="65"/>
      <c r="EKY37" s="65"/>
      <c r="EKZ37" s="65"/>
      <c r="ELA37" s="65"/>
      <c r="ELB37" s="65"/>
      <c r="ELC37" s="65"/>
      <c r="ELD37" s="65"/>
      <c r="ELE37" s="65" t="s">
        <v>941</v>
      </c>
      <c r="ELF37" s="65"/>
      <c r="ELG37" s="65"/>
      <c r="ELH37" s="65"/>
      <c r="ELI37" s="65"/>
      <c r="ELJ37" s="65"/>
      <c r="ELK37" s="65"/>
      <c r="ELL37" s="65"/>
      <c r="ELM37" s="65"/>
      <c r="ELN37" s="65"/>
      <c r="ELO37" s="65"/>
      <c r="ELP37" s="65"/>
      <c r="ELQ37" s="65"/>
      <c r="ELR37" s="65"/>
      <c r="ELS37" s="65"/>
      <c r="ELT37" s="65"/>
      <c r="ELU37" s="65" t="s">
        <v>941</v>
      </c>
      <c r="ELV37" s="65"/>
      <c r="ELW37" s="65"/>
      <c r="ELX37" s="65"/>
      <c r="ELY37" s="65"/>
      <c r="ELZ37" s="65"/>
      <c r="EMA37" s="65"/>
      <c r="EMB37" s="65"/>
      <c r="EMC37" s="65"/>
      <c r="EMD37" s="65"/>
      <c r="EME37" s="65"/>
      <c r="EMF37" s="65"/>
      <c r="EMG37" s="65"/>
      <c r="EMH37" s="65"/>
      <c r="EMI37" s="65"/>
      <c r="EMJ37" s="65"/>
      <c r="EMK37" s="65" t="s">
        <v>941</v>
      </c>
      <c r="EML37" s="65"/>
      <c r="EMM37" s="65"/>
      <c r="EMN37" s="65"/>
      <c r="EMO37" s="65"/>
      <c r="EMP37" s="65"/>
      <c r="EMQ37" s="65"/>
      <c r="EMR37" s="65"/>
      <c r="EMS37" s="65"/>
      <c r="EMT37" s="65"/>
      <c r="EMU37" s="65"/>
      <c r="EMV37" s="65"/>
      <c r="EMW37" s="65"/>
      <c r="EMX37" s="65"/>
      <c r="EMY37" s="65"/>
      <c r="EMZ37" s="65"/>
      <c r="ENA37" s="65" t="s">
        <v>941</v>
      </c>
      <c r="ENB37" s="65"/>
      <c r="ENC37" s="65"/>
      <c r="END37" s="65"/>
      <c r="ENE37" s="65"/>
      <c r="ENF37" s="65"/>
      <c r="ENG37" s="65"/>
      <c r="ENH37" s="65"/>
      <c r="ENI37" s="65"/>
      <c r="ENJ37" s="65"/>
      <c r="ENK37" s="65"/>
      <c r="ENL37" s="65"/>
      <c r="ENM37" s="65"/>
      <c r="ENN37" s="65"/>
      <c r="ENO37" s="65"/>
      <c r="ENP37" s="65"/>
      <c r="ENQ37" s="65" t="s">
        <v>941</v>
      </c>
      <c r="ENR37" s="65"/>
      <c r="ENS37" s="65"/>
      <c r="ENT37" s="65"/>
      <c r="ENU37" s="65"/>
      <c r="ENV37" s="65"/>
      <c r="ENW37" s="65"/>
      <c r="ENX37" s="65"/>
      <c r="ENY37" s="65"/>
      <c r="ENZ37" s="65"/>
      <c r="EOA37" s="65"/>
      <c r="EOB37" s="65"/>
      <c r="EOC37" s="65"/>
      <c r="EOD37" s="65"/>
      <c r="EOE37" s="65"/>
      <c r="EOF37" s="65"/>
      <c r="EOG37" s="65" t="s">
        <v>941</v>
      </c>
      <c r="EOH37" s="65"/>
      <c r="EOI37" s="65"/>
      <c r="EOJ37" s="65"/>
      <c r="EOK37" s="65"/>
      <c r="EOL37" s="65"/>
      <c r="EOM37" s="65"/>
      <c r="EON37" s="65"/>
      <c r="EOO37" s="65"/>
      <c r="EOP37" s="65"/>
      <c r="EOQ37" s="65"/>
      <c r="EOR37" s="65"/>
      <c r="EOS37" s="65"/>
      <c r="EOT37" s="65"/>
      <c r="EOU37" s="65"/>
      <c r="EOV37" s="65"/>
      <c r="EOW37" s="65" t="s">
        <v>941</v>
      </c>
      <c r="EOX37" s="65"/>
      <c r="EOY37" s="65"/>
      <c r="EOZ37" s="65"/>
      <c r="EPA37" s="65"/>
      <c r="EPB37" s="65"/>
      <c r="EPC37" s="65"/>
      <c r="EPD37" s="65"/>
      <c r="EPE37" s="65"/>
      <c r="EPF37" s="65"/>
      <c r="EPG37" s="65"/>
      <c r="EPH37" s="65"/>
      <c r="EPI37" s="65"/>
      <c r="EPJ37" s="65"/>
      <c r="EPK37" s="65"/>
      <c r="EPL37" s="65"/>
      <c r="EPM37" s="65" t="s">
        <v>941</v>
      </c>
      <c r="EPN37" s="65"/>
      <c r="EPO37" s="65"/>
      <c r="EPP37" s="65"/>
      <c r="EPQ37" s="65"/>
      <c r="EPR37" s="65"/>
      <c r="EPS37" s="65"/>
      <c r="EPT37" s="65"/>
      <c r="EPU37" s="65"/>
      <c r="EPV37" s="65"/>
      <c r="EPW37" s="65"/>
      <c r="EPX37" s="65"/>
      <c r="EPY37" s="65"/>
      <c r="EPZ37" s="65"/>
      <c r="EQA37" s="65"/>
      <c r="EQB37" s="65"/>
      <c r="EQC37" s="65" t="s">
        <v>941</v>
      </c>
      <c r="EQD37" s="65"/>
      <c r="EQE37" s="65"/>
      <c r="EQF37" s="65"/>
      <c r="EQG37" s="65"/>
      <c r="EQH37" s="65"/>
      <c r="EQI37" s="65"/>
      <c r="EQJ37" s="65"/>
      <c r="EQK37" s="65"/>
      <c r="EQL37" s="65"/>
      <c r="EQM37" s="65"/>
      <c r="EQN37" s="65"/>
      <c r="EQO37" s="65"/>
      <c r="EQP37" s="65"/>
      <c r="EQQ37" s="65"/>
      <c r="EQR37" s="65"/>
      <c r="EQS37" s="65" t="s">
        <v>941</v>
      </c>
      <c r="EQT37" s="65"/>
      <c r="EQU37" s="65"/>
      <c r="EQV37" s="65"/>
      <c r="EQW37" s="65"/>
      <c r="EQX37" s="65"/>
      <c r="EQY37" s="65"/>
      <c r="EQZ37" s="65"/>
      <c r="ERA37" s="65"/>
      <c r="ERB37" s="65"/>
      <c r="ERC37" s="65"/>
      <c r="ERD37" s="65"/>
      <c r="ERE37" s="65"/>
      <c r="ERF37" s="65"/>
      <c r="ERG37" s="65"/>
      <c r="ERH37" s="65"/>
      <c r="ERI37" s="65" t="s">
        <v>941</v>
      </c>
      <c r="ERJ37" s="65"/>
      <c r="ERK37" s="65"/>
      <c r="ERL37" s="65"/>
      <c r="ERM37" s="65"/>
      <c r="ERN37" s="65"/>
      <c r="ERO37" s="65"/>
      <c r="ERP37" s="65"/>
      <c r="ERQ37" s="65"/>
      <c r="ERR37" s="65"/>
      <c r="ERS37" s="65"/>
      <c r="ERT37" s="65"/>
      <c r="ERU37" s="65"/>
      <c r="ERV37" s="65"/>
      <c r="ERW37" s="65"/>
      <c r="ERX37" s="65"/>
      <c r="ERY37" s="65" t="s">
        <v>941</v>
      </c>
      <c r="ERZ37" s="65"/>
      <c r="ESA37" s="65"/>
      <c r="ESB37" s="65"/>
      <c r="ESC37" s="65"/>
      <c r="ESD37" s="65"/>
      <c r="ESE37" s="65"/>
      <c r="ESF37" s="65"/>
      <c r="ESG37" s="65"/>
      <c r="ESH37" s="65"/>
      <c r="ESI37" s="65"/>
      <c r="ESJ37" s="65"/>
      <c r="ESK37" s="65"/>
      <c r="ESL37" s="65"/>
      <c r="ESM37" s="65"/>
      <c r="ESN37" s="65"/>
      <c r="ESO37" s="65" t="s">
        <v>941</v>
      </c>
      <c r="ESP37" s="65"/>
      <c r="ESQ37" s="65"/>
      <c r="ESR37" s="65"/>
      <c r="ESS37" s="65"/>
      <c r="EST37" s="65"/>
      <c r="ESU37" s="65"/>
      <c r="ESV37" s="65"/>
      <c r="ESW37" s="65"/>
      <c r="ESX37" s="65"/>
      <c r="ESY37" s="65"/>
      <c r="ESZ37" s="65"/>
      <c r="ETA37" s="65"/>
      <c r="ETB37" s="65"/>
      <c r="ETC37" s="65"/>
      <c r="ETD37" s="65"/>
      <c r="ETE37" s="65" t="s">
        <v>941</v>
      </c>
      <c r="ETF37" s="65"/>
      <c r="ETG37" s="65"/>
      <c r="ETH37" s="65"/>
      <c r="ETI37" s="65"/>
      <c r="ETJ37" s="65"/>
      <c r="ETK37" s="65"/>
      <c r="ETL37" s="65"/>
      <c r="ETM37" s="65"/>
      <c r="ETN37" s="65"/>
      <c r="ETO37" s="65"/>
      <c r="ETP37" s="65"/>
      <c r="ETQ37" s="65"/>
      <c r="ETR37" s="65"/>
      <c r="ETS37" s="65"/>
      <c r="ETT37" s="65"/>
      <c r="ETU37" s="65" t="s">
        <v>941</v>
      </c>
      <c r="ETV37" s="65"/>
      <c r="ETW37" s="65"/>
      <c r="ETX37" s="65"/>
      <c r="ETY37" s="65"/>
      <c r="ETZ37" s="65"/>
      <c r="EUA37" s="65"/>
      <c r="EUB37" s="65"/>
      <c r="EUC37" s="65"/>
      <c r="EUD37" s="65"/>
      <c r="EUE37" s="65"/>
      <c r="EUF37" s="65"/>
      <c r="EUG37" s="65"/>
      <c r="EUH37" s="65"/>
      <c r="EUI37" s="65"/>
      <c r="EUJ37" s="65"/>
      <c r="EUK37" s="65" t="s">
        <v>941</v>
      </c>
      <c r="EUL37" s="65"/>
      <c r="EUM37" s="65"/>
      <c r="EUN37" s="65"/>
      <c r="EUO37" s="65"/>
      <c r="EUP37" s="65"/>
      <c r="EUQ37" s="65"/>
      <c r="EUR37" s="65"/>
      <c r="EUS37" s="65"/>
      <c r="EUT37" s="65"/>
      <c r="EUU37" s="65"/>
      <c r="EUV37" s="65"/>
      <c r="EUW37" s="65"/>
      <c r="EUX37" s="65"/>
      <c r="EUY37" s="65"/>
      <c r="EUZ37" s="65"/>
      <c r="EVA37" s="65" t="s">
        <v>941</v>
      </c>
      <c r="EVB37" s="65"/>
      <c r="EVC37" s="65"/>
      <c r="EVD37" s="65"/>
      <c r="EVE37" s="65"/>
      <c r="EVF37" s="65"/>
      <c r="EVG37" s="65"/>
      <c r="EVH37" s="65"/>
      <c r="EVI37" s="65"/>
      <c r="EVJ37" s="65"/>
      <c r="EVK37" s="65"/>
      <c r="EVL37" s="65"/>
      <c r="EVM37" s="65"/>
      <c r="EVN37" s="65"/>
      <c r="EVO37" s="65"/>
      <c r="EVP37" s="65"/>
      <c r="EVQ37" s="65" t="s">
        <v>941</v>
      </c>
      <c r="EVR37" s="65"/>
      <c r="EVS37" s="65"/>
      <c r="EVT37" s="65"/>
      <c r="EVU37" s="65"/>
      <c r="EVV37" s="65"/>
      <c r="EVW37" s="65"/>
      <c r="EVX37" s="65"/>
      <c r="EVY37" s="65"/>
      <c r="EVZ37" s="65"/>
      <c r="EWA37" s="65"/>
      <c r="EWB37" s="65"/>
      <c r="EWC37" s="65"/>
      <c r="EWD37" s="65"/>
      <c r="EWE37" s="65"/>
      <c r="EWF37" s="65"/>
      <c r="EWG37" s="65" t="s">
        <v>941</v>
      </c>
      <c r="EWH37" s="65"/>
      <c r="EWI37" s="65"/>
      <c r="EWJ37" s="65"/>
      <c r="EWK37" s="65"/>
      <c r="EWL37" s="65"/>
      <c r="EWM37" s="65"/>
      <c r="EWN37" s="65"/>
      <c r="EWO37" s="65"/>
      <c r="EWP37" s="65"/>
      <c r="EWQ37" s="65"/>
      <c r="EWR37" s="65"/>
      <c r="EWS37" s="65"/>
      <c r="EWT37" s="65"/>
      <c r="EWU37" s="65"/>
      <c r="EWV37" s="65"/>
      <c r="EWW37" s="65" t="s">
        <v>941</v>
      </c>
      <c r="EWX37" s="65"/>
      <c r="EWY37" s="65"/>
      <c r="EWZ37" s="65"/>
      <c r="EXA37" s="65"/>
      <c r="EXB37" s="65"/>
      <c r="EXC37" s="65"/>
      <c r="EXD37" s="65"/>
      <c r="EXE37" s="65"/>
      <c r="EXF37" s="65"/>
      <c r="EXG37" s="65"/>
      <c r="EXH37" s="65"/>
      <c r="EXI37" s="65"/>
      <c r="EXJ37" s="65"/>
      <c r="EXK37" s="65"/>
      <c r="EXL37" s="65"/>
      <c r="EXM37" s="65" t="s">
        <v>941</v>
      </c>
      <c r="EXN37" s="65"/>
      <c r="EXO37" s="65"/>
      <c r="EXP37" s="65"/>
      <c r="EXQ37" s="65"/>
      <c r="EXR37" s="65"/>
      <c r="EXS37" s="65"/>
      <c r="EXT37" s="65"/>
      <c r="EXU37" s="65"/>
      <c r="EXV37" s="65"/>
      <c r="EXW37" s="65"/>
      <c r="EXX37" s="65"/>
      <c r="EXY37" s="65"/>
      <c r="EXZ37" s="65"/>
      <c r="EYA37" s="65"/>
      <c r="EYB37" s="65"/>
      <c r="EYC37" s="65" t="s">
        <v>941</v>
      </c>
      <c r="EYD37" s="65"/>
      <c r="EYE37" s="65"/>
      <c r="EYF37" s="65"/>
      <c r="EYG37" s="65"/>
      <c r="EYH37" s="65"/>
      <c r="EYI37" s="65"/>
      <c r="EYJ37" s="65"/>
      <c r="EYK37" s="65"/>
      <c r="EYL37" s="65"/>
      <c r="EYM37" s="65"/>
      <c r="EYN37" s="65"/>
      <c r="EYO37" s="65"/>
      <c r="EYP37" s="65"/>
      <c r="EYQ37" s="65"/>
      <c r="EYR37" s="65"/>
      <c r="EYS37" s="65" t="s">
        <v>941</v>
      </c>
      <c r="EYT37" s="65"/>
      <c r="EYU37" s="65"/>
      <c r="EYV37" s="65"/>
      <c r="EYW37" s="65"/>
      <c r="EYX37" s="65"/>
      <c r="EYY37" s="65"/>
      <c r="EYZ37" s="65"/>
      <c r="EZA37" s="65"/>
      <c r="EZB37" s="65"/>
      <c r="EZC37" s="65"/>
      <c r="EZD37" s="65"/>
      <c r="EZE37" s="65"/>
      <c r="EZF37" s="65"/>
      <c r="EZG37" s="65"/>
      <c r="EZH37" s="65"/>
      <c r="EZI37" s="65" t="s">
        <v>941</v>
      </c>
      <c r="EZJ37" s="65"/>
      <c r="EZK37" s="65"/>
      <c r="EZL37" s="65"/>
      <c r="EZM37" s="65"/>
      <c r="EZN37" s="65"/>
      <c r="EZO37" s="65"/>
      <c r="EZP37" s="65"/>
      <c r="EZQ37" s="65"/>
      <c r="EZR37" s="65"/>
      <c r="EZS37" s="65"/>
      <c r="EZT37" s="65"/>
      <c r="EZU37" s="65"/>
      <c r="EZV37" s="65"/>
      <c r="EZW37" s="65"/>
      <c r="EZX37" s="65"/>
      <c r="EZY37" s="65" t="s">
        <v>941</v>
      </c>
      <c r="EZZ37" s="65"/>
      <c r="FAA37" s="65"/>
      <c r="FAB37" s="65"/>
      <c r="FAC37" s="65"/>
      <c r="FAD37" s="65"/>
      <c r="FAE37" s="65"/>
      <c r="FAF37" s="65"/>
      <c r="FAG37" s="65"/>
      <c r="FAH37" s="65"/>
      <c r="FAI37" s="65"/>
      <c r="FAJ37" s="65"/>
      <c r="FAK37" s="65"/>
      <c r="FAL37" s="65"/>
      <c r="FAM37" s="65"/>
      <c r="FAN37" s="65"/>
      <c r="FAO37" s="65" t="s">
        <v>941</v>
      </c>
      <c r="FAP37" s="65"/>
      <c r="FAQ37" s="65"/>
      <c r="FAR37" s="65"/>
      <c r="FAS37" s="65"/>
      <c r="FAT37" s="65"/>
      <c r="FAU37" s="65"/>
      <c r="FAV37" s="65"/>
      <c r="FAW37" s="65"/>
      <c r="FAX37" s="65"/>
      <c r="FAY37" s="65"/>
      <c r="FAZ37" s="65"/>
      <c r="FBA37" s="65"/>
      <c r="FBB37" s="65"/>
      <c r="FBC37" s="65"/>
      <c r="FBD37" s="65"/>
      <c r="FBE37" s="65" t="s">
        <v>941</v>
      </c>
      <c r="FBF37" s="65"/>
      <c r="FBG37" s="65"/>
      <c r="FBH37" s="65"/>
      <c r="FBI37" s="65"/>
      <c r="FBJ37" s="65"/>
      <c r="FBK37" s="65"/>
      <c r="FBL37" s="65"/>
      <c r="FBM37" s="65"/>
      <c r="FBN37" s="65"/>
      <c r="FBO37" s="65"/>
      <c r="FBP37" s="65"/>
      <c r="FBQ37" s="65"/>
      <c r="FBR37" s="65"/>
      <c r="FBS37" s="65"/>
      <c r="FBT37" s="65"/>
      <c r="FBU37" s="65" t="s">
        <v>941</v>
      </c>
      <c r="FBV37" s="65"/>
      <c r="FBW37" s="65"/>
      <c r="FBX37" s="65"/>
      <c r="FBY37" s="65"/>
      <c r="FBZ37" s="65"/>
      <c r="FCA37" s="65"/>
      <c r="FCB37" s="65"/>
      <c r="FCC37" s="65"/>
      <c r="FCD37" s="65"/>
      <c r="FCE37" s="65"/>
      <c r="FCF37" s="65"/>
      <c r="FCG37" s="65"/>
      <c r="FCH37" s="65"/>
      <c r="FCI37" s="65"/>
      <c r="FCJ37" s="65"/>
      <c r="FCK37" s="65" t="s">
        <v>941</v>
      </c>
      <c r="FCL37" s="65"/>
      <c r="FCM37" s="65"/>
      <c r="FCN37" s="65"/>
      <c r="FCO37" s="65"/>
      <c r="FCP37" s="65"/>
      <c r="FCQ37" s="65"/>
      <c r="FCR37" s="65"/>
      <c r="FCS37" s="65"/>
      <c r="FCT37" s="65"/>
      <c r="FCU37" s="65"/>
      <c r="FCV37" s="65"/>
      <c r="FCW37" s="65"/>
      <c r="FCX37" s="65"/>
      <c r="FCY37" s="65"/>
      <c r="FCZ37" s="65"/>
      <c r="FDA37" s="65" t="s">
        <v>941</v>
      </c>
      <c r="FDB37" s="65"/>
      <c r="FDC37" s="65"/>
      <c r="FDD37" s="65"/>
      <c r="FDE37" s="65"/>
      <c r="FDF37" s="65"/>
      <c r="FDG37" s="65"/>
      <c r="FDH37" s="65"/>
      <c r="FDI37" s="65"/>
      <c r="FDJ37" s="65"/>
      <c r="FDK37" s="65"/>
      <c r="FDL37" s="65"/>
      <c r="FDM37" s="65"/>
      <c r="FDN37" s="65"/>
      <c r="FDO37" s="65"/>
      <c r="FDP37" s="65"/>
      <c r="FDQ37" s="65" t="s">
        <v>941</v>
      </c>
      <c r="FDR37" s="65"/>
      <c r="FDS37" s="65"/>
      <c r="FDT37" s="65"/>
      <c r="FDU37" s="65"/>
      <c r="FDV37" s="65"/>
      <c r="FDW37" s="65"/>
      <c r="FDX37" s="65"/>
      <c r="FDY37" s="65"/>
      <c r="FDZ37" s="65"/>
      <c r="FEA37" s="65"/>
      <c r="FEB37" s="65"/>
      <c r="FEC37" s="65"/>
      <c r="FED37" s="65"/>
      <c r="FEE37" s="65"/>
      <c r="FEF37" s="65"/>
      <c r="FEG37" s="65" t="s">
        <v>941</v>
      </c>
      <c r="FEH37" s="65"/>
      <c r="FEI37" s="65"/>
      <c r="FEJ37" s="65"/>
      <c r="FEK37" s="65"/>
      <c r="FEL37" s="65"/>
      <c r="FEM37" s="65"/>
      <c r="FEN37" s="65"/>
      <c r="FEO37" s="65"/>
      <c r="FEP37" s="65"/>
      <c r="FEQ37" s="65"/>
      <c r="FER37" s="65"/>
      <c r="FES37" s="65"/>
      <c r="FET37" s="65"/>
      <c r="FEU37" s="65"/>
      <c r="FEV37" s="65"/>
      <c r="FEW37" s="65" t="s">
        <v>941</v>
      </c>
      <c r="FEX37" s="65"/>
      <c r="FEY37" s="65"/>
      <c r="FEZ37" s="65"/>
      <c r="FFA37" s="65"/>
      <c r="FFB37" s="65"/>
      <c r="FFC37" s="65"/>
      <c r="FFD37" s="65"/>
      <c r="FFE37" s="65"/>
      <c r="FFF37" s="65"/>
      <c r="FFG37" s="65"/>
      <c r="FFH37" s="65"/>
      <c r="FFI37" s="65"/>
      <c r="FFJ37" s="65"/>
      <c r="FFK37" s="65"/>
      <c r="FFL37" s="65"/>
      <c r="FFM37" s="65" t="s">
        <v>941</v>
      </c>
      <c r="FFN37" s="65"/>
      <c r="FFO37" s="65"/>
      <c r="FFP37" s="65"/>
      <c r="FFQ37" s="65"/>
      <c r="FFR37" s="65"/>
      <c r="FFS37" s="65"/>
      <c r="FFT37" s="65"/>
      <c r="FFU37" s="65"/>
      <c r="FFV37" s="65"/>
      <c r="FFW37" s="65"/>
      <c r="FFX37" s="65"/>
      <c r="FFY37" s="65"/>
      <c r="FFZ37" s="65"/>
      <c r="FGA37" s="65"/>
      <c r="FGB37" s="65"/>
      <c r="FGC37" s="65" t="s">
        <v>941</v>
      </c>
      <c r="FGD37" s="65"/>
      <c r="FGE37" s="65"/>
      <c r="FGF37" s="65"/>
      <c r="FGG37" s="65"/>
      <c r="FGH37" s="65"/>
      <c r="FGI37" s="65"/>
      <c r="FGJ37" s="65"/>
      <c r="FGK37" s="65"/>
      <c r="FGL37" s="65"/>
      <c r="FGM37" s="65"/>
      <c r="FGN37" s="65"/>
      <c r="FGO37" s="65"/>
      <c r="FGP37" s="65"/>
      <c r="FGQ37" s="65"/>
      <c r="FGR37" s="65"/>
      <c r="FGS37" s="65" t="s">
        <v>941</v>
      </c>
      <c r="FGT37" s="65"/>
      <c r="FGU37" s="65"/>
      <c r="FGV37" s="65"/>
      <c r="FGW37" s="65"/>
      <c r="FGX37" s="65"/>
      <c r="FGY37" s="65"/>
      <c r="FGZ37" s="65"/>
      <c r="FHA37" s="65"/>
      <c r="FHB37" s="65"/>
      <c r="FHC37" s="65"/>
      <c r="FHD37" s="65"/>
      <c r="FHE37" s="65"/>
      <c r="FHF37" s="65"/>
      <c r="FHG37" s="65"/>
      <c r="FHH37" s="65"/>
      <c r="FHI37" s="65" t="s">
        <v>941</v>
      </c>
      <c r="FHJ37" s="65"/>
      <c r="FHK37" s="65"/>
      <c r="FHL37" s="65"/>
      <c r="FHM37" s="65"/>
      <c r="FHN37" s="65"/>
      <c r="FHO37" s="65"/>
      <c r="FHP37" s="65"/>
      <c r="FHQ37" s="65"/>
      <c r="FHR37" s="65"/>
      <c r="FHS37" s="65"/>
      <c r="FHT37" s="65"/>
      <c r="FHU37" s="65"/>
      <c r="FHV37" s="65"/>
      <c r="FHW37" s="65"/>
      <c r="FHX37" s="65"/>
      <c r="FHY37" s="65" t="s">
        <v>941</v>
      </c>
      <c r="FHZ37" s="65"/>
      <c r="FIA37" s="65"/>
      <c r="FIB37" s="65"/>
      <c r="FIC37" s="65"/>
      <c r="FID37" s="65"/>
      <c r="FIE37" s="65"/>
      <c r="FIF37" s="65"/>
      <c r="FIG37" s="65"/>
      <c r="FIH37" s="65"/>
      <c r="FII37" s="65"/>
      <c r="FIJ37" s="65"/>
      <c r="FIK37" s="65"/>
      <c r="FIL37" s="65"/>
      <c r="FIM37" s="65"/>
      <c r="FIN37" s="65"/>
      <c r="FIO37" s="65" t="s">
        <v>941</v>
      </c>
      <c r="FIP37" s="65"/>
      <c r="FIQ37" s="65"/>
      <c r="FIR37" s="65"/>
      <c r="FIS37" s="65"/>
      <c r="FIT37" s="65"/>
      <c r="FIU37" s="65"/>
      <c r="FIV37" s="65"/>
      <c r="FIW37" s="65"/>
      <c r="FIX37" s="65"/>
      <c r="FIY37" s="65"/>
      <c r="FIZ37" s="65"/>
      <c r="FJA37" s="65"/>
      <c r="FJB37" s="65"/>
      <c r="FJC37" s="65"/>
      <c r="FJD37" s="65"/>
      <c r="FJE37" s="65" t="s">
        <v>941</v>
      </c>
      <c r="FJF37" s="65"/>
      <c r="FJG37" s="65"/>
      <c r="FJH37" s="65"/>
      <c r="FJI37" s="65"/>
      <c r="FJJ37" s="65"/>
      <c r="FJK37" s="65"/>
      <c r="FJL37" s="65"/>
      <c r="FJM37" s="65"/>
      <c r="FJN37" s="65"/>
      <c r="FJO37" s="65"/>
      <c r="FJP37" s="65"/>
      <c r="FJQ37" s="65"/>
      <c r="FJR37" s="65"/>
      <c r="FJS37" s="65"/>
      <c r="FJT37" s="65"/>
      <c r="FJU37" s="65" t="s">
        <v>941</v>
      </c>
      <c r="FJV37" s="65"/>
      <c r="FJW37" s="65"/>
      <c r="FJX37" s="65"/>
      <c r="FJY37" s="65"/>
      <c r="FJZ37" s="65"/>
      <c r="FKA37" s="65"/>
      <c r="FKB37" s="65"/>
      <c r="FKC37" s="65"/>
      <c r="FKD37" s="65"/>
      <c r="FKE37" s="65"/>
      <c r="FKF37" s="65"/>
      <c r="FKG37" s="65"/>
      <c r="FKH37" s="65"/>
      <c r="FKI37" s="65"/>
      <c r="FKJ37" s="65"/>
      <c r="FKK37" s="65" t="s">
        <v>941</v>
      </c>
      <c r="FKL37" s="65"/>
      <c r="FKM37" s="65"/>
      <c r="FKN37" s="65"/>
      <c r="FKO37" s="65"/>
      <c r="FKP37" s="65"/>
      <c r="FKQ37" s="65"/>
      <c r="FKR37" s="65"/>
      <c r="FKS37" s="65"/>
      <c r="FKT37" s="65"/>
      <c r="FKU37" s="65"/>
      <c r="FKV37" s="65"/>
      <c r="FKW37" s="65"/>
      <c r="FKX37" s="65"/>
      <c r="FKY37" s="65"/>
      <c r="FKZ37" s="65"/>
      <c r="FLA37" s="65" t="s">
        <v>941</v>
      </c>
      <c r="FLB37" s="65"/>
      <c r="FLC37" s="65"/>
      <c r="FLD37" s="65"/>
      <c r="FLE37" s="65"/>
      <c r="FLF37" s="65"/>
      <c r="FLG37" s="65"/>
      <c r="FLH37" s="65"/>
      <c r="FLI37" s="65"/>
      <c r="FLJ37" s="65"/>
      <c r="FLK37" s="65"/>
      <c r="FLL37" s="65"/>
      <c r="FLM37" s="65"/>
      <c r="FLN37" s="65"/>
      <c r="FLO37" s="65"/>
      <c r="FLP37" s="65"/>
      <c r="FLQ37" s="65" t="s">
        <v>941</v>
      </c>
      <c r="FLR37" s="65"/>
      <c r="FLS37" s="65"/>
      <c r="FLT37" s="65"/>
      <c r="FLU37" s="65"/>
      <c r="FLV37" s="65"/>
      <c r="FLW37" s="65"/>
      <c r="FLX37" s="65"/>
      <c r="FLY37" s="65"/>
      <c r="FLZ37" s="65"/>
      <c r="FMA37" s="65"/>
      <c r="FMB37" s="65"/>
      <c r="FMC37" s="65"/>
      <c r="FMD37" s="65"/>
      <c r="FME37" s="65"/>
      <c r="FMF37" s="65"/>
      <c r="FMG37" s="65" t="s">
        <v>941</v>
      </c>
      <c r="FMH37" s="65"/>
      <c r="FMI37" s="65"/>
      <c r="FMJ37" s="65"/>
      <c r="FMK37" s="65"/>
      <c r="FML37" s="65"/>
      <c r="FMM37" s="65"/>
      <c r="FMN37" s="65"/>
      <c r="FMO37" s="65"/>
      <c r="FMP37" s="65"/>
      <c r="FMQ37" s="65"/>
      <c r="FMR37" s="65"/>
      <c r="FMS37" s="65"/>
      <c r="FMT37" s="65"/>
      <c r="FMU37" s="65"/>
      <c r="FMV37" s="65"/>
      <c r="FMW37" s="65" t="s">
        <v>941</v>
      </c>
      <c r="FMX37" s="65"/>
      <c r="FMY37" s="65"/>
      <c r="FMZ37" s="65"/>
      <c r="FNA37" s="65"/>
      <c r="FNB37" s="65"/>
      <c r="FNC37" s="65"/>
      <c r="FND37" s="65"/>
      <c r="FNE37" s="65"/>
      <c r="FNF37" s="65"/>
      <c r="FNG37" s="65"/>
      <c r="FNH37" s="65"/>
      <c r="FNI37" s="65"/>
      <c r="FNJ37" s="65"/>
      <c r="FNK37" s="65"/>
      <c r="FNL37" s="65"/>
      <c r="FNM37" s="65" t="s">
        <v>941</v>
      </c>
      <c r="FNN37" s="65"/>
      <c r="FNO37" s="65"/>
      <c r="FNP37" s="65"/>
      <c r="FNQ37" s="65"/>
      <c r="FNR37" s="65"/>
      <c r="FNS37" s="65"/>
      <c r="FNT37" s="65"/>
      <c r="FNU37" s="65"/>
      <c r="FNV37" s="65"/>
      <c r="FNW37" s="65"/>
      <c r="FNX37" s="65"/>
      <c r="FNY37" s="65"/>
      <c r="FNZ37" s="65"/>
      <c r="FOA37" s="65"/>
      <c r="FOB37" s="65"/>
      <c r="FOC37" s="65" t="s">
        <v>941</v>
      </c>
      <c r="FOD37" s="65"/>
      <c r="FOE37" s="65"/>
      <c r="FOF37" s="65"/>
      <c r="FOG37" s="65"/>
      <c r="FOH37" s="65"/>
      <c r="FOI37" s="65"/>
      <c r="FOJ37" s="65"/>
      <c r="FOK37" s="65"/>
      <c r="FOL37" s="65"/>
      <c r="FOM37" s="65"/>
      <c r="FON37" s="65"/>
      <c r="FOO37" s="65"/>
      <c r="FOP37" s="65"/>
      <c r="FOQ37" s="65"/>
      <c r="FOR37" s="65"/>
      <c r="FOS37" s="65" t="s">
        <v>941</v>
      </c>
      <c r="FOT37" s="65"/>
      <c r="FOU37" s="65"/>
      <c r="FOV37" s="65"/>
      <c r="FOW37" s="65"/>
      <c r="FOX37" s="65"/>
      <c r="FOY37" s="65"/>
      <c r="FOZ37" s="65"/>
      <c r="FPA37" s="65"/>
      <c r="FPB37" s="65"/>
      <c r="FPC37" s="65"/>
      <c r="FPD37" s="65"/>
      <c r="FPE37" s="65"/>
      <c r="FPF37" s="65"/>
      <c r="FPG37" s="65"/>
      <c r="FPH37" s="65"/>
      <c r="FPI37" s="65" t="s">
        <v>941</v>
      </c>
      <c r="FPJ37" s="65"/>
      <c r="FPK37" s="65"/>
      <c r="FPL37" s="65"/>
      <c r="FPM37" s="65"/>
      <c r="FPN37" s="65"/>
      <c r="FPO37" s="65"/>
      <c r="FPP37" s="65"/>
      <c r="FPQ37" s="65"/>
      <c r="FPR37" s="65"/>
      <c r="FPS37" s="65"/>
      <c r="FPT37" s="65"/>
      <c r="FPU37" s="65"/>
      <c r="FPV37" s="65"/>
      <c r="FPW37" s="65"/>
      <c r="FPX37" s="65"/>
      <c r="FPY37" s="65" t="s">
        <v>941</v>
      </c>
      <c r="FPZ37" s="65"/>
      <c r="FQA37" s="65"/>
      <c r="FQB37" s="65"/>
      <c r="FQC37" s="65"/>
      <c r="FQD37" s="65"/>
      <c r="FQE37" s="65"/>
      <c r="FQF37" s="65"/>
      <c r="FQG37" s="65"/>
      <c r="FQH37" s="65"/>
      <c r="FQI37" s="65"/>
      <c r="FQJ37" s="65"/>
      <c r="FQK37" s="65"/>
      <c r="FQL37" s="65"/>
      <c r="FQM37" s="65"/>
      <c r="FQN37" s="65"/>
      <c r="FQO37" s="65" t="s">
        <v>941</v>
      </c>
      <c r="FQP37" s="65"/>
      <c r="FQQ37" s="65"/>
      <c r="FQR37" s="65"/>
      <c r="FQS37" s="65"/>
      <c r="FQT37" s="65"/>
      <c r="FQU37" s="65"/>
      <c r="FQV37" s="65"/>
      <c r="FQW37" s="65"/>
      <c r="FQX37" s="65"/>
      <c r="FQY37" s="65"/>
      <c r="FQZ37" s="65"/>
      <c r="FRA37" s="65"/>
      <c r="FRB37" s="65"/>
      <c r="FRC37" s="65"/>
      <c r="FRD37" s="65"/>
      <c r="FRE37" s="65" t="s">
        <v>941</v>
      </c>
      <c r="FRF37" s="65"/>
      <c r="FRG37" s="65"/>
      <c r="FRH37" s="65"/>
      <c r="FRI37" s="65"/>
      <c r="FRJ37" s="65"/>
      <c r="FRK37" s="65"/>
      <c r="FRL37" s="65"/>
      <c r="FRM37" s="65"/>
      <c r="FRN37" s="65"/>
      <c r="FRO37" s="65"/>
      <c r="FRP37" s="65"/>
      <c r="FRQ37" s="65"/>
      <c r="FRR37" s="65"/>
      <c r="FRS37" s="65"/>
      <c r="FRT37" s="65"/>
      <c r="FRU37" s="65" t="s">
        <v>941</v>
      </c>
      <c r="FRV37" s="65"/>
      <c r="FRW37" s="65"/>
      <c r="FRX37" s="65"/>
      <c r="FRY37" s="65"/>
      <c r="FRZ37" s="65"/>
      <c r="FSA37" s="65"/>
      <c r="FSB37" s="65"/>
      <c r="FSC37" s="65"/>
      <c r="FSD37" s="65"/>
      <c r="FSE37" s="65"/>
      <c r="FSF37" s="65"/>
      <c r="FSG37" s="65"/>
      <c r="FSH37" s="65"/>
      <c r="FSI37" s="65"/>
      <c r="FSJ37" s="65"/>
      <c r="FSK37" s="65" t="s">
        <v>941</v>
      </c>
      <c r="FSL37" s="65"/>
      <c r="FSM37" s="65"/>
      <c r="FSN37" s="65"/>
      <c r="FSO37" s="65"/>
      <c r="FSP37" s="65"/>
      <c r="FSQ37" s="65"/>
      <c r="FSR37" s="65"/>
      <c r="FSS37" s="65"/>
      <c r="FST37" s="65"/>
      <c r="FSU37" s="65"/>
      <c r="FSV37" s="65"/>
      <c r="FSW37" s="65"/>
      <c r="FSX37" s="65"/>
      <c r="FSY37" s="65"/>
      <c r="FSZ37" s="65"/>
      <c r="FTA37" s="65" t="s">
        <v>941</v>
      </c>
      <c r="FTB37" s="65"/>
      <c r="FTC37" s="65"/>
      <c r="FTD37" s="65"/>
      <c r="FTE37" s="65"/>
      <c r="FTF37" s="65"/>
      <c r="FTG37" s="65"/>
      <c r="FTH37" s="65"/>
      <c r="FTI37" s="65"/>
      <c r="FTJ37" s="65"/>
      <c r="FTK37" s="65"/>
      <c r="FTL37" s="65"/>
      <c r="FTM37" s="65"/>
      <c r="FTN37" s="65"/>
      <c r="FTO37" s="65"/>
      <c r="FTP37" s="65"/>
      <c r="FTQ37" s="65" t="s">
        <v>941</v>
      </c>
      <c r="FTR37" s="65"/>
      <c r="FTS37" s="65"/>
      <c r="FTT37" s="65"/>
      <c r="FTU37" s="65"/>
      <c r="FTV37" s="65"/>
      <c r="FTW37" s="65"/>
      <c r="FTX37" s="65"/>
      <c r="FTY37" s="65"/>
      <c r="FTZ37" s="65"/>
      <c r="FUA37" s="65"/>
      <c r="FUB37" s="65"/>
      <c r="FUC37" s="65"/>
      <c r="FUD37" s="65"/>
      <c r="FUE37" s="65"/>
      <c r="FUF37" s="65"/>
      <c r="FUG37" s="65" t="s">
        <v>941</v>
      </c>
      <c r="FUH37" s="65"/>
      <c r="FUI37" s="65"/>
      <c r="FUJ37" s="65"/>
      <c r="FUK37" s="65"/>
      <c r="FUL37" s="65"/>
      <c r="FUM37" s="65"/>
      <c r="FUN37" s="65"/>
      <c r="FUO37" s="65"/>
      <c r="FUP37" s="65"/>
      <c r="FUQ37" s="65"/>
      <c r="FUR37" s="65"/>
      <c r="FUS37" s="65"/>
      <c r="FUT37" s="65"/>
      <c r="FUU37" s="65"/>
      <c r="FUV37" s="65"/>
      <c r="FUW37" s="65" t="s">
        <v>941</v>
      </c>
      <c r="FUX37" s="65"/>
      <c r="FUY37" s="65"/>
      <c r="FUZ37" s="65"/>
      <c r="FVA37" s="65"/>
      <c r="FVB37" s="65"/>
      <c r="FVC37" s="65"/>
      <c r="FVD37" s="65"/>
      <c r="FVE37" s="65"/>
      <c r="FVF37" s="65"/>
      <c r="FVG37" s="65"/>
      <c r="FVH37" s="65"/>
      <c r="FVI37" s="65"/>
      <c r="FVJ37" s="65"/>
      <c r="FVK37" s="65"/>
      <c r="FVL37" s="65"/>
      <c r="FVM37" s="65" t="s">
        <v>941</v>
      </c>
      <c r="FVN37" s="65"/>
      <c r="FVO37" s="65"/>
      <c r="FVP37" s="65"/>
      <c r="FVQ37" s="65"/>
      <c r="FVR37" s="65"/>
      <c r="FVS37" s="65"/>
      <c r="FVT37" s="65"/>
      <c r="FVU37" s="65"/>
      <c r="FVV37" s="65"/>
      <c r="FVW37" s="65"/>
      <c r="FVX37" s="65"/>
      <c r="FVY37" s="65"/>
      <c r="FVZ37" s="65"/>
      <c r="FWA37" s="65"/>
      <c r="FWB37" s="65"/>
      <c r="FWC37" s="65" t="s">
        <v>941</v>
      </c>
      <c r="FWD37" s="65"/>
      <c r="FWE37" s="65"/>
      <c r="FWF37" s="65"/>
      <c r="FWG37" s="65"/>
      <c r="FWH37" s="65"/>
      <c r="FWI37" s="65"/>
      <c r="FWJ37" s="65"/>
      <c r="FWK37" s="65"/>
      <c r="FWL37" s="65"/>
      <c r="FWM37" s="65"/>
      <c r="FWN37" s="65"/>
      <c r="FWO37" s="65"/>
      <c r="FWP37" s="65"/>
      <c r="FWQ37" s="65"/>
      <c r="FWR37" s="65"/>
      <c r="FWS37" s="65" t="s">
        <v>941</v>
      </c>
      <c r="FWT37" s="65"/>
      <c r="FWU37" s="65"/>
      <c r="FWV37" s="65"/>
      <c r="FWW37" s="65"/>
      <c r="FWX37" s="65"/>
      <c r="FWY37" s="65"/>
      <c r="FWZ37" s="65"/>
      <c r="FXA37" s="65"/>
      <c r="FXB37" s="65"/>
      <c r="FXC37" s="65"/>
      <c r="FXD37" s="65"/>
      <c r="FXE37" s="65"/>
      <c r="FXF37" s="65"/>
      <c r="FXG37" s="65"/>
      <c r="FXH37" s="65"/>
      <c r="FXI37" s="65" t="s">
        <v>941</v>
      </c>
      <c r="FXJ37" s="65"/>
      <c r="FXK37" s="65"/>
      <c r="FXL37" s="65"/>
      <c r="FXM37" s="65"/>
      <c r="FXN37" s="65"/>
      <c r="FXO37" s="65"/>
      <c r="FXP37" s="65"/>
      <c r="FXQ37" s="65"/>
      <c r="FXR37" s="65"/>
      <c r="FXS37" s="65"/>
      <c r="FXT37" s="65"/>
      <c r="FXU37" s="65"/>
      <c r="FXV37" s="65"/>
      <c r="FXW37" s="65"/>
      <c r="FXX37" s="65"/>
      <c r="FXY37" s="65" t="s">
        <v>941</v>
      </c>
      <c r="FXZ37" s="65"/>
      <c r="FYA37" s="65"/>
      <c r="FYB37" s="65"/>
      <c r="FYC37" s="65"/>
      <c r="FYD37" s="65"/>
      <c r="FYE37" s="65"/>
      <c r="FYF37" s="65"/>
      <c r="FYG37" s="65"/>
      <c r="FYH37" s="65"/>
      <c r="FYI37" s="65"/>
      <c r="FYJ37" s="65"/>
      <c r="FYK37" s="65"/>
      <c r="FYL37" s="65"/>
      <c r="FYM37" s="65"/>
      <c r="FYN37" s="65"/>
      <c r="FYO37" s="65" t="s">
        <v>941</v>
      </c>
      <c r="FYP37" s="65"/>
      <c r="FYQ37" s="65"/>
      <c r="FYR37" s="65"/>
      <c r="FYS37" s="65"/>
      <c r="FYT37" s="65"/>
      <c r="FYU37" s="65"/>
      <c r="FYV37" s="65"/>
      <c r="FYW37" s="65"/>
      <c r="FYX37" s="65"/>
      <c r="FYY37" s="65"/>
      <c r="FYZ37" s="65"/>
      <c r="FZA37" s="65"/>
      <c r="FZB37" s="65"/>
      <c r="FZC37" s="65"/>
      <c r="FZD37" s="65"/>
      <c r="FZE37" s="65" t="s">
        <v>941</v>
      </c>
      <c r="FZF37" s="65"/>
      <c r="FZG37" s="65"/>
      <c r="FZH37" s="65"/>
      <c r="FZI37" s="65"/>
      <c r="FZJ37" s="65"/>
      <c r="FZK37" s="65"/>
      <c r="FZL37" s="65"/>
      <c r="FZM37" s="65"/>
      <c r="FZN37" s="65"/>
      <c r="FZO37" s="65"/>
      <c r="FZP37" s="65"/>
      <c r="FZQ37" s="65"/>
      <c r="FZR37" s="65"/>
      <c r="FZS37" s="65"/>
      <c r="FZT37" s="65"/>
      <c r="FZU37" s="65" t="s">
        <v>941</v>
      </c>
      <c r="FZV37" s="65"/>
      <c r="FZW37" s="65"/>
      <c r="FZX37" s="65"/>
      <c r="FZY37" s="65"/>
      <c r="FZZ37" s="65"/>
      <c r="GAA37" s="65"/>
      <c r="GAB37" s="65"/>
      <c r="GAC37" s="65"/>
      <c r="GAD37" s="65"/>
      <c r="GAE37" s="65"/>
      <c r="GAF37" s="65"/>
      <c r="GAG37" s="65"/>
      <c r="GAH37" s="65"/>
      <c r="GAI37" s="65"/>
      <c r="GAJ37" s="65"/>
      <c r="GAK37" s="65" t="s">
        <v>941</v>
      </c>
      <c r="GAL37" s="65"/>
      <c r="GAM37" s="65"/>
      <c r="GAN37" s="65"/>
      <c r="GAO37" s="65"/>
      <c r="GAP37" s="65"/>
      <c r="GAQ37" s="65"/>
      <c r="GAR37" s="65"/>
      <c r="GAS37" s="65"/>
      <c r="GAT37" s="65"/>
      <c r="GAU37" s="65"/>
      <c r="GAV37" s="65"/>
      <c r="GAW37" s="65"/>
      <c r="GAX37" s="65"/>
      <c r="GAY37" s="65"/>
      <c r="GAZ37" s="65"/>
      <c r="GBA37" s="65" t="s">
        <v>941</v>
      </c>
      <c r="GBB37" s="65"/>
      <c r="GBC37" s="65"/>
      <c r="GBD37" s="65"/>
      <c r="GBE37" s="65"/>
      <c r="GBF37" s="65"/>
      <c r="GBG37" s="65"/>
      <c r="GBH37" s="65"/>
      <c r="GBI37" s="65"/>
      <c r="GBJ37" s="65"/>
      <c r="GBK37" s="65"/>
      <c r="GBL37" s="65"/>
      <c r="GBM37" s="65"/>
      <c r="GBN37" s="65"/>
      <c r="GBO37" s="65"/>
      <c r="GBP37" s="65"/>
      <c r="GBQ37" s="65" t="s">
        <v>941</v>
      </c>
      <c r="GBR37" s="65"/>
      <c r="GBS37" s="65"/>
      <c r="GBT37" s="65"/>
      <c r="GBU37" s="65"/>
      <c r="GBV37" s="65"/>
      <c r="GBW37" s="65"/>
      <c r="GBX37" s="65"/>
      <c r="GBY37" s="65"/>
      <c r="GBZ37" s="65"/>
      <c r="GCA37" s="65"/>
      <c r="GCB37" s="65"/>
      <c r="GCC37" s="65"/>
      <c r="GCD37" s="65"/>
      <c r="GCE37" s="65"/>
      <c r="GCF37" s="65"/>
      <c r="GCG37" s="65" t="s">
        <v>941</v>
      </c>
      <c r="GCH37" s="65"/>
      <c r="GCI37" s="65"/>
      <c r="GCJ37" s="65"/>
      <c r="GCK37" s="65"/>
      <c r="GCL37" s="65"/>
      <c r="GCM37" s="65"/>
      <c r="GCN37" s="65"/>
      <c r="GCO37" s="65"/>
      <c r="GCP37" s="65"/>
      <c r="GCQ37" s="65"/>
      <c r="GCR37" s="65"/>
      <c r="GCS37" s="65"/>
      <c r="GCT37" s="65"/>
      <c r="GCU37" s="65"/>
      <c r="GCV37" s="65"/>
      <c r="GCW37" s="65" t="s">
        <v>941</v>
      </c>
      <c r="GCX37" s="65"/>
      <c r="GCY37" s="65"/>
      <c r="GCZ37" s="65"/>
      <c r="GDA37" s="65"/>
      <c r="GDB37" s="65"/>
      <c r="GDC37" s="65"/>
      <c r="GDD37" s="65"/>
      <c r="GDE37" s="65"/>
      <c r="GDF37" s="65"/>
      <c r="GDG37" s="65"/>
      <c r="GDH37" s="65"/>
      <c r="GDI37" s="65"/>
      <c r="GDJ37" s="65"/>
      <c r="GDK37" s="65"/>
      <c r="GDL37" s="65"/>
      <c r="GDM37" s="65" t="s">
        <v>941</v>
      </c>
      <c r="GDN37" s="65"/>
      <c r="GDO37" s="65"/>
      <c r="GDP37" s="65"/>
      <c r="GDQ37" s="65"/>
      <c r="GDR37" s="65"/>
      <c r="GDS37" s="65"/>
      <c r="GDT37" s="65"/>
      <c r="GDU37" s="65"/>
      <c r="GDV37" s="65"/>
      <c r="GDW37" s="65"/>
      <c r="GDX37" s="65"/>
      <c r="GDY37" s="65"/>
      <c r="GDZ37" s="65"/>
      <c r="GEA37" s="65"/>
      <c r="GEB37" s="65"/>
      <c r="GEC37" s="65" t="s">
        <v>941</v>
      </c>
      <c r="GED37" s="65"/>
      <c r="GEE37" s="65"/>
      <c r="GEF37" s="65"/>
      <c r="GEG37" s="65"/>
      <c r="GEH37" s="65"/>
      <c r="GEI37" s="65"/>
      <c r="GEJ37" s="65"/>
      <c r="GEK37" s="65"/>
      <c r="GEL37" s="65"/>
      <c r="GEM37" s="65"/>
      <c r="GEN37" s="65"/>
      <c r="GEO37" s="65"/>
      <c r="GEP37" s="65"/>
      <c r="GEQ37" s="65"/>
      <c r="GER37" s="65"/>
      <c r="GES37" s="65" t="s">
        <v>941</v>
      </c>
      <c r="GET37" s="65"/>
      <c r="GEU37" s="65"/>
      <c r="GEV37" s="65"/>
      <c r="GEW37" s="65"/>
      <c r="GEX37" s="65"/>
      <c r="GEY37" s="65"/>
      <c r="GEZ37" s="65"/>
      <c r="GFA37" s="65"/>
      <c r="GFB37" s="65"/>
      <c r="GFC37" s="65"/>
      <c r="GFD37" s="65"/>
      <c r="GFE37" s="65"/>
      <c r="GFF37" s="65"/>
      <c r="GFG37" s="65"/>
      <c r="GFH37" s="65"/>
      <c r="GFI37" s="65" t="s">
        <v>941</v>
      </c>
      <c r="GFJ37" s="65"/>
      <c r="GFK37" s="65"/>
      <c r="GFL37" s="65"/>
      <c r="GFM37" s="65"/>
      <c r="GFN37" s="65"/>
      <c r="GFO37" s="65"/>
      <c r="GFP37" s="65"/>
      <c r="GFQ37" s="65"/>
      <c r="GFR37" s="65"/>
      <c r="GFS37" s="65"/>
      <c r="GFT37" s="65"/>
      <c r="GFU37" s="65"/>
      <c r="GFV37" s="65"/>
      <c r="GFW37" s="65"/>
      <c r="GFX37" s="65"/>
      <c r="GFY37" s="65" t="s">
        <v>941</v>
      </c>
      <c r="GFZ37" s="65"/>
      <c r="GGA37" s="65"/>
      <c r="GGB37" s="65"/>
      <c r="GGC37" s="65"/>
      <c r="GGD37" s="65"/>
      <c r="GGE37" s="65"/>
      <c r="GGF37" s="65"/>
      <c r="GGG37" s="65"/>
      <c r="GGH37" s="65"/>
      <c r="GGI37" s="65"/>
      <c r="GGJ37" s="65"/>
      <c r="GGK37" s="65"/>
      <c r="GGL37" s="65"/>
      <c r="GGM37" s="65"/>
      <c r="GGN37" s="65"/>
      <c r="GGO37" s="65" t="s">
        <v>941</v>
      </c>
      <c r="GGP37" s="65"/>
      <c r="GGQ37" s="65"/>
      <c r="GGR37" s="65"/>
      <c r="GGS37" s="65"/>
      <c r="GGT37" s="65"/>
      <c r="GGU37" s="65"/>
      <c r="GGV37" s="65"/>
      <c r="GGW37" s="65"/>
      <c r="GGX37" s="65"/>
      <c r="GGY37" s="65"/>
      <c r="GGZ37" s="65"/>
      <c r="GHA37" s="65"/>
      <c r="GHB37" s="65"/>
      <c r="GHC37" s="65"/>
      <c r="GHD37" s="65"/>
      <c r="GHE37" s="65" t="s">
        <v>941</v>
      </c>
      <c r="GHF37" s="65"/>
      <c r="GHG37" s="65"/>
      <c r="GHH37" s="65"/>
      <c r="GHI37" s="65"/>
      <c r="GHJ37" s="65"/>
      <c r="GHK37" s="65"/>
      <c r="GHL37" s="65"/>
      <c r="GHM37" s="65"/>
      <c r="GHN37" s="65"/>
      <c r="GHO37" s="65"/>
      <c r="GHP37" s="65"/>
      <c r="GHQ37" s="65"/>
      <c r="GHR37" s="65"/>
      <c r="GHS37" s="65"/>
      <c r="GHT37" s="65"/>
      <c r="GHU37" s="65" t="s">
        <v>941</v>
      </c>
      <c r="GHV37" s="65"/>
      <c r="GHW37" s="65"/>
      <c r="GHX37" s="65"/>
      <c r="GHY37" s="65"/>
      <c r="GHZ37" s="65"/>
      <c r="GIA37" s="65"/>
      <c r="GIB37" s="65"/>
      <c r="GIC37" s="65"/>
      <c r="GID37" s="65"/>
      <c r="GIE37" s="65"/>
      <c r="GIF37" s="65"/>
      <c r="GIG37" s="65"/>
      <c r="GIH37" s="65"/>
      <c r="GII37" s="65"/>
      <c r="GIJ37" s="65"/>
      <c r="GIK37" s="65" t="s">
        <v>941</v>
      </c>
      <c r="GIL37" s="65"/>
      <c r="GIM37" s="65"/>
      <c r="GIN37" s="65"/>
      <c r="GIO37" s="65"/>
      <c r="GIP37" s="65"/>
      <c r="GIQ37" s="65"/>
      <c r="GIR37" s="65"/>
      <c r="GIS37" s="65"/>
      <c r="GIT37" s="65"/>
      <c r="GIU37" s="65"/>
      <c r="GIV37" s="65"/>
      <c r="GIW37" s="65"/>
      <c r="GIX37" s="65"/>
      <c r="GIY37" s="65"/>
      <c r="GIZ37" s="65"/>
      <c r="GJA37" s="65" t="s">
        <v>941</v>
      </c>
      <c r="GJB37" s="65"/>
      <c r="GJC37" s="65"/>
      <c r="GJD37" s="65"/>
      <c r="GJE37" s="65"/>
      <c r="GJF37" s="65"/>
      <c r="GJG37" s="65"/>
      <c r="GJH37" s="65"/>
      <c r="GJI37" s="65"/>
      <c r="GJJ37" s="65"/>
      <c r="GJK37" s="65"/>
      <c r="GJL37" s="65"/>
      <c r="GJM37" s="65"/>
      <c r="GJN37" s="65"/>
      <c r="GJO37" s="65"/>
      <c r="GJP37" s="65"/>
      <c r="GJQ37" s="65" t="s">
        <v>941</v>
      </c>
      <c r="GJR37" s="65"/>
      <c r="GJS37" s="65"/>
      <c r="GJT37" s="65"/>
      <c r="GJU37" s="65"/>
      <c r="GJV37" s="65"/>
      <c r="GJW37" s="65"/>
      <c r="GJX37" s="65"/>
      <c r="GJY37" s="65"/>
      <c r="GJZ37" s="65"/>
      <c r="GKA37" s="65"/>
      <c r="GKB37" s="65"/>
      <c r="GKC37" s="65"/>
      <c r="GKD37" s="65"/>
      <c r="GKE37" s="65"/>
      <c r="GKF37" s="65"/>
      <c r="GKG37" s="65" t="s">
        <v>941</v>
      </c>
      <c r="GKH37" s="65"/>
      <c r="GKI37" s="65"/>
      <c r="GKJ37" s="65"/>
      <c r="GKK37" s="65"/>
      <c r="GKL37" s="65"/>
      <c r="GKM37" s="65"/>
      <c r="GKN37" s="65"/>
      <c r="GKO37" s="65"/>
      <c r="GKP37" s="65"/>
      <c r="GKQ37" s="65"/>
      <c r="GKR37" s="65"/>
      <c r="GKS37" s="65"/>
      <c r="GKT37" s="65"/>
      <c r="GKU37" s="65"/>
      <c r="GKV37" s="65"/>
      <c r="GKW37" s="65" t="s">
        <v>941</v>
      </c>
      <c r="GKX37" s="65"/>
      <c r="GKY37" s="65"/>
      <c r="GKZ37" s="65"/>
      <c r="GLA37" s="65"/>
      <c r="GLB37" s="65"/>
      <c r="GLC37" s="65"/>
      <c r="GLD37" s="65"/>
      <c r="GLE37" s="65"/>
      <c r="GLF37" s="65"/>
      <c r="GLG37" s="65"/>
      <c r="GLH37" s="65"/>
      <c r="GLI37" s="65"/>
      <c r="GLJ37" s="65"/>
      <c r="GLK37" s="65"/>
      <c r="GLL37" s="65"/>
      <c r="GLM37" s="65" t="s">
        <v>941</v>
      </c>
      <c r="GLN37" s="65"/>
      <c r="GLO37" s="65"/>
      <c r="GLP37" s="65"/>
      <c r="GLQ37" s="65"/>
      <c r="GLR37" s="65"/>
      <c r="GLS37" s="65"/>
      <c r="GLT37" s="65"/>
      <c r="GLU37" s="65"/>
      <c r="GLV37" s="65"/>
      <c r="GLW37" s="65"/>
      <c r="GLX37" s="65"/>
      <c r="GLY37" s="65"/>
      <c r="GLZ37" s="65"/>
      <c r="GMA37" s="65"/>
      <c r="GMB37" s="65"/>
      <c r="GMC37" s="65" t="s">
        <v>941</v>
      </c>
      <c r="GMD37" s="65"/>
      <c r="GME37" s="65"/>
      <c r="GMF37" s="65"/>
      <c r="GMG37" s="65"/>
      <c r="GMH37" s="65"/>
      <c r="GMI37" s="65"/>
      <c r="GMJ37" s="65"/>
      <c r="GMK37" s="65"/>
      <c r="GML37" s="65"/>
      <c r="GMM37" s="65"/>
      <c r="GMN37" s="65"/>
      <c r="GMO37" s="65"/>
      <c r="GMP37" s="65"/>
      <c r="GMQ37" s="65"/>
      <c r="GMR37" s="65"/>
      <c r="GMS37" s="65" t="s">
        <v>941</v>
      </c>
      <c r="GMT37" s="65"/>
      <c r="GMU37" s="65"/>
      <c r="GMV37" s="65"/>
      <c r="GMW37" s="65"/>
      <c r="GMX37" s="65"/>
      <c r="GMY37" s="65"/>
      <c r="GMZ37" s="65"/>
      <c r="GNA37" s="65"/>
      <c r="GNB37" s="65"/>
      <c r="GNC37" s="65"/>
      <c r="GND37" s="65"/>
      <c r="GNE37" s="65"/>
      <c r="GNF37" s="65"/>
      <c r="GNG37" s="65"/>
      <c r="GNH37" s="65"/>
      <c r="GNI37" s="65" t="s">
        <v>941</v>
      </c>
      <c r="GNJ37" s="65"/>
      <c r="GNK37" s="65"/>
      <c r="GNL37" s="65"/>
      <c r="GNM37" s="65"/>
      <c r="GNN37" s="65"/>
      <c r="GNO37" s="65"/>
      <c r="GNP37" s="65"/>
      <c r="GNQ37" s="65"/>
      <c r="GNR37" s="65"/>
      <c r="GNS37" s="65"/>
      <c r="GNT37" s="65"/>
      <c r="GNU37" s="65"/>
      <c r="GNV37" s="65"/>
      <c r="GNW37" s="65"/>
      <c r="GNX37" s="65"/>
      <c r="GNY37" s="65" t="s">
        <v>941</v>
      </c>
      <c r="GNZ37" s="65"/>
      <c r="GOA37" s="65"/>
      <c r="GOB37" s="65"/>
      <c r="GOC37" s="65"/>
      <c r="GOD37" s="65"/>
      <c r="GOE37" s="65"/>
      <c r="GOF37" s="65"/>
      <c r="GOG37" s="65"/>
      <c r="GOH37" s="65"/>
      <c r="GOI37" s="65"/>
      <c r="GOJ37" s="65"/>
      <c r="GOK37" s="65"/>
      <c r="GOL37" s="65"/>
      <c r="GOM37" s="65"/>
      <c r="GON37" s="65"/>
      <c r="GOO37" s="65" t="s">
        <v>941</v>
      </c>
      <c r="GOP37" s="65"/>
      <c r="GOQ37" s="65"/>
      <c r="GOR37" s="65"/>
      <c r="GOS37" s="65"/>
      <c r="GOT37" s="65"/>
      <c r="GOU37" s="65"/>
      <c r="GOV37" s="65"/>
      <c r="GOW37" s="65"/>
      <c r="GOX37" s="65"/>
      <c r="GOY37" s="65"/>
      <c r="GOZ37" s="65"/>
      <c r="GPA37" s="65"/>
      <c r="GPB37" s="65"/>
      <c r="GPC37" s="65"/>
      <c r="GPD37" s="65"/>
      <c r="GPE37" s="65" t="s">
        <v>941</v>
      </c>
      <c r="GPF37" s="65"/>
      <c r="GPG37" s="65"/>
      <c r="GPH37" s="65"/>
      <c r="GPI37" s="65"/>
      <c r="GPJ37" s="65"/>
      <c r="GPK37" s="65"/>
      <c r="GPL37" s="65"/>
      <c r="GPM37" s="65"/>
      <c r="GPN37" s="65"/>
      <c r="GPO37" s="65"/>
      <c r="GPP37" s="65"/>
      <c r="GPQ37" s="65"/>
      <c r="GPR37" s="65"/>
      <c r="GPS37" s="65"/>
      <c r="GPT37" s="65"/>
      <c r="GPU37" s="65" t="s">
        <v>941</v>
      </c>
      <c r="GPV37" s="65"/>
      <c r="GPW37" s="65"/>
      <c r="GPX37" s="65"/>
      <c r="GPY37" s="65"/>
      <c r="GPZ37" s="65"/>
      <c r="GQA37" s="65"/>
      <c r="GQB37" s="65"/>
      <c r="GQC37" s="65"/>
      <c r="GQD37" s="65"/>
      <c r="GQE37" s="65"/>
      <c r="GQF37" s="65"/>
      <c r="GQG37" s="65"/>
      <c r="GQH37" s="65"/>
      <c r="GQI37" s="65"/>
      <c r="GQJ37" s="65"/>
      <c r="GQK37" s="65" t="s">
        <v>941</v>
      </c>
      <c r="GQL37" s="65"/>
      <c r="GQM37" s="65"/>
      <c r="GQN37" s="65"/>
      <c r="GQO37" s="65"/>
      <c r="GQP37" s="65"/>
      <c r="GQQ37" s="65"/>
      <c r="GQR37" s="65"/>
      <c r="GQS37" s="65"/>
      <c r="GQT37" s="65"/>
      <c r="GQU37" s="65"/>
      <c r="GQV37" s="65"/>
      <c r="GQW37" s="65"/>
      <c r="GQX37" s="65"/>
      <c r="GQY37" s="65"/>
      <c r="GQZ37" s="65"/>
      <c r="GRA37" s="65" t="s">
        <v>941</v>
      </c>
      <c r="GRB37" s="65"/>
      <c r="GRC37" s="65"/>
      <c r="GRD37" s="65"/>
      <c r="GRE37" s="65"/>
      <c r="GRF37" s="65"/>
      <c r="GRG37" s="65"/>
      <c r="GRH37" s="65"/>
      <c r="GRI37" s="65"/>
      <c r="GRJ37" s="65"/>
      <c r="GRK37" s="65"/>
      <c r="GRL37" s="65"/>
      <c r="GRM37" s="65"/>
      <c r="GRN37" s="65"/>
      <c r="GRO37" s="65"/>
      <c r="GRP37" s="65"/>
      <c r="GRQ37" s="65" t="s">
        <v>941</v>
      </c>
      <c r="GRR37" s="65"/>
      <c r="GRS37" s="65"/>
      <c r="GRT37" s="65"/>
      <c r="GRU37" s="65"/>
      <c r="GRV37" s="65"/>
      <c r="GRW37" s="65"/>
      <c r="GRX37" s="65"/>
      <c r="GRY37" s="65"/>
      <c r="GRZ37" s="65"/>
      <c r="GSA37" s="65"/>
      <c r="GSB37" s="65"/>
      <c r="GSC37" s="65"/>
      <c r="GSD37" s="65"/>
      <c r="GSE37" s="65"/>
      <c r="GSF37" s="65"/>
      <c r="GSG37" s="65" t="s">
        <v>941</v>
      </c>
      <c r="GSH37" s="65"/>
      <c r="GSI37" s="65"/>
      <c r="GSJ37" s="65"/>
      <c r="GSK37" s="65"/>
      <c r="GSL37" s="65"/>
      <c r="GSM37" s="65"/>
      <c r="GSN37" s="65"/>
      <c r="GSO37" s="65"/>
      <c r="GSP37" s="65"/>
      <c r="GSQ37" s="65"/>
      <c r="GSR37" s="65"/>
      <c r="GSS37" s="65"/>
      <c r="GST37" s="65"/>
      <c r="GSU37" s="65"/>
      <c r="GSV37" s="65"/>
      <c r="GSW37" s="65" t="s">
        <v>941</v>
      </c>
      <c r="GSX37" s="65"/>
      <c r="GSY37" s="65"/>
      <c r="GSZ37" s="65"/>
      <c r="GTA37" s="65"/>
      <c r="GTB37" s="65"/>
      <c r="GTC37" s="65"/>
      <c r="GTD37" s="65"/>
      <c r="GTE37" s="65"/>
      <c r="GTF37" s="65"/>
      <c r="GTG37" s="65"/>
      <c r="GTH37" s="65"/>
      <c r="GTI37" s="65"/>
      <c r="GTJ37" s="65"/>
      <c r="GTK37" s="65"/>
      <c r="GTL37" s="65"/>
      <c r="GTM37" s="65" t="s">
        <v>941</v>
      </c>
      <c r="GTN37" s="65"/>
      <c r="GTO37" s="65"/>
      <c r="GTP37" s="65"/>
      <c r="GTQ37" s="65"/>
      <c r="GTR37" s="65"/>
      <c r="GTS37" s="65"/>
      <c r="GTT37" s="65"/>
      <c r="GTU37" s="65"/>
      <c r="GTV37" s="65"/>
      <c r="GTW37" s="65"/>
      <c r="GTX37" s="65"/>
      <c r="GTY37" s="65"/>
      <c r="GTZ37" s="65"/>
      <c r="GUA37" s="65"/>
      <c r="GUB37" s="65"/>
      <c r="GUC37" s="65" t="s">
        <v>941</v>
      </c>
      <c r="GUD37" s="65"/>
      <c r="GUE37" s="65"/>
      <c r="GUF37" s="65"/>
      <c r="GUG37" s="65"/>
      <c r="GUH37" s="65"/>
      <c r="GUI37" s="65"/>
      <c r="GUJ37" s="65"/>
      <c r="GUK37" s="65"/>
      <c r="GUL37" s="65"/>
      <c r="GUM37" s="65"/>
      <c r="GUN37" s="65"/>
      <c r="GUO37" s="65"/>
      <c r="GUP37" s="65"/>
      <c r="GUQ37" s="65"/>
      <c r="GUR37" s="65"/>
      <c r="GUS37" s="65" t="s">
        <v>941</v>
      </c>
      <c r="GUT37" s="65"/>
      <c r="GUU37" s="65"/>
      <c r="GUV37" s="65"/>
      <c r="GUW37" s="65"/>
      <c r="GUX37" s="65"/>
      <c r="GUY37" s="65"/>
      <c r="GUZ37" s="65"/>
      <c r="GVA37" s="65"/>
      <c r="GVB37" s="65"/>
      <c r="GVC37" s="65"/>
      <c r="GVD37" s="65"/>
      <c r="GVE37" s="65"/>
      <c r="GVF37" s="65"/>
      <c r="GVG37" s="65"/>
      <c r="GVH37" s="65"/>
      <c r="GVI37" s="65" t="s">
        <v>941</v>
      </c>
      <c r="GVJ37" s="65"/>
      <c r="GVK37" s="65"/>
      <c r="GVL37" s="65"/>
      <c r="GVM37" s="65"/>
      <c r="GVN37" s="65"/>
      <c r="GVO37" s="65"/>
      <c r="GVP37" s="65"/>
      <c r="GVQ37" s="65"/>
      <c r="GVR37" s="65"/>
      <c r="GVS37" s="65"/>
      <c r="GVT37" s="65"/>
      <c r="GVU37" s="65"/>
      <c r="GVV37" s="65"/>
      <c r="GVW37" s="65"/>
      <c r="GVX37" s="65"/>
      <c r="GVY37" s="65" t="s">
        <v>941</v>
      </c>
      <c r="GVZ37" s="65"/>
      <c r="GWA37" s="65"/>
      <c r="GWB37" s="65"/>
      <c r="GWC37" s="65"/>
      <c r="GWD37" s="65"/>
      <c r="GWE37" s="65"/>
      <c r="GWF37" s="65"/>
      <c r="GWG37" s="65"/>
      <c r="GWH37" s="65"/>
      <c r="GWI37" s="65"/>
      <c r="GWJ37" s="65"/>
      <c r="GWK37" s="65"/>
      <c r="GWL37" s="65"/>
      <c r="GWM37" s="65"/>
      <c r="GWN37" s="65"/>
      <c r="GWO37" s="65" t="s">
        <v>941</v>
      </c>
      <c r="GWP37" s="65"/>
      <c r="GWQ37" s="65"/>
      <c r="GWR37" s="65"/>
      <c r="GWS37" s="65"/>
      <c r="GWT37" s="65"/>
      <c r="GWU37" s="65"/>
      <c r="GWV37" s="65"/>
      <c r="GWW37" s="65"/>
      <c r="GWX37" s="65"/>
      <c r="GWY37" s="65"/>
      <c r="GWZ37" s="65"/>
      <c r="GXA37" s="65"/>
      <c r="GXB37" s="65"/>
      <c r="GXC37" s="65"/>
      <c r="GXD37" s="65"/>
      <c r="GXE37" s="65" t="s">
        <v>941</v>
      </c>
      <c r="GXF37" s="65"/>
      <c r="GXG37" s="65"/>
      <c r="GXH37" s="65"/>
      <c r="GXI37" s="65"/>
      <c r="GXJ37" s="65"/>
      <c r="GXK37" s="65"/>
      <c r="GXL37" s="65"/>
      <c r="GXM37" s="65"/>
      <c r="GXN37" s="65"/>
      <c r="GXO37" s="65"/>
      <c r="GXP37" s="65"/>
      <c r="GXQ37" s="65"/>
      <c r="GXR37" s="65"/>
      <c r="GXS37" s="65"/>
      <c r="GXT37" s="65"/>
      <c r="GXU37" s="65" t="s">
        <v>941</v>
      </c>
      <c r="GXV37" s="65"/>
      <c r="GXW37" s="65"/>
      <c r="GXX37" s="65"/>
      <c r="GXY37" s="65"/>
      <c r="GXZ37" s="65"/>
      <c r="GYA37" s="65"/>
      <c r="GYB37" s="65"/>
      <c r="GYC37" s="65"/>
      <c r="GYD37" s="65"/>
      <c r="GYE37" s="65"/>
      <c r="GYF37" s="65"/>
      <c r="GYG37" s="65"/>
      <c r="GYH37" s="65"/>
      <c r="GYI37" s="65"/>
      <c r="GYJ37" s="65"/>
      <c r="GYK37" s="65" t="s">
        <v>941</v>
      </c>
      <c r="GYL37" s="65"/>
      <c r="GYM37" s="65"/>
      <c r="GYN37" s="65"/>
      <c r="GYO37" s="65"/>
      <c r="GYP37" s="65"/>
      <c r="GYQ37" s="65"/>
      <c r="GYR37" s="65"/>
      <c r="GYS37" s="65"/>
      <c r="GYT37" s="65"/>
      <c r="GYU37" s="65"/>
      <c r="GYV37" s="65"/>
      <c r="GYW37" s="65"/>
      <c r="GYX37" s="65"/>
      <c r="GYY37" s="65"/>
      <c r="GYZ37" s="65"/>
      <c r="GZA37" s="65" t="s">
        <v>941</v>
      </c>
      <c r="GZB37" s="65"/>
      <c r="GZC37" s="65"/>
      <c r="GZD37" s="65"/>
      <c r="GZE37" s="65"/>
      <c r="GZF37" s="65"/>
      <c r="GZG37" s="65"/>
      <c r="GZH37" s="65"/>
      <c r="GZI37" s="65"/>
      <c r="GZJ37" s="65"/>
      <c r="GZK37" s="65"/>
      <c r="GZL37" s="65"/>
      <c r="GZM37" s="65"/>
      <c r="GZN37" s="65"/>
      <c r="GZO37" s="65"/>
      <c r="GZP37" s="65"/>
      <c r="GZQ37" s="65" t="s">
        <v>941</v>
      </c>
      <c r="GZR37" s="65"/>
      <c r="GZS37" s="65"/>
      <c r="GZT37" s="65"/>
      <c r="GZU37" s="65"/>
      <c r="GZV37" s="65"/>
      <c r="GZW37" s="65"/>
      <c r="GZX37" s="65"/>
      <c r="GZY37" s="65"/>
      <c r="GZZ37" s="65"/>
      <c r="HAA37" s="65"/>
      <c r="HAB37" s="65"/>
      <c r="HAC37" s="65"/>
      <c r="HAD37" s="65"/>
      <c r="HAE37" s="65"/>
      <c r="HAF37" s="65"/>
      <c r="HAG37" s="65" t="s">
        <v>941</v>
      </c>
      <c r="HAH37" s="65"/>
      <c r="HAI37" s="65"/>
      <c r="HAJ37" s="65"/>
      <c r="HAK37" s="65"/>
      <c r="HAL37" s="65"/>
      <c r="HAM37" s="65"/>
      <c r="HAN37" s="65"/>
      <c r="HAO37" s="65"/>
      <c r="HAP37" s="65"/>
      <c r="HAQ37" s="65"/>
      <c r="HAR37" s="65"/>
      <c r="HAS37" s="65"/>
      <c r="HAT37" s="65"/>
      <c r="HAU37" s="65"/>
      <c r="HAV37" s="65"/>
      <c r="HAW37" s="65" t="s">
        <v>941</v>
      </c>
      <c r="HAX37" s="65"/>
      <c r="HAY37" s="65"/>
      <c r="HAZ37" s="65"/>
      <c r="HBA37" s="65"/>
      <c r="HBB37" s="65"/>
      <c r="HBC37" s="65"/>
      <c r="HBD37" s="65"/>
      <c r="HBE37" s="65"/>
      <c r="HBF37" s="65"/>
      <c r="HBG37" s="65"/>
      <c r="HBH37" s="65"/>
      <c r="HBI37" s="65"/>
      <c r="HBJ37" s="65"/>
      <c r="HBK37" s="65"/>
      <c r="HBL37" s="65"/>
      <c r="HBM37" s="65" t="s">
        <v>941</v>
      </c>
      <c r="HBN37" s="65"/>
      <c r="HBO37" s="65"/>
      <c r="HBP37" s="65"/>
      <c r="HBQ37" s="65"/>
      <c r="HBR37" s="65"/>
      <c r="HBS37" s="65"/>
      <c r="HBT37" s="65"/>
      <c r="HBU37" s="65"/>
      <c r="HBV37" s="65"/>
      <c r="HBW37" s="65"/>
      <c r="HBX37" s="65"/>
      <c r="HBY37" s="65"/>
      <c r="HBZ37" s="65"/>
      <c r="HCA37" s="65"/>
      <c r="HCB37" s="65"/>
      <c r="HCC37" s="65" t="s">
        <v>941</v>
      </c>
      <c r="HCD37" s="65"/>
      <c r="HCE37" s="65"/>
      <c r="HCF37" s="65"/>
      <c r="HCG37" s="65"/>
      <c r="HCH37" s="65"/>
      <c r="HCI37" s="65"/>
      <c r="HCJ37" s="65"/>
      <c r="HCK37" s="65"/>
      <c r="HCL37" s="65"/>
      <c r="HCM37" s="65"/>
      <c r="HCN37" s="65"/>
      <c r="HCO37" s="65"/>
      <c r="HCP37" s="65"/>
      <c r="HCQ37" s="65"/>
      <c r="HCR37" s="65"/>
      <c r="HCS37" s="65" t="s">
        <v>941</v>
      </c>
      <c r="HCT37" s="65"/>
      <c r="HCU37" s="65"/>
      <c r="HCV37" s="65"/>
      <c r="HCW37" s="65"/>
      <c r="HCX37" s="65"/>
      <c r="HCY37" s="65"/>
      <c r="HCZ37" s="65"/>
      <c r="HDA37" s="65"/>
      <c r="HDB37" s="65"/>
      <c r="HDC37" s="65"/>
      <c r="HDD37" s="65"/>
      <c r="HDE37" s="65"/>
      <c r="HDF37" s="65"/>
      <c r="HDG37" s="65"/>
      <c r="HDH37" s="65"/>
      <c r="HDI37" s="65" t="s">
        <v>941</v>
      </c>
      <c r="HDJ37" s="65"/>
      <c r="HDK37" s="65"/>
      <c r="HDL37" s="65"/>
      <c r="HDM37" s="65"/>
      <c r="HDN37" s="65"/>
      <c r="HDO37" s="65"/>
      <c r="HDP37" s="65"/>
      <c r="HDQ37" s="65"/>
      <c r="HDR37" s="65"/>
      <c r="HDS37" s="65"/>
      <c r="HDT37" s="65"/>
      <c r="HDU37" s="65"/>
      <c r="HDV37" s="65"/>
      <c r="HDW37" s="65"/>
      <c r="HDX37" s="65"/>
      <c r="HDY37" s="65" t="s">
        <v>941</v>
      </c>
      <c r="HDZ37" s="65"/>
      <c r="HEA37" s="65"/>
      <c r="HEB37" s="65"/>
      <c r="HEC37" s="65"/>
      <c r="HED37" s="65"/>
      <c r="HEE37" s="65"/>
      <c r="HEF37" s="65"/>
      <c r="HEG37" s="65"/>
      <c r="HEH37" s="65"/>
      <c r="HEI37" s="65"/>
      <c r="HEJ37" s="65"/>
      <c r="HEK37" s="65"/>
      <c r="HEL37" s="65"/>
      <c r="HEM37" s="65"/>
      <c r="HEN37" s="65"/>
      <c r="HEO37" s="65" t="s">
        <v>941</v>
      </c>
      <c r="HEP37" s="65"/>
      <c r="HEQ37" s="65"/>
      <c r="HER37" s="65"/>
      <c r="HES37" s="65"/>
      <c r="HET37" s="65"/>
      <c r="HEU37" s="65"/>
      <c r="HEV37" s="65"/>
      <c r="HEW37" s="65"/>
      <c r="HEX37" s="65"/>
      <c r="HEY37" s="65"/>
      <c r="HEZ37" s="65"/>
      <c r="HFA37" s="65"/>
      <c r="HFB37" s="65"/>
      <c r="HFC37" s="65"/>
      <c r="HFD37" s="65"/>
      <c r="HFE37" s="65" t="s">
        <v>941</v>
      </c>
      <c r="HFF37" s="65"/>
      <c r="HFG37" s="65"/>
      <c r="HFH37" s="65"/>
      <c r="HFI37" s="65"/>
      <c r="HFJ37" s="65"/>
      <c r="HFK37" s="65"/>
      <c r="HFL37" s="65"/>
      <c r="HFM37" s="65"/>
      <c r="HFN37" s="65"/>
      <c r="HFO37" s="65"/>
      <c r="HFP37" s="65"/>
      <c r="HFQ37" s="65"/>
      <c r="HFR37" s="65"/>
      <c r="HFS37" s="65"/>
      <c r="HFT37" s="65"/>
      <c r="HFU37" s="65" t="s">
        <v>941</v>
      </c>
      <c r="HFV37" s="65"/>
      <c r="HFW37" s="65"/>
      <c r="HFX37" s="65"/>
      <c r="HFY37" s="65"/>
      <c r="HFZ37" s="65"/>
      <c r="HGA37" s="65"/>
      <c r="HGB37" s="65"/>
      <c r="HGC37" s="65"/>
      <c r="HGD37" s="65"/>
      <c r="HGE37" s="65"/>
      <c r="HGF37" s="65"/>
      <c r="HGG37" s="65"/>
      <c r="HGH37" s="65"/>
      <c r="HGI37" s="65"/>
      <c r="HGJ37" s="65"/>
      <c r="HGK37" s="65" t="s">
        <v>941</v>
      </c>
      <c r="HGL37" s="65"/>
      <c r="HGM37" s="65"/>
      <c r="HGN37" s="65"/>
      <c r="HGO37" s="65"/>
      <c r="HGP37" s="65"/>
      <c r="HGQ37" s="65"/>
      <c r="HGR37" s="65"/>
      <c r="HGS37" s="65"/>
      <c r="HGT37" s="65"/>
      <c r="HGU37" s="65"/>
      <c r="HGV37" s="65"/>
      <c r="HGW37" s="65"/>
      <c r="HGX37" s="65"/>
      <c r="HGY37" s="65"/>
      <c r="HGZ37" s="65"/>
      <c r="HHA37" s="65" t="s">
        <v>941</v>
      </c>
      <c r="HHB37" s="65"/>
      <c r="HHC37" s="65"/>
      <c r="HHD37" s="65"/>
      <c r="HHE37" s="65"/>
      <c r="HHF37" s="65"/>
      <c r="HHG37" s="65"/>
      <c r="HHH37" s="65"/>
      <c r="HHI37" s="65"/>
      <c r="HHJ37" s="65"/>
      <c r="HHK37" s="65"/>
      <c r="HHL37" s="65"/>
      <c r="HHM37" s="65"/>
      <c r="HHN37" s="65"/>
      <c r="HHO37" s="65"/>
      <c r="HHP37" s="65"/>
      <c r="HHQ37" s="65" t="s">
        <v>941</v>
      </c>
      <c r="HHR37" s="65"/>
      <c r="HHS37" s="65"/>
      <c r="HHT37" s="65"/>
      <c r="HHU37" s="65"/>
      <c r="HHV37" s="65"/>
      <c r="HHW37" s="65"/>
      <c r="HHX37" s="65"/>
      <c r="HHY37" s="65"/>
      <c r="HHZ37" s="65"/>
      <c r="HIA37" s="65"/>
      <c r="HIB37" s="65"/>
      <c r="HIC37" s="65"/>
      <c r="HID37" s="65"/>
      <c r="HIE37" s="65"/>
      <c r="HIF37" s="65"/>
      <c r="HIG37" s="65" t="s">
        <v>941</v>
      </c>
      <c r="HIH37" s="65"/>
      <c r="HII37" s="65"/>
      <c r="HIJ37" s="65"/>
      <c r="HIK37" s="65"/>
      <c r="HIL37" s="65"/>
      <c r="HIM37" s="65"/>
      <c r="HIN37" s="65"/>
      <c r="HIO37" s="65"/>
      <c r="HIP37" s="65"/>
      <c r="HIQ37" s="65"/>
      <c r="HIR37" s="65"/>
      <c r="HIS37" s="65"/>
      <c r="HIT37" s="65"/>
      <c r="HIU37" s="65"/>
      <c r="HIV37" s="65"/>
      <c r="HIW37" s="65" t="s">
        <v>941</v>
      </c>
      <c r="HIX37" s="65"/>
      <c r="HIY37" s="65"/>
      <c r="HIZ37" s="65"/>
      <c r="HJA37" s="65"/>
      <c r="HJB37" s="65"/>
      <c r="HJC37" s="65"/>
      <c r="HJD37" s="65"/>
      <c r="HJE37" s="65"/>
      <c r="HJF37" s="65"/>
      <c r="HJG37" s="65"/>
      <c r="HJH37" s="65"/>
      <c r="HJI37" s="65"/>
      <c r="HJJ37" s="65"/>
      <c r="HJK37" s="65"/>
      <c r="HJL37" s="65"/>
      <c r="HJM37" s="65" t="s">
        <v>941</v>
      </c>
      <c r="HJN37" s="65"/>
      <c r="HJO37" s="65"/>
      <c r="HJP37" s="65"/>
      <c r="HJQ37" s="65"/>
      <c r="HJR37" s="65"/>
      <c r="HJS37" s="65"/>
      <c r="HJT37" s="65"/>
      <c r="HJU37" s="65"/>
      <c r="HJV37" s="65"/>
      <c r="HJW37" s="65"/>
      <c r="HJX37" s="65"/>
      <c r="HJY37" s="65"/>
      <c r="HJZ37" s="65"/>
      <c r="HKA37" s="65"/>
      <c r="HKB37" s="65"/>
      <c r="HKC37" s="65" t="s">
        <v>941</v>
      </c>
      <c r="HKD37" s="65"/>
      <c r="HKE37" s="65"/>
      <c r="HKF37" s="65"/>
      <c r="HKG37" s="65"/>
      <c r="HKH37" s="65"/>
      <c r="HKI37" s="65"/>
      <c r="HKJ37" s="65"/>
      <c r="HKK37" s="65"/>
      <c r="HKL37" s="65"/>
      <c r="HKM37" s="65"/>
      <c r="HKN37" s="65"/>
      <c r="HKO37" s="65"/>
      <c r="HKP37" s="65"/>
      <c r="HKQ37" s="65"/>
      <c r="HKR37" s="65"/>
      <c r="HKS37" s="65" t="s">
        <v>941</v>
      </c>
      <c r="HKT37" s="65"/>
      <c r="HKU37" s="65"/>
      <c r="HKV37" s="65"/>
      <c r="HKW37" s="65"/>
      <c r="HKX37" s="65"/>
      <c r="HKY37" s="65"/>
      <c r="HKZ37" s="65"/>
      <c r="HLA37" s="65"/>
      <c r="HLB37" s="65"/>
      <c r="HLC37" s="65"/>
      <c r="HLD37" s="65"/>
      <c r="HLE37" s="65"/>
      <c r="HLF37" s="65"/>
      <c r="HLG37" s="65"/>
      <c r="HLH37" s="65"/>
      <c r="HLI37" s="65" t="s">
        <v>941</v>
      </c>
      <c r="HLJ37" s="65"/>
      <c r="HLK37" s="65"/>
      <c r="HLL37" s="65"/>
      <c r="HLM37" s="65"/>
      <c r="HLN37" s="65"/>
      <c r="HLO37" s="65"/>
      <c r="HLP37" s="65"/>
      <c r="HLQ37" s="65"/>
      <c r="HLR37" s="65"/>
      <c r="HLS37" s="65"/>
      <c r="HLT37" s="65"/>
      <c r="HLU37" s="65"/>
      <c r="HLV37" s="65"/>
      <c r="HLW37" s="65"/>
      <c r="HLX37" s="65"/>
      <c r="HLY37" s="65" t="s">
        <v>941</v>
      </c>
      <c r="HLZ37" s="65"/>
      <c r="HMA37" s="65"/>
      <c r="HMB37" s="65"/>
      <c r="HMC37" s="65"/>
      <c r="HMD37" s="65"/>
      <c r="HME37" s="65"/>
      <c r="HMF37" s="65"/>
      <c r="HMG37" s="65"/>
      <c r="HMH37" s="65"/>
      <c r="HMI37" s="65"/>
      <c r="HMJ37" s="65"/>
      <c r="HMK37" s="65"/>
      <c r="HML37" s="65"/>
      <c r="HMM37" s="65"/>
      <c r="HMN37" s="65"/>
      <c r="HMO37" s="65" t="s">
        <v>941</v>
      </c>
      <c r="HMP37" s="65"/>
      <c r="HMQ37" s="65"/>
      <c r="HMR37" s="65"/>
      <c r="HMS37" s="65"/>
      <c r="HMT37" s="65"/>
      <c r="HMU37" s="65"/>
      <c r="HMV37" s="65"/>
      <c r="HMW37" s="65"/>
      <c r="HMX37" s="65"/>
      <c r="HMY37" s="65"/>
      <c r="HMZ37" s="65"/>
      <c r="HNA37" s="65"/>
      <c r="HNB37" s="65"/>
      <c r="HNC37" s="65"/>
      <c r="HND37" s="65"/>
      <c r="HNE37" s="65" t="s">
        <v>941</v>
      </c>
      <c r="HNF37" s="65"/>
      <c r="HNG37" s="65"/>
      <c r="HNH37" s="65"/>
      <c r="HNI37" s="65"/>
      <c r="HNJ37" s="65"/>
      <c r="HNK37" s="65"/>
      <c r="HNL37" s="65"/>
      <c r="HNM37" s="65"/>
      <c r="HNN37" s="65"/>
      <c r="HNO37" s="65"/>
      <c r="HNP37" s="65"/>
      <c r="HNQ37" s="65"/>
      <c r="HNR37" s="65"/>
      <c r="HNS37" s="65"/>
      <c r="HNT37" s="65"/>
      <c r="HNU37" s="65" t="s">
        <v>941</v>
      </c>
      <c r="HNV37" s="65"/>
      <c r="HNW37" s="65"/>
      <c r="HNX37" s="65"/>
      <c r="HNY37" s="65"/>
      <c r="HNZ37" s="65"/>
      <c r="HOA37" s="65"/>
      <c r="HOB37" s="65"/>
      <c r="HOC37" s="65"/>
      <c r="HOD37" s="65"/>
      <c r="HOE37" s="65"/>
      <c r="HOF37" s="65"/>
      <c r="HOG37" s="65"/>
      <c r="HOH37" s="65"/>
      <c r="HOI37" s="65"/>
      <c r="HOJ37" s="65"/>
      <c r="HOK37" s="65" t="s">
        <v>941</v>
      </c>
      <c r="HOL37" s="65"/>
      <c r="HOM37" s="65"/>
      <c r="HON37" s="65"/>
      <c r="HOO37" s="65"/>
      <c r="HOP37" s="65"/>
      <c r="HOQ37" s="65"/>
      <c r="HOR37" s="65"/>
      <c r="HOS37" s="65"/>
      <c r="HOT37" s="65"/>
      <c r="HOU37" s="65"/>
      <c r="HOV37" s="65"/>
      <c r="HOW37" s="65"/>
      <c r="HOX37" s="65"/>
      <c r="HOY37" s="65"/>
      <c r="HOZ37" s="65"/>
      <c r="HPA37" s="65" t="s">
        <v>941</v>
      </c>
      <c r="HPB37" s="65"/>
      <c r="HPC37" s="65"/>
      <c r="HPD37" s="65"/>
      <c r="HPE37" s="65"/>
      <c r="HPF37" s="65"/>
      <c r="HPG37" s="65"/>
      <c r="HPH37" s="65"/>
      <c r="HPI37" s="65"/>
      <c r="HPJ37" s="65"/>
      <c r="HPK37" s="65"/>
      <c r="HPL37" s="65"/>
      <c r="HPM37" s="65"/>
      <c r="HPN37" s="65"/>
      <c r="HPO37" s="65"/>
      <c r="HPP37" s="65"/>
      <c r="HPQ37" s="65" t="s">
        <v>941</v>
      </c>
      <c r="HPR37" s="65"/>
      <c r="HPS37" s="65"/>
      <c r="HPT37" s="65"/>
      <c r="HPU37" s="65"/>
      <c r="HPV37" s="65"/>
      <c r="HPW37" s="65"/>
      <c r="HPX37" s="65"/>
      <c r="HPY37" s="65"/>
      <c r="HPZ37" s="65"/>
      <c r="HQA37" s="65"/>
      <c r="HQB37" s="65"/>
      <c r="HQC37" s="65"/>
      <c r="HQD37" s="65"/>
      <c r="HQE37" s="65"/>
      <c r="HQF37" s="65"/>
      <c r="HQG37" s="65" t="s">
        <v>941</v>
      </c>
      <c r="HQH37" s="65"/>
      <c r="HQI37" s="65"/>
      <c r="HQJ37" s="65"/>
      <c r="HQK37" s="65"/>
      <c r="HQL37" s="65"/>
      <c r="HQM37" s="65"/>
      <c r="HQN37" s="65"/>
      <c r="HQO37" s="65"/>
      <c r="HQP37" s="65"/>
      <c r="HQQ37" s="65"/>
      <c r="HQR37" s="65"/>
      <c r="HQS37" s="65"/>
      <c r="HQT37" s="65"/>
      <c r="HQU37" s="65"/>
      <c r="HQV37" s="65"/>
      <c r="HQW37" s="65" t="s">
        <v>941</v>
      </c>
      <c r="HQX37" s="65"/>
      <c r="HQY37" s="65"/>
      <c r="HQZ37" s="65"/>
      <c r="HRA37" s="65"/>
      <c r="HRB37" s="65"/>
      <c r="HRC37" s="65"/>
      <c r="HRD37" s="65"/>
      <c r="HRE37" s="65"/>
      <c r="HRF37" s="65"/>
      <c r="HRG37" s="65"/>
      <c r="HRH37" s="65"/>
      <c r="HRI37" s="65"/>
      <c r="HRJ37" s="65"/>
      <c r="HRK37" s="65"/>
      <c r="HRL37" s="65"/>
      <c r="HRM37" s="65" t="s">
        <v>941</v>
      </c>
      <c r="HRN37" s="65"/>
      <c r="HRO37" s="65"/>
      <c r="HRP37" s="65"/>
      <c r="HRQ37" s="65"/>
      <c r="HRR37" s="65"/>
      <c r="HRS37" s="65"/>
      <c r="HRT37" s="65"/>
      <c r="HRU37" s="65"/>
      <c r="HRV37" s="65"/>
      <c r="HRW37" s="65"/>
      <c r="HRX37" s="65"/>
      <c r="HRY37" s="65"/>
      <c r="HRZ37" s="65"/>
      <c r="HSA37" s="65"/>
      <c r="HSB37" s="65"/>
      <c r="HSC37" s="65" t="s">
        <v>941</v>
      </c>
      <c r="HSD37" s="65"/>
      <c r="HSE37" s="65"/>
      <c r="HSF37" s="65"/>
      <c r="HSG37" s="65"/>
      <c r="HSH37" s="65"/>
      <c r="HSI37" s="65"/>
      <c r="HSJ37" s="65"/>
      <c r="HSK37" s="65"/>
      <c r="HSL37" s="65"/>
      <c r="HSM37" s="65"/>
      <c r="HSN37" s="65"/>
      <c r="HSO37" s="65"/>
      <c r="HSP37" s="65"/>
      <c r="HSQ37" s="65"/>
      <c r="HSR37" s="65"/>
      <c r="HSS37" s="65" t="s">
        <v>941</v>
      </c>
      <c r="HST37" s="65"/>
      <c r="HSU37" s="65"/>
      <c r="HSV37" s="65"/>
      <c r="HSW37" s="65"/>
      <c r="HSX37" s="65"/>
      <c r="HSY37" s="65"/>
      <c r="HSZ37" s="65"/>
      <c r="HTA37" s="65"/>
      <c r="HTB37" s="65"/>
      <c r="HTC37" s="65"/>
      <c r="HTD37" s="65"/>
      <c r="HTE37" s="65"/>
      <c r="HTF37" s="65"/>
      <c r="HTG37" s="65"/>
      <c r="HTH37" s="65"/>
      <c r="HTI37" s="65" t="s">
        <v>941</v>
      </c>
      <c r="HTJ37" s="65"/>
      <c r="HTK37" s="65"/>
      <c r="HTL37" s="65"/>
      <c r="HTM37" s="65"/>
      <c r="HTN37" s="65"/>
      <c r="HTO37" s="65"/>
      <c r="HTP37" s="65"/>
      <c r="HTQ37" s="65"/>
      <c r="HTR37" s="65"/>
      <c r="HTS37" s="65"/>
      <c r="HTT37" s="65"/>
      <c r="HTU37" s="65"/>
      <c r="HTV37" s="65"/>
      <c r="HTW37" s="65"/>
      <c r="HTX37" s="65"/>
      <c r="HTY37" s="65" t="s">
        <v>941</v>
      </c>
      <c r="HTZ37" s="65"/>
      <c r="HUA37" s="65"/>
      <c r="HUB37" s="65"/>
      <c r="HUC37" s="65"/>
      <c r="HUD37" s="65"/>
      <c r="HUE37" s="65"/>
      <c r="HUF37" s="65"/>
      <c r="HUG37" s="65"/>
      <c r="HUH37" s="65"/>
      <c r="HUI37" s="65"/>
      <c r="HUJ37" s="65"/>
      <c r="HUK37" s="65"/>
      <c r="HUL37" s="65"/>
      <c r="HUM37" s="65"/>
      <c r="HUN37" s="65"/>
      <c r="HUO37" s="65" t="s">
        <v>941</v>
      </c>
      <c r="HUP37" s="65"/>
      <c r="HUQ37" s="65"/>
      <c r="HUR37" s="65"/>
      <c r="HUS37" s="65"/>
      <c r="HUT37" s="65"/>
      <c r="HUU37" s="65"/>
      <c r="HUV37" s="65"/>
      <c r="HUW37" s="65"/>
      <c r="HUX37" s="65"/>
      <c r="HUY37" s="65"/>
      <c r="HUZ37" s="65"/>
      <c r="HVA37" s="65"/>
      <c r="HVB37" s="65"/>
      <c r="HVC37" s="65"/>
      <c r="HVD37" s="65"/>
      <c r="HVE37" s="65" t="s">
        <v>941</v>
      </c>
      <c r="HVF37" s="65"/>
      <c r="HVG37" s="65"/>
      <c r="HVH37" s="65"/>
      <c r="HVI37" s="65"/>
      <c r="HVJ37" s="65"/>
      <c r="HVK37" s="65"/>
      <c r="HVL37" s="65"/>
      <c r="HVM37" s="65"/>
      <c r="HVN37" s="65"/>
      <c r="HVO37" s="65"/>
      <c r="HVP37" s="65"/>
      <c r="HVQ37" s="65"/>
      <c r="HVR37" s="65"/>
      <c r="HVS37" s="65"/>
      <c r="HVT37" s="65"/>
      <c r="HVU37" s="65" t="s">
        <v>941</v>
      </c>
      <c r="HVV37" s="65"/>
      <c r="HVW37" s="65"/>
      <c r="HVX37" s="65"/>
      <c r="HVY37" s="65"/>
      <c r="HVZ37" s="65"/>
      <c r="HWA37" s="65"/>
      <c r="HWB37" s="65"/>
      <c r="HWC37" s="65"/>
      <c r="HWD37" s="65"/>
      <c r="HWE37" s="65"/>
      <c r="HWF37" s="65"/>
      <c r="HWG37" s="65"/>
      <c r="HWH37" s="65"/>
      <c r="HWI37" s="65"/>
      <c r="HWJ37" s="65"/>
      <c r="HWK37" s="65" t="s">
        <v>941</v>
      </c>
      <c r="HWL37" s="65"/>
      <c r="HWM37" s="65"/>
      <c r="HWN37" s="65"/>
      <c r="HWO37" s="65"/>
      <c r="HWP37" s="65"/>
      <c r="HWQ37" s="65"/>
      <c r="HWR37" s="65"/>
      <c r="HWS37" s="65"/>
      <c r="HWT37" s="65"/>
      <c r="HWU37" s="65"/>
      <c r="HWV37" s="65"/>
      <c r="HWW37" s="65"/>
      <c r="HWX37" s="65"/>
      <c r="HWY37" s="65"/>
      <c r="HWZ37" s="65"/>
      <c r="HXA37" s="65" t="s">
        <v>941</v>
      </c>
      <c r="HXB37" s="65"/>
      <c r="HXC37" s="65"/>
      <c r="HXD37" s="65"/>
      <c r="HXE37" s="65"/>
      <c r="HXF37" s="65"/>
      <c r="HXG37" s="65"/>
      <c r="HXH37" s="65"/>
      <c r="HXI37" s="65"/>
      <c r="HXJ37" s="65"/>
      <c r="HXK37" s="65"/>
      <c r="HXL37" s="65"/>
      <c r="HXM37" s="65"/>
      <c r="HXN37" s="65"/>
      <c r="HXO37" s="65"/>
      <c r="HXP37" s="65"/>
      <c r="HXQ37" s="65" t="s">
        <v>941</v>
      </c>
      <c r="HXR37" s="65"/>
      <c r="HXS37" s="65"/>
      <c r="HXT37" s="65"/>
      <c r="HXU37" s="65"/>
      <c r="HXV37" s="65"/>
      <c r="HXW37" s="65"/>
      <c r="HXX37" s="65"/>
      <c r="HXY37" s="65"/>
      <c r="HXZ37" s="65"/>
      <c r="HYA37" s="65"/>
      <c r="HYB37" s="65"/>
      <c r="HYC37" s="65"/>
      <c r="HYD37" s="65"/>
      <c r="HYE37" s="65"/>
      <c r="HYF37" s="65"/>
      <c r="HYG37" s="65" t="s">
        <v>941</v>
      </c>
      <c r="HYH37" s="65"/>
      <c r="HYI37" s="65"/>
      <c r="HYJ37" s="65"/>
      <c r="HYK37" s="65"/>
      <c r="HYL37" s="65"/>
      <c r="HYM37" s="65"/>
      <c r="HYN37" s="65"/>
      <c r="HYO37" s="65"/>
      <c r="HYP37" s="65"/>
      <c r="HYQ37" s="65"/>
      <c r="HYR37" s="65"/>
      <c r="HYS37" s="65"/>
      <c r="HYT37" s="65"/>
      <c r="HYU37" s="65"/>
      <c r="HYV37" s="65"/>
      <c r="HYW37" s="65" t="s">
        <v>941</v>
      </c>
      <c r="HYX37" s="65"/>
      <c r="HYY37" s="65"/>
      <c r="HYZ37" s="65"/>
      <c r="HZA37" s="65"/>
      <c r="HZB37" s="65"/>
      <c r="HZC37" s="65"/>
      <c r="HZD37" s="65"/>
      <c r="HZE37" s="65"/>
      <c r="HZF37" s="65"/>
      <c r="HZG37" s="65"/>
      <c r="HZH37" s="65"/>
      <c r="HZI37" s="65"/>
      <c r="HZJ37" s="65"/>
      <c r="HZK37" s="65"/>
      <c r="HZL37" s="65"/>
      <c r="HZM37" s="65" t="s">
        <v>941</v>
      </c>
      <c r="HZN37" s="65"/>
      <c r="HZO37" s="65"/>
      <c r="HZP37" s="65"/>
      <c r="HZQ37" s="65"/>
      <c r="HZR37" s="65"/>
      <c r="HZS37" s="65"/>
      <c r="HZT37" s="65"/>
      <c r="HZU37" s="65"/>
      <c r="HZV37" s="65"/>
      <c r="HZW37" s="65"/>
      <c r="HZX37" s="65"/>
      <c r="HZY37" s="65"/>
      <c r="HZZ37" s="65"/>
      <c r="IAA37" s="65"/>
      <c r="IAB37" s="65"/>
      <c r="IAC37" s="65" t="s">
        <v>941</v>
      </c>
      <c r="IAD37" s="65"/>
      <c r="IAE37" s="65"/>
      <c r="IAF37" s="65"/>
      <c r="IAG37" s="65"/>
      <c r="IAH37" s="65"/>
      <c r="IAI37" s="65"/>
      <c r="IAJ37" s="65"/>
      <c r="IAK37" s="65"/>
      <c r="IAL37" s="65"/>
      <c r="IAM37" s="65"/>
      <c r="IAN37" s="65"/>
      <c r="IAO37" s="65"/>
      <c r="IAP37" s="65"/>
      <c r="IAQ37" s="65"/>
      <c r="IAR37" s="65"/>
      <c r="IAS37" s="65" t="s">
        <v>941</v>
      </c>
      <c r="IAT37" s="65"/>
      <c r="IAU37" s="65"/>
      <c r="IAV37" s="65"/>
      <c r="IAW37" s="65"/>
      <c r="IAX37" s="65"/>
      <c r="IAY37" s="65"/>
      <c r="IAZ37" s="65"/>
      <c r="IBA37" s="65"/>
      <c r="IBB37" s="65"/>
      <c r="IBC37" s="65"/>
      <c r="IBD37" s="65"/>
      <c r="IBE37" s="65"/>
      <c r="IBF37" s="65"/>
      <c r="IBG37" s="65"/>
      <c r="IBH37" s="65"/>
      <c r="IBI37" s="65" t="s">
        <v>941</v>
      </c>
      <c r="IBJ37" s="65"/>
      <c r="IBK37" s="65"/>
      <c r="IBL37" s="65"/>
      <c r="IBM37" s="65"/>
      <c r="IBN37" s="65"/>
      <c r="IBO37" s="65"/>
      <c r="IBP37" s="65"/>
      <c r="IBQ37" s="65"/>
      <c r="IBR37" s="65"/>
      <c r="IBS37" s="65"/>
      <c r="IBT37" s="65"/>
      <c r="IBU37" s="65"/>
      <c r="IBV37" s="65"/>
      <c r="IBW37" s="65"/>
      <c r="IBX37" s="65"/>
      <c r="IBY37" s="65" t="s">
        <v>941</v>
      </c>
      <c r="IBZ37" s="65"/>
      <c r="ICA37" s="65"/>
      <c r="ICB37" s="65"/>
      <c r="ICC37" s="65"/>
      <c r="ICD37" s="65"/>
      <c r="ICE37" s="65"/>
      <c r="ICF37" s="65"/>
      <c r="ICG37" s="65"/>
      <c r="ICH37" s="65"/>
      <c r="ICI37" s="65"/>
      <c r="ICJ37" s="65"/>
      <c r="ICK37" s="65"/>
      <c r="ICL37" s="65"/>
      <c r="ICM37" s="65"/>
      <c r="ICN37" s="65"/>
      <c r="ICO37" s="65" t="s">
        <v>941</v>
      </c>
      <c r="ICP37" s="65"/>
      <c r="ICQ37" s="65"/>
      <c r="ICR37" s="65"/>
      <c r="ICS37" s="65"/>
      <c r="ICT37" s="65"/>
      <c r="ICU37" s="65"/>
      <c r="ICV37" s="65"/>
      <c r="ICW37" s="65"/>
      <c r="ICX37" s="65"/>
      <c r="ICY37" s="65"/>
      <c r="ICZ37" s="65"/>
      <c r="IDA37" s="65"/>
      <c r="IDB37" s="65"/>
      <c r="IDC37" s="65"/>
      <c r="IDD37" s="65"/>
      <c r="IDE37" s="65" t="s">
        <v>941</v>
      </c>
      <c r="IDF37" s="65"/>
      <c r="IDG37" s="65"/>
      <c r="IDH37" s="65"/>
      <c r="IDI37" s="65"/>
      <c r="IDJ37" s="65"/>
      <c r="IDK37" s="65"/>
      <c r="IDL37" s="65"/>
      <c r="IDM37" s="65"/>
      <c r="IDN37" s="65"/>
      <c r="IDO37" s="65"/>
      <c r="IDP37" s="65"/>
      <c r="IDQ37" s="65"/>
      <c r="IDR37" s="65"/>
      <c r="IDS37" s="65"/>
      <c r="IDT37" s="65"/>
      <c r="IDU37" s="65" t="s">
        <v>941</v>
      </c>
      <c r="IDV37" s="65"/>
      <c r="IDW37" s="65"/>
      <c r="IDX37" s="65"/>
      <c r="IDY37" s="65"/>
      <c r="IDZ37" s="65"/>
      <c r="IEA37" s="65"/>
      <c r="IEB37" s="65"/>
      <c r="IEC37" s="65"/>
      <c r="IED37" s="65"/>
      <c r="IEE37" s="65"/>
      <c r="IEF37" s="65"/>
      <c r="IEG37" s="65"/>
      <c r="IEH37" s="65"/>
      <c r="IEI37" s="65"/>
      <c r="IEJ37" s="65"/>
      <c r="IEK37" s="65" t="s">
        <v>941</v>
      </c>
      <c r="IEL37" s="65"/>
      <c r="IEM37" s="65"/>
      <c r="IEN37" s="65"/>
      <c r="IEO37" s="65"/>
      <c r="IEP37" s="65"/>
      <c r="IEQ37" s="65"/>
      <c r="IER37" s="65"/>
      <c r="IES37" s="65"/>
      <c r="IET37" s="65"/>
      <c r="IEU37" s="65"/>
      <c r="IEV37" s="65"/>
      <c r="IEW37" s="65"/>
      <c r="IEX37" s="65"/>
      <c r="IEY37" s="65"/>
      <c r="IEZ37" s="65"/>
      <c r="IFA37" s="65" t="s">
        <v>941</v>
      </c>
      <c r="IFB37" s="65"/>
      <c r="IFC37" s="65"/>
      <c r="IFD37" s="65"/>
      <c r="IFE37" s="65"/>
      <c r="IFF37" s="65"/>
      <c r="IFG37" s="65"/>
      <c r="IFH37" s="65"/>
      <c r="IFI37" s="65"/>
      <c r="IFJ37" s="65"/>
      <c r="IFK37" s="65"/>
      <c r="IFL37" s="65"/>
      <c r="IFM37" s="65"/>
      <c r="IFN37" s="65"/>
      <c r="IFO37" s="65"/>
      <c r="IFP37" s="65"/>
      <c r="IFQ37" s="65" t="s">
        <v>941</v>
      </c>
      <c r="IFR37" s="65"/>
      <c r="IFS37" s="65"/>
      <c r="IFT37" s="65"/>
      <c r="IFU37" s="65"/>
      <c r="IFV37" s="65"/>
      <c r="IFW37" s="65"/>
      <c r="IFX37" s="65"/>
      <c r="IFY37" s="65"/>
      <c r="IFZ37" s="65"/>
      <c r="IGA37" s="65"/>
      <c r="IGB37" s="65"/>
      <c r="IGC37" s="65"/>
      <c r="IGD37" s="65"/>
      <c r="IGE37" s="65"/>
      <c r="IGF37" s="65"/>
      <c r="IGG37" s="65" t="s">
        <v>941</v>
      </c>
      <c r="IGH37" s="65"/>
      <c r="IGI37" s="65"/>
      <c r="IGJ37" s="65"/>
      <c r="IGK37" s="65"/>
      <c r="IGL37" s="65"/>
      <c r="IGM37" s="65"/>
      <c r="IGN37" s="65"/>
      <c r="IGO37" s="65"/>
      <c r="IGP37" s="65"/>
      <c r="IGQ37" s="65"/>
      <c r="IGR37" s="65"/>
      <c r="IGS37" s="65"/>
      <c r="IGT37" s="65"/>
      <c r="IGU37" s="65"/>
      <c r="IGV37" s="65"/>
      <c r="IGW37" s="65" t="s">
        <v>941</v>
      </c>
      <c r="IGX37" s="65"/>
      <c r="IGY37" s="65"/>
      <c r="IGZ37" s="65"/>
      <c r="IHA37" s="65"/>
      <c r="IHB37" s="65"/>
      <c r="IHC37" s="65"/>
      <c r="IHD37" s="65"/>
      <c r="IHE37" s="65"/>
      <c r="IHF37" s="65"/>
      <c r="IHG37" s="65"/>
      <c r="IHH37" s="65"/>
      <c r="IHI37" s="65"/>
      <c r="IHJ37" s="65"/>
      <c r="IHK37" s="65"/>
      <c r="IHL37" s="65"/>
      <c r="IHM37" s="65" t="s">
        <v>941</v>
      </c>
      <c r="IHN37" s="65"/>
      <c r="IHO37" s="65"/>
      <c r="IHP37" s="65"/>
      <c r="IHQ37" s="65"/>
      <c r="IHR37" s="65"/>
      <c r="IHS37" s="65"/>
      <c r="IHT37" s="65"/>
      <c r="IHU37" s="65"/>
      <c r="IHV37" s="65"/>
      <c r="IHW37" s="65"/>
      <c r="IHX37" s="65"/>
      <c r="IHY37" s="65"/>
      <c r="IHZ37" s="65"/>
      <c r="IIA37" s="65"/>
      <c r="IIB37" s="65"/>
      <c r="IIC37" s="65" t="s">
        <v>941</v>
      </c>
      <c r="IID37" s="65"/>
      <c r="IIE37" s="65"/>
      <c r="IIF37" s="65"/>
      <c r="IIG37" s="65"/>
      <c r="IIH37" s="65"/>
      <c r="III37" s="65"/>
      <c r="IIJ37" s="65"/>
      <c r="IIK37" s="65"/>
      <c r="IIL37" s="65"/>
      <c r="IIM37" s="65"/>
      <c r="IIN37" s="65"/>
      <c r="IIO37" s="65"/>
      <c r="IIP37" s="65"/>
      <c r="IIQ37" s="65"/>
      <c r="IIR37" s="65"/>
      <c r="IIS37" s="65" t="s">
        <v>941</v>
      </c>
      <c r="IIT37" s="65"/>
      <c r="IIU37" s="65"/>
      <c r="IIV37" s="65"/>
      <c r="IIW37" s="65"/>
      <c r="IIX37" s="65"/>
      <c r="IIY37" s="65"/>
      <c r="IIZ37" s="65"/>
      <c r="IJA37" s="65"/>
      <c r="IJB37" s="65"/>
      <c r="IJC37" s="65"/>
      <c r="IJD37" s="65"/>
      <c r="IJE37" s="65"/>
      <c r="IJF37" s="65"/>
      <c r="IJG37" s="65"/>
      <c r="IJH37" s="65"/>
      <c r="IJI37" s="65" t="s">
        <v>941</v>
      </c>
      <c r="IJJ37" s="65"/>
      <c r="IJK37" s="65"/>
      <c r="IJL37" s="65"/>
      <c r="IJM37" s="65"/>
      <c r="IJN37" s="65"/>
      <c r="IJO37" s="65"/>
      <c r="IJP37" s="65"/>
      <c r="IJQ37" s="65"/>
      <c r="IJR37" s="65"/>
      <c r="IJS37" s="65"/>
      <c r="IJT37" s="65"/>
      <c r="IJU37" s="65"/>
      <c r="IJV37" s="65"/>
      <c r="IJW37" s="65"/>
      <c r="IJX37" s="65"/>
      <c r="IJY37" s="65" t="s">
        <v>941</v>
      </c>
      <c r="IJZ37" s="65"/>
      <c r="IKA37" s="65"/>
      <c r="IKB37" s="65"/>
      <c r="IKC37" s="65"/>
      <c r="IKD37" s="65"/>
      <c r="IKE37" s="65"/>
      <c r="IKF37" s="65"/>
      <c r="IKG37" s="65"/>
      <c r="IKH37" s="65"/>
      <c r="IKI37" s="65"/>
      <c r="IKJ37" s="65"/>
      <c r="IKK37" s="65"/>
      <c r="IKL37" s="65"/>
      <c r="IKM37" s="65"/>
      <c r="IKN37" s="65"/>
      <c r="IKO37" s="65" t="s">
        <v>941</v>
      </c>
      <c r="IKP37" s="65"/>
      <c r="IKQ37" s="65"/>
      <c r="IKR37" s="65"/>
      <c r="IKS37" s="65"/>
      <c r="IKT37" s="65"/>
      <c r="IKU37" s="65"/>
      <c r="IKV37" s="65"/>
      <c r="IKW37" s="65"/>
      <c r="IKX37" s="65"/>
      <c r="IKY37" s="65"/>
      <c r="IKZ37" s="65"/>
      <c r="ILA37" s="65"/>
      <c r="ILB37" s="65"/>
      <c r="ILC37" s="65"/>
      <c r="ILD37" s="65"/>
      <c r="ILE37" s="65" t="s">
        <v>941</v>
      </c>
      <c r="ILF37" s="65"/>
      <c r="ILG37" s="65"/>
      <c r="ILH37" s="65"/>
      <c r="ILI37" s="65"/>
      <c r="ILJ37" s="65"/>
      <c r="ILK37" s="65"/>
      <c r="ILL37" s="65"/>
      <c r="ILM37" s="65"/>
      <c r="ILN37" s="65"/>
      <c r="ILO37" s="65"/>
      <c r="ILP37" s="65"/>
      <c r="ILQ37" s="65"/>
      <c r="ILR37" s="65"/>
      <c r="ILS37" s="65"/>
      <c r="ILT37" s="65"/>
      <c r="ILU37" s="65" t="s">
        <v>941</v>
      </c>
      <c r="ILV37" s="65"/>
      <c r="ILW37" s="65"/>
      <c r="ILX37" s="65"/>
      <c r="ILY37" s="65"/>
      <c r="ILZ37" s="65"/>
      <c r="IMA37" s="65"/>
      <c r="IMB37" s="65"/>
      <c r="IMC37" s="65"/>
      <c r="IMD37" s="65"/>
      <c r="IME37" s="65"/>
      <c r="IMF37" s="65"/>
      <c r="IMG37" s="65"/>
      <c r="IMH37" s="65"/>
      <c r="IMI37" s="65"/>
      <c r="IMJ37" s="65"/>
      <c r="IMK37" s="65" t="s">
        <v>941</v>
      </c>
      <c r="IML37" s="65"/>
      <c r="IMM37" s="65"/>
      <c r="IMN37" s="65"/>
      <c r="IMO37" s="65"/>
      <c r="IMP37" s="65"/>
      <c r="IMQ37" s="65"/>
      <c r="IMR37" s="65"/>
      <c r="IMS37" s="65"/>
      <c r="IMT37" s="65"/>
      <c r="IMU37" s="65"/>
      <c r="IMV37" s="65"/>
      <c r="IMW37" s="65"/>
      <c r="IMX37" s="65"/>
      <c r="IMY37" s="65"/>
      <c r="IMZ37" s="65"/>
      <c r="INA37" s="65" t="s">
        <v>941</v>
      </c>
      <c r="INB37" s="65"/>
      <c r="INC37" s="65"/>
      <c r="IND37" s="65"/>
      <c r="INE37" s="65"/>
      <c r="INF37" s="65"/>
      <c r="ING37" s="65"/>
      <c r="INH37" s="65"/>
      <c r="INI37" s="65"/>
      <c r="INJ37" s="65"/>
      <c r="INK37" s="65"/>
      <c r="INL37" s="65"/>
      <c r="INM37" s="65"/>
      <c r="INN37" s="65"/>
      <c r="INO37" s="65"/>
      <c r="INP37" s="65"/>
      <c r="INQ37" s="65" t="s">
        <v>941</v>
      </c>
      <c r="INR37" s="65"/>
      <c r="INS37" s="65"/>
      <c r="INT37" s="65"/>
      <c r="INU37" s="65"/>
      <c r="INV37" s="65"/>
      <c r="INW37" s="65"/>
      <c r="INX37" s="65"/>
      <c r="INY37" s="65"/>
      <c r="INZ37" s="65"/>
      <c r="IOA37" s="65"/>
      <c r="IOB37" s="65"/>
      <c r="IOC37" s="65"/>
      <c r="IOD37" s="65"/>
      <c r="IOE37" s="65"/>
      <c r="IOF37" s="65"/>
      <c r="IOG37" s="65" t="s">
        <v>941</v>
      </c>
      <c r="IOH37" s="65"/>
      <c r="IOI37" s="65"/>
      <c r="IOJ37" s="65"/>
      <c r="IOK37" s="65"/>
      <c r="IOL37" s="65"/>
      <c r="IOM37" s="65"/>
      <c r="ION37" s="65"/>
      <c r="IOO37" s="65"/>
      <c r="IOP37" s="65"/>
      <c r="IOQ37" s="65"/>
      <c r="IOR37" s="65"/>
      <c r="IOS37" s="65"/>
      <c r="IOT37" s="65"/>
      <c r="IOU37" s="65"/>
      <c r="IOV37" s="65"/>
      <c r="IOW37" s="65" t="s">
        <v>941</v>
      </c>
      <c r="IOX37" s="65"/>
      <c r="IOY37" s="65"/>
      <c r="IOZ37" s="65"/>
      <c r="IPA37" s="65"/>
      <c r="IPB37" s="65"/>
      <c r="IPC37" s="65"/>
      <c r="IPD37" s="65"/>
      <c r="IPE37" s="65"/>
      <c r="IPF37" s="65"/>
      <c r="IPG37" s="65"/>
      <c r="IPH37" s="65"/>
      <c r="IPI37" s="65"/>
      <c r="IPJ37" s="65"/>
      <c r="IPK37" s="65"/>
      <c r="IPL37" s="65"/>
      <c r="IPM37" s="65" t="s">
        <v>941</v>
      </c>
      <c r="IPN37" s="65"/>
      <c r="IPO37" s="65"/>
      <c r="IPP37" s="65"/>
      <c r="IPQ37" s="65"/>
      <c r="IPR37" s="65"/>
      <c r="IPS37" s="65"/>
      <c r="IPT37" s="65"/>
      <c r="IPU37" s="65"/>
      <c r="IPV37" s="65"/>
      <c r="IPW37" s="65"/>
      <c r="IPX37" s="65"/>
      <c r="IPY37" s="65"/>
      <c r="IPZ37" s="65"/>
      <c r="IQA37" s="65"/>
      <c r="IQB37" s="65"/>
      <c r="IQC37" s="65" t="s">
        <v>941</v>
      </c>
      <c r="IQD37" s="65"/>
      <c r="IQE37" s="65"/>
      <c r="IQF37" s="65"/>
      <c r="IQG37" s="65"/>
      <c r="IQH37" s="65"/>
      <c r="IQI37" s="65"/>
      <c r="IQJ37" s="65"/>
      <c r="IQK37" s="65"/>
      <c r="IQL37" s="65"/>
      <c r="IQM37" s="65"/>
      <c r="IQN37" s="65"/>
      <c r="IQO37" s="65"/>
      <c r="IQP37" s="65"/>
      <c r="IQQ37" s="65"/>
      <c r="IQR37" s="65"/>
      <c r="IQS37" s="65" t="s">
        <v>941</v>
      </c>
      <c r="IQT37" s="65"/>
      <c r="IQU37" s="65"/>
      <c r="IQV37" s="65"/>
      <c r="IQW37" s="65"/>
      <c r="IQX37" s="65"/>
      <c r="IQY37" s="65"/>
      <c r="IQZ37" s="65"/>
      <c r="IRA37" s="65"/>
      <c r="IRB37" s="65"/>
      <c r="IRC37" s="65"/>
      <c r="IRD37" s="65"/>
      <c r="IRE37" s="65"/>
      <c r="IRF37" s="65"/>
      <c r="IRG37" s="65"/>
      <c r="IRH37" s="65"/>
      <c r="IRI37" s="65" t="s">
        <v>941</v>
      </c>
      <c r="IRJ37" s="65"/>
      <c r="IRK37" s="65"/>
      <c r="IRL37" s="65"/>
      <c r="IRM37" s="65"/>
      <c r="IRN37" s="65"/>
      <c r="IRO37" s="65"/>
      <c r="IRP37" s="65"/>
      <c r="IRQ37" s="65"/>
      <c r="IRR37" s="65"/>
      <c r="IRS37" s="65"/>
      <c r="IRT37" s="65"/>
      <c r="IRU37" s="65"/>
      <c r="IRV37" s="65"/>
      <c r="IRW37" s="65"/>
      <c r="IRX37" s="65"/>
      <c r="IRY37" s="65" t="s">
        <v>941</v>
      </c>
      <c r="IRZ37" s="65"/>
      <c r="ISA37" s="65"/>
      <c r="ISB37" s="65"/>
      <c r="ISC37" s="65"/>
      <c r="ISD37" s="65"/>
      <c r="ISE37" s="65"/>
      <c r="ISF37" s="65"/>
      <c r="ISG37" s="65"/>
      <c r="ISH37" s="65"/>
      <c r="ISI37" s="65"/>
      <c r="ISJ37" s="65"/>
      <c r="ISK37" s="65"/>
      <c r="ISL37" s="65"/>
      <c r="ISM37" s="65"/>
      <c r="ISN37" s="65"/>
      <c r="ISO37" s="65" t="s">
        <v>941</v>
      </c>
      <c r="ISP37" s="65"/>
      <c r="ISQ37" s="65"/>
      <c r="ISR37" s="65"/>
      <c r="ISS37" s="65"/>
      <c r="IST37" s="65"/>
      <c r="ISU37" s="65"/>
      <c r="ISV37" s="65"/>
      <c r="ISW37" s="65"/>
      <c r="ISX37" s="65"/>
      <c r="ISY37" s="65"/>
      <c r="ISZ37" s="65"/>
      <c r="ITA37" s="65"/>
      <c r="ITB37" s="65"/>
      <c r="ITC37" s="65"/>
      <c r="ITD37" s="65"/>
      <c r="ITE37" s="65" t="s">
        <v>941</v>
      </c>
      <c r="ITF37" s="65"/>
      <c r="ITG37" s="65"/>
      <c r="ITH37" s="65"/>
      <c r="ITI37" s="65"/>
      <c r="ITJ37" s="65"/>
      <c r="ITK37" s="65"/>
      <c r="ITL37" s="65"/>
      <c r="ITM37" s="65"/>
      <c r="ITN37" s="65"/>
      <c r="ITO37" s="65"/>
      <c r="ITP37" s="65"/>
      <c r="ITQ37" s="65"/>
      <c r="ITR37" s="65"/>
      <c r="ITS37" s="65"/>
      <c r="ITT37" s="65"/>
      <c r="ITU37" s="65" t="s">
        <v>941</v>
      </c>
      <c r="ITV37" s="65"/>
      <c r="ITW37" s="65"/>
      <c r="ITX37" s="65"/>
      <c r="ITY37" s="65"/>
      <c r="ITZ37" s="65"/>
      <c r="IUA37" s="65"/>
      <c r="IUB37" s="65"/>
      <c r="IUC37" s="65"/>
      <c r="IUD37" s="65"/>
      <c r="IUE37" s="65"/>
      <c r="IUF37" s="65"/>
      <c r="IUG37" s="65"/>
      <c r="IUH37" s="65"/>
      <c r="IUI37" s="65"/>
      <c r="IUJ37" s="65"/>
      <c r="IUK37" s="65" t="s">
        <v>941</v>
      </c>
      <c r="IUL37" s="65"/>
      <c r="IUM37" s="65"/>
      <c r="IUN37" s="65"/>
      <c r="IUO37" s="65"/>
      <c r="IUP37" s="65"/>
      <c r="IUQ37" s="65"/>
      <c r="IUR37" s="65"/>
      <c r="IUS37" s="65"/>
      <c r="IUT37" s="65"/>
      <c r="IUU37" s="65"/>
      <c r="IUV37" s="65"/>
      <c r="IUW37" s="65"/>
      <c r="IUX37" s="65"/>
      <c r="IUY37" s="65"/>
      <c r="IUZ37" s="65"/>
      <c r="IVA37" s="65" t="s">
        <v>941</v>
      </c>
      <c r="IVB37" s="65"/>
      <c r="IVC37" s="65"/>
      <c r="IVD37" s="65"/>
      <c r="IVE37" s="65"/>
      <c r="IVF37" s="65"/>
      <c r="IVG37" s="65"/>
      <c r="IVH37" s="65"/>
      <c r="IVI37" s="65"/>
      <c r="IVJ37" s="65"/>
      <c r="IVK37" s="65"/>
      <c r="IVL37" s="65"/>
      <c r="IVM37" s="65"/>
      <c r="IVN37" s="65"/>
      <c r="IVO37" s="65"/>
      <c r="IVP37" s="65"/>
      <c r="IVQ37" s="65" t="s">
        <v>941</v>
      </c>
      <c r="IVR37" s="65"/>
      <c r="IVS37" s="65"/>
      <c r="IVT37" s="65"/>
      <c r="IVU37" s="65"/>
      <c r="IVV37" s="65"/>
      <c r="IVW37" s="65"/>
      <c r="IVX37" s="65"/>
      <c r="IVY37" s="65"/>
      <c r="IVZ37" s="65"/>
      <c r="IWA37" s="65"/>
      <c r="IWB37" s="65"/>
      <c r="IWC37" s="65"/>
      <c r="IWD37" s="65"/>
      <c r="IWE37" s="65"/>
      <c r="IWF37" s="65"/>
      <c r="IWG37" s="65" t="s">
        <v>941</v>
      </c>
      <c r="IWH37" s="65"/>
      <c r="IWI37" s="65"/>
      <c r="IWJ37" s="65"/>
      <c r="IWK37" s="65"/>
      <c r="IWL37" s="65"/>
      <c r="IWM37" s="65"/>
      <c r="IWN37" s="65"/>
      <c r="IWO37" s="65"/>
      <c r="IWP37" s="65"/>
      <c r="IWQ37" s="65"/>
      <c r="IWR37" s="65"/>
      <c r="IWS37" s="65"/>
      <c r="IWT37" s="65"/>
      <c r="IWU37" s="65"/>
      <c r="IWV37" s="65"/>
      <c r="IWW37" s="65" t="s">
        <v>941</v>
      </c>
      <c r="IWX37" s="65"/>
      <c r="IWY37" s="65"/>
      <c r="IWZ37" s="65"/>
      <c r="IXA37" s="65"/>
      <c r="IXB37" s="65"/>
      <c r="IXC37" s="65"/>
      <c r="IXD37" s="65"/>
      <c r="IXE37" s="65"/>
      <c r="IXF37" s="65"/>
      <c r="IXG37" s="65"/>
      <c r="IXH37" s="65"/>
      <c r="IXI37" s="65"/>
      <c r="IXJ37" s="65"/>
      <c r="IXK37" s="65"/>
      <c r="IXL37" s="65"/>
      <c r="IXM37" s="65" t="s">
        <v>941</v>
      </c>
      <c r="IXN37" s="65"/>
      <c r="IXO37" s="65"/>
      <c r="IXP37" s="65"/>
      <c r="IXQ37" s="65"/>
      <c r="IXR37" s="65"/>
      <c r="IXS37" s="65"/>
      <c r="IXT37" s="65"/>
      <c r="IXU37" s="65"/>
      <c r="IXV37" s="65"/>
      <c r="IXW37" s="65"/>
      <c r="IXX37" s="65"/>
      <c r="IXY37" s="65"/>
      <c r="IXZ37" s="65"/>
      <c r="IYA37" s="65"/>
      <c r="IYB37" s="65"/>
      <c r="IYC37" s="65" t="s">
        <v>941</v>
      </c>
      <c r="IYD37" s="65"/>
      <c r="IYE37" s="65"/>
      <c r="IYF37" s="65"/>
      <c r="IYG37" s="65"/>
      <c r="IYH37" s="65"/>
      <c r="IYI37" s="65"/>
      <c r="IYJ37" s="65"/>
      <c r="IYK37" s="65"/>
      <c r="IYL37" s="65"/>
      <c r="IYM37" s="65"/>
      <c r="IYN37" s="65"/>
      <c r="IYO37" s="65"/>
      <c r="IYP37" s="65"/>
      <c r="IYQ37" s="65"/>
      <c r="IYR37" s="65"/>
      <c r="IYS37" s="65" t="s">
        <v>941</v>
      </c>
      <c r="IYT37" s="65"/>
      <c r="IYU37" s="65"/>
      <c r="IYV37" s="65"/>
      <c r="IYW37" s="65"/>
      <c r="IYX37" s="65"/>
      <c r="IYY37" s="65"/>
      <c r="IYZ37" s="65"/>
      <c r="IZA37" s="65"/>
      <c r="IZB37" s="65"/>
      <c r="IZC37" s="65"/>
      <c r="IZD37" s="65"/>
      <c r="IZE37" s="65"/>
      <c r="IZF37" s="65"/>
      <c r="IZG37" s="65"/>
      <c r="IZH37" s="65"/>
      <c r="IZI37" s="65" t="s">
        <v>941</v>
      </c>
      <c r="IZJ37" s="65"/>
      <c r="IZK37" s="65"/>
      <c r="IZL37" s="65"/>
      <c r="IZM37" s="65"/>
      <c r="IZN37" s="65"/>
      <c r="IZO37" s="65"/>
      <c r="IZP37" s="65"/>
      <c r="IZQ37" s="65"/>
      <c r="IZR37" s="65"/>
      <c r="IZS37" s="65"/>
      <c r="IZT37" s="65"/>
      <c r="IZU37" s="65"/>
      <c r="IZV37" s="65"/>
      <c r="IZW37" s="65"/>
      <c r="IZX37" s="65"/>
      <c r="IZY37" s="65" t="s">
        <v>941</v>
      </c>
      <c r="IZZ37" s="65"/>
      <c r="JAA37" s="65"/>
      <c r="JAB37" s="65"/>
      <c r="JAC37" s="65"/>
      <c r="JAD37" s="65"/>
      <c r="JAE37" s="65"/>
      <c r="JAF37" s="65"/>
      <c r="JAG37" s="65"/>
      <c r="JAH37" s="65"/>
      <c r="JAI37" s="65"/>
      <c r="JAJ37" s="65"/>
      <c r="JAK37" s="65"/>
      <c r="JAL37" s="65"/>
      <c r="JAM37" s="65"/>
      <c r="JAN37" s="65"/>
      <c r="JAO37" s="65" t="s">
        <v>941</v>
      </c>
      <c r="JAP37" s="65"/>
      <c r="JAQ37" s="65"/>
      <c r="JAR37" s="65"/>
      <c r="JAS37" s="65"/>
      <c r="JAT37" s="65"/>
      <c r="JAU37" s="65"/>
      <c r="JAV37" s="65"/>
      <c r="JAW37" s="65"/>
      <c r="JAX37" s="65"/>
      <c r="JAY37" s="65"/>
      <c r="JAZ37" s="65"/>
      <c r="JBA37" s="65"/>
      <c r="JBB37" s="65"/>
      <c r="JBC37" s="65"/>
      <c r="JBD37" s="65"/>
      <c r="JBE37" s="65" t="s">
        <v>941</v>
      </c>
      <c r="JBF37" s="65"/>
      <c r="JBG37" s="65"/>
      <c r="JBH37" s="65"/>
      <c r="JBI37" s="65"/>
      <c r="JBJ37" s="65"/>
      <c r="JBK37" s="65"/>
      <c r="JBL37" s="65"/>
      <c r="JBM37" s="65"/>
      <c r="JBN37" s="65"/>
      <c r="JBO37" s="65"/>
      <c r="JBP37" s="65"/>
      <c r="JBQ37" s="65"/>
      <c r="JBR37" s="65"/>
      <c r="JBS37" s="65"/>
      <c r="JBT37" s="65"/>
      <c r="JBU37" s="65" t="s">
        <v>941</v>
      </c>
      <c r="JBV37" s="65"/>
      <c r="JBW37" s="65"/>
      <c r="JBX37" s="65"/>
      <c r="JBY37" s="65"/>
      <c r="JBZ37" s="65"/>
      <c r="JCA37" s="65"/>
      <c r="JCB37" s="65"/>
      <c r="JCC37" s="65"/>
      <c r="JCD37" s="65"/>
      <c r="JCE37" s="65"/>
      <c r="JCF37" s="65"/>
      <c r="JCG37" s="65"/>
      <c r="JCH37" s="65"/>
      <c r="JCI37" s="65"/>
      <c r="JCJ37" s="65"/>
      <c r="JCK37" s="65" t="s">
        <v>941</v>
      </c>
      <c r="JCL37" s="65"/>
      <c r="JCM37" s="65"/>
      <c r="JCN37" s="65"/>
      <c r="JCO37" s="65"/>
      <c r="JCP37" s="65"/>
      <c r="JCQ37" s="65"/>
      <c r="JCR37" s="65"/>
      <c r="JCS37" s="65"/>
      <c r="JCT37" s="65"/>
      <c r="JCU37" s="65"/>
      <c r="JCV37" s="65"/>
      <c r="JCW37" s="65"/>
      <c r="JCX37" s="65"/>
      <c r="JCY37" s="65"/>
      <c r="JCZ37" s="65"/>
      <c r="JDA37" s="65" t="s">
        <v>941</v>
      </c>
      <c r="JDB37" s="65"/>
      <c r="JDC37" s="65"/>
      <c r="JDD37" s="65"/>
      <c r="JDE37" s="65"/>
      <c r="JDF37" s="65"/>
      <c r="JDG37" s="65"/>
      <c r="JDH37" s="65"/>
      <c r="JDI37" s="65"/>
      <c r="JDJ37" s="65"/>
      <c r="JDK37" s="65"/>
      <c r="JDL37" s="65"/>
      <c r="JDM37" s="65"/>
      <c r="JDN37" s="65"/>
      <c r="JDO37" s="65"/>
      <c r="JDP37" s="65"/>
      <c r="JDQ37" s="65" t="s">
        <v>941</v>
      </c>
      <c r="JDR37" s="65"/>
      <c r="JDS37" s="65"/>
      <c r="JDT37" s="65"/>
      <c r="JDU37" s="65"/>
      <c r="JDV37" s="65"/>
      <c r="JDW37" s="65"/>
      <c r="JDX37" s="65"/>
      <c r="JDY37" s="65"/>
      <c r="JDZ37" s="65"/>
      <c r="JEA37" s="65"/>
      <c r="JEB37" s="65"/>
      <c r="JEC37" s="65"/>
      <c r="JED37" s="65"/>
      <c r="JEE37" s="65"/>
      <c r="JEF37" s="65"/>
      <c r="JEG37" s="65" t="s">
        <v>941</v>
      </c>
      <c r="JEH37" s="65"/>
      <c r="JEI37" s="65"/>
      <c r="JEJ37" s="65"/>
      <c r="JEK37" s="65"/>
      <c r="JEL37" s="65"/>
      <c r="JEM37" s="65"/>
      <c r="JEN37" s="65"/>
      <c r="JEO37" s="65"/>
      <c r="JEP37" s="65"/>
      <c r="JEQ37" s="65"/>
      <c r="JER37" s="65"/>
      <c r="JES37" s="65"/>
      <c r="JET37" s="65"/>
      <c r="JEU37" s="65"/>
      <c r="JEV37" s="65"/>
      <c r="JEW37" s="65" t="s">
        <v>941</v>
      </c>
      <c r="JEX37" s="65"/>
      <c r="JEY37" s="65"/>
      <c r="JEZ37" s="65"/>
      <c r="JFA37" s="65"/>
      <c r="JFB37" s="65"/>
      <c r="JFC37" s="65"/>
      <c r="JFD37" s="65"/>
      <c r="JFE37" s="65"/>
      <c r="JFF37" s="65"/>
      <c r="JFG37" s="65"/>
      <c r="JFH37" s="65"/>
      <c r="JFI37" s="65"/>
      <c r="JFJ37" s="65"/>
      <c r="JFK37" s="65"/>
      <c r="JFL37" s="65"/>
      <c r="JFM37" s="65" t="s">
        <v>941</v>
      </c>
      <c r="JFN37" s="65"/>
      <c r="JFO37" s="65"/>
      <c r="JFP37" s="65"/>
      <c r="JFQ37" s="65"/>
      <c r="JFR37" s="65"/>
      <c r="JFS37" s="65"/>
      <c r="JFT37" s="65"/>
      <c r="JFU37" s="65"/>
      <c r="JFV37" s="65"/>
      <c r="JFW37" s="65"/>
      <c r="JFX37" s="65"/>
      <c r="JFY37" s="65"/>
      <c r="JFZ37" s="65"/>
      <c r="JGA37" s="65"/>
      <c r="JGB37" s="65"/>
      <c r="JGC37" s="65" t="s">
        <v>941</v>
      </c>
      <c r="JGD37" s="65"/>
      <c r="JGE37" s="65"/>
      <c r="JGF37" s="65"/>
      <c r="JGG37" s="65"/>
      <c r="JGH37" s="65"/>
      <c r="JGI37" s="65"/>
      <c r="JGJ37" s="65"/>
      <c r="JGK37" s="65"/>
      <c r="JGL37" s="65"/>
      <c r="JGM37" s="65"/>
      <c r="JGN37" s="65"/>
      <c r="JGO37" s="65"/>
      <c r="JGP37" s="65"/>
      <c r="JGQ37" s="65"/>
      <c r="JGR37" s="65"/>
      <c r="JGS37" s="65" t="s">
        <v>941</v>
      </c>
      <c r="JGT37" s="65"/>
      <c r="JGU37" s="65"/>
      <c r="JGV37" s="65"/>
      <c r="JGW37" s="65"/>
      <c r="JGX37" s="65"/>
      <c r="JGY37" s="65"/>
      <c r="JGZ37" s="65"/>
      <c r="JHA37" s="65"/>
      <c r="JHB37" s="65"/>
      <c r="JHC37" s="65"/>
      <c r="JHD37" s="65"/>
      <c r="JHE37" s="65"/>
      <c r="JHF37" s="65"/>
      <c r="JHG37" s="65"/>
      <c r="JHH37" s="65"/>
      <c r="JHI37" s="65" t="s">
        <v>941</v>
      </c>
      <c r="JHJ37" s="65"/>
      <c r="JHK37" s="65"/>
      <c r="JHL37" s="65"/>
      <c r="JHM37" s="65"/>
      <c r="JHN37" s="65"/>
      <c r="JHO37" s="65"/>
      <c r="JHP37" s="65"/>
      <c r="JHQ37" s="65"/>
      <c r="JHR37" s="65"/>
      <c r="JHS37" s="65"/>
      <c r="JHT37" s="65"/>
      <c r="JHU37" s="65"/>
      <c r="JHV37" s="65"/>
      <c r="JHW37" s="65"/>
      <c r="JHX37" s="65"/>
      <c r="JHY37" s="65" t="s">
        <v>941</v>
      </c>
      <c r="JHZ37" s="65"/>
      <c r="JIA37" s="65"/>
      <c r="JIB37" s="65"/>
      <c r="JIC37" s="65"/>
      <c r="JID37" s="65"/>
      <c r="JIE37" s="65"/>
      <c r="JIF37" s="65"/>
      <c r="JIG37" s="65"/>
      <c r="JIH37" s="65"/>
      <c r="JII37" s="65"/>
      <c r="JIJ37" s="65"/>
      <c r="JIK37" s="65"/>
      <c r="JIL37" s="65"/>
      <c r="JIM37" s="65"/>
      <c r="JIN37" s="65"/>
      <c r="JIO37" s="65" t="s">
        <v>941</v>
      </c>
      <c r="JIP37" s="65"/>
      <c r="JIQ37" s="65"/>
      <c r="JIR37" s="65"/>
      <c r="JIS37" s="65"/>
      <c r="JIT37" s="65"/>
      <c r="JIU37" s="65"/>
      <c r="JIV37" s="65"/>
      <c r="JIW37" s="65"/>
      <c r="JIX37" s="65"/>
      <c r="JIY37" s="65"/>
      <c r="JIZ37" s="65"/>
      <c r="JJA37" s="65"/>
      <c r="JJB37" s="65"/>
      <c r="JJC37" s="65"/>
      <c r="JJD37" s="65"/>
      <c r="JJE37" s="65" t="s">
        <v>941</v>
      </c>
      <c r="JJF37" s="65"/>
      <c r="JJG37" s="65"/>
      <c r="JJH37" s="65"/>
      <c r="JJI37" s="65"/>
      <c r="JJJ37" s="65"/>
      <c r="JJK37" s="65"/>
      <c r="JJL37" s="65"/>
      <c r="JJM37" s="65"/>
      <c r="JJN37" s="65"/>
      <c r="JJO37" s="65"/>
      <c r="JJP37" s="65"/>
      <c r="JJQ37" s="65"/>
      <c r="JJR37" s="65"/>
      <c r="JJS37" s="65"/>
      <c r="JJT37" s="65"/>
      <c r="JJU37" s="65" t="s">
        <v>941</v>
      </c>
      <c r="JJV37" s="65"/>
      <c r="JJW37" s="65"/>
      <c r="JJX37" s="65"/>
      <c r="JJY37" s="65"/>
      <c r="JJZ37" s="65"/>
      <c r="JKA37" s="65"/>
      <c r="JKB37" s="65"/>
      <c r="JKC37" s="65"/>
      <c r="JKD37" s="65"/>
      <c r="JKE37" s="65"/>
      <c r="JKF37" s="65"/>
      <c r="JKG37" s="65"/>
      <c r="JKH37" s="65"/>
      <c r="JKI37" s="65"/>
      <c r="JKJ37" s="65"/>
      <c r="JKK37" s="65" t="s">
        <v>941</v>
      </c>
      <c r="JKL37" s="65"/>
      <c r="JKM37" s="65"/>
      <c r="JKN37" s="65"/>
      <c r="JKO37" s="65"/>
      <c r="JKP37" s="65"/>
      <c r="JKQ37" s="65"/>
      <c r="JKR37" s="65"/>
      <c r="JKS37" s="65"/>
      <c r="JKT37" s="65"/>
      <c r="JKU37" s="65"/>
      <c r="JKV37" s="65"/>
      <c r="JKW37" s="65"/>
      <c r="JKX37" s="65"/>
      <c r="JKY37" s="65"/>
      <c r="JKZ37" s="65"/>
      <c r="JLA37" s="65" t="s">
        <v>941</v>
      </c>
      <c r="JLB37" s="65"/>
      <c r="JLC37" s="65"/>
      <c r="JLD37" s="65"/>
      <c r="JLE37" s="65"/>
      <c r="JLF37" s="65"/>
      <c r="JLG37" s="65"/>
      <c r="JLH37" s="65"/>
      <c r="JLI37" s="65"/>
      <c r="JLJ37" s="65"/>
      <c r="JLK37" s="65"/>
      <c r="JLL37" s="65"/>
      <c r="JLM37" s="65"/>
      <c r="JLN37" s="65"/>
      <c r="JLO37" s="65"/>
      <c r="JLP37" s="65"/>
      <c r="JLQ37" s="65" t="s">
        <v>941</v>
      </c>
      <c r="JLR37" s="65"/>
      <c r="JLS37" s="65"/>
      <c r="JLT37" s="65"/>
      <c r="JLU37" s="65"/>
      <c r="JLV37" s="65"/>
      <c r="JLW37" s="65"/>
      <c r="JLX37" s="65"/>
      <c r="JLY37" s="65"/>
      <c r="JLZ37" s="65"/>
      <c r="JMA37" s="65"/>
      <c r="JMB37" s="65"/>
      <c r="JMC37" s="65"/>
      <c r="JMD37" s="65"/>
      <c r="JME37" s="65"/>
      <c r="JMF37" s="65"/>
      <c r="JMG37" s="65" t="s">
        <v>941</v>
      </c>
      <c r="JMH37" s="65"/>
      <c r="JMI37" s="65"/>
      <c r="JMJ37" s="65"/>
      <c r="JMK37" s="65"/>
      <c r="JML37" s="65"/>
      <c r="JMM37" s="65"/>
      <c r="JMN37" s="65"/>
      <c r="JMO37" s="65"/>
      <c r="JMP37" s="65"/>
      <c r="JMQ37" s="65"/>
      <c r="JMR37" s="65"/>
      <c r="JMS37" s="65"/>
      <c r="JMT37" s="65"/>
      <c r="JMU37" s="65"/>
      <c r="JMV37" s="65"/>
      <c r="JMW37" s="65" t="s">
        <v>941</v>
      </c>
      <c r="JMX37" s="65"/>
      <c r="JMY37" s="65"/>
      <c r="JMZ37" s="65"/>
      <c r="JNA37" s="65"/>
      <c r="JNB37" s="65"/>
      <c r="JNC37" s="65"/>
      <c r="JND37" s="65"/>
      <c r="JNE37" s="65"/>
      <c r="JNF37" s="65"/>
      <c r="JNG37" s="65"/>
      <c r="JNH37" s="65"/>
      <c r="JNI37" s="65"/>
      <c r="JNJ37" s="65"/>
      <c r="JNK37" s="65"/>
      <c r="JNL37" s="65"/>
      <c r="JNM37" s="65" t="s">
        <v>941</v>
      </c>
      <c r="JNN37" s="65"/>
      <c r="JNO37" s="65"/>
      <c r="JNP37" s="65"/>
      <c r="JNQ37" s="65"/>
      <c r="JNR37" s="65"/>
      <c r="JNS37" s="65"/>
      <c r="JNT37" s="65"/>
      <c r="JNU37" s="65"/>
      <c r="JNV37" s="65"/>
      <c r="JNW37" s="65"/>
      <c r="JNX37" s="65"/>
      <c r="JNY37" s="65"/>
      <c r="JNZ37" s="65"/>
      <c r="JOA37" s="65"/>
      <c r="JOB37" s="65"/>
      <c r="JOC37" s="65" t="s">
        <v>941</v>
      </c>
      <c r="JOD37" s="65"/>
      <c r="JOE37" s="65"/>
      <c r="JOF37" s="65"/>
      <c r="JOG37" s="65"/>
      <c r="JOH37" s="65"/>
      <c r="JOI37" s="65"/>
      <c r="JOJ37" s="65"/>
      <c r="JOK37" s="65"/>
      <c r="JOL37" s="65"/>
      <c r="JOM37" s="65"/>
      <c r="JON37" s="65"/>
      <c r="JOO37" s="65"/>
      <c r="JOP37" s="65"/>
      <c r="JOQ37" s="65"/>
      <c r="JOR37" s="65"/>
      <c r="JOS37" s="65" t="s">
        <v>941</v>
      </c>
      <c r="JOT37" s="65"/>
      <c r="JOU37" s="65"/>
      <c r="JOV37" s="65"/>
      <c r="JOW37" s="65"/>
      <c r="JOX37" s="65"/>
      <c r="JOY37" s="65"/>
      <c r="JOZ37" s="65"/>
      <c r="JPA37" s="65"/>
      <c r="JPB37" s="65"/>
      <c r="JPC37" s="65"/>
      <c r="JPD37" s="65"/>
      <c r="JPE37" s="65"/>
      <c r="JPF37" s="65"/>
      <c r="JPG37" s="65"/>
      <c r="JPH37" s="65"/>
      <c r="JPI37" s="65" t="s">
        <v>941</v>
      </c>
      <c r="JPJ37" s="65"/>
      <c r="JPK37" s="65"/>
      <c r="JPL37" s="65"/>
      <c r="JPM37" s="65"/>
      <c r="JPN37" s="65"/>
      <c r="JPO37" s="65"/>
      <c r="JPP37" s="65"/>
      <c r="JPQ37" s="65"/>
      <c r="JPR37" s="65"/>
      <c r="JPS37" s="65"/>
      <c r="JPT37" s="65"/>
      <c r="JPU37" s="65"/>
      <c r="JPV37" s="65"/>
      <c r="JPW37" s="65"/>
      <c r="JPX37" s="65"/>
      <c r="JPY37" s="65" t="s">
        <v>941</v>
      </c>
      <c r="JPZ37" s="65"/>
      <c r="JQA37" s="65"/>
      <c r="JQB37" s="65"/>
      <c r="JQC37" s="65"/>
      <c r="JQD37" s="65"/>
      <c r="JQE37" s="65"/>
      <c r="JQF37" s="65"/>
      <c r="JQG37" s="65"/>
      <c r="JQH37" s="65"/>
      <c r="JQI37" s="65"/>
      <c r="JQJ37" s="65"/>
      <c r="JQK37" s="65"/>
      <c r="JQL37" s="65"/>
      <c r="JQM37" s="65"/>
      <c r="JQN37" s="65"/>
      <c r="JQO37" s="65" t="s">
        <v>941</v>
      </c>
      <c r="JQP37" s="65"/>
      <c r="JQQ37" s="65"/>
      <c r="JQR37" s="65"/>
      <c r="JQS37" s="65"/>
      <c r="JQT37" s="65"/>
      <c r="JQU37" s="65"/>
      <c r="JQV37" s="65"/>
      <c r="JQW37" s="65"/>
      <c r="JQX37" s="65"/>
      <c r="JQY37" s="65"/>
      <c r="JQZ37" s="65"/>
      <c r="JRA37" s="65"/>
      <c r="JRB37" s="65"/>
      <c r="JRC37" s="65"/>
      <c r="JRD37" s="65"/>
      <c r="JRE37" s="65" t="s">
        <v>941</v>
      </c>
      <c r="JRF37" s="65"/>
      <c r="JRG37" s="65"/>
      <c r="JRH37" s="65"/>
      <c r="JRI37" s="65"/>
      <c r="JRJ37" s="65"/>
      <c r="JRK37" s="65"/>
      <c r="JRL37" s="65"/>
      <c r="JRM37" s="65"/>
      <c r="JRN37" s="65"/>
      <c r="JRO37" s="65"/>
      <c r="JRP37" s="65"/>
      <c r="JRQ37" s="65"/>
      <c r="JRR37" s="65"/>
      <c r="JRS37" s="65"/>
      <c r="JRT37" s="65"/>
      <c r="JRU37" s="65" t="s">
        <v>941</v>
      </c>
      <c r="JRV37" s="65"/>
      <c r="JRW37" s="65"/>
      <c r="JRX37" s="65"/>
      <c r="JRY37" s="65"/>
      <c r="JRZ37" s="65"/>
      <c r="JSA37" s="65"/>
      <c r="JSB37" s="65"/>
      <c r="JSC37" s="65"/>
      <c r="JSD37" s="65"/>
      <c r="JSE37" s="65"/>
      <c r="JSF37" s="65"/>
      <c r="JSG37" s="65"/>
      <c r="JSH37" s="65"/>
      <c r="JSI37" s="65"/>
      <c r="JSJ37" s="65"/>
      <c r="JSK37" s="65" t="s">
        <v>941</v>
      </c>
      <c r="JSL37" s="65"/>
      <c r="JSM37" s="65"/>
      <c r="JSN37" s="65"/>
      <c r="JSO37" s="65"/>
      <c r="JSP37" s="65"/>
      <c r="JSQ37" s="65"/>
      <c r="JSR37" s="65"/>
      <c r="JSS37" s="65"/>
      <c r="JST37" s="65"/>
      <c r="JSU37" s="65"/>
      <c r="JSV37" s="65"/>
      <c r="JSW37" s="65"/>
      <c r="JSX37" s="65"/>
      <c r="JSY37" s="65"/>
      <c r="JSZ37" s="65"/>
      <c r="JTA37" s="65" t="s">
        <v>941</v>
      </c>
      <c r="JTB37" s="65"/>
      <c r="JTC37" s="65"/>
      <c r="JTD37" s="65"/>
      <c r="JTE37" s="65"/>
      <c r="JTF37" s="65"/>
      <c r="JTG37" s="65"/>
      <c r="JTH37" s="65"/>
      <c r="JTI37" s="65"/>
      <c r="JTJ37" s="65"/>
      <c r="JTK37" s="65"/>
      <c r="JTL37" s="65"/>
      <c r="JTM37" s="65"/>
      <c r="JTN37" s="65"/>
      <c r="JTO37" s="65"/>
      <c r="JTP37" s="65"/>
      <c r="JTQ37" s="65" t="s">
        <v>941</v>
      </c>
      <c r="JTR37" s="65"/>
      <c r="JTS37" s="65"/>
      <c r="JTT37" s="65"/>
      <c r="JTU37" s="65"/>
      <c r="JTV37" s="65"/>
      <c r="JTW37" s="65"/>
      <c r="JTX37" s="65"/>
      <c r="JTY37" s="65"/>
      <c r="JTZ37" s="65"/>
      <c r="JUA37" s="65"/>
      <c r="JUB37" s="65"/>
      <c r="JUC37" s="65"/>
      <c r="JUD37" s="65"/>
      <c r="JUE37" s="65"/>
      <c r="JUF37" s="65"/>
      <c r="JUG37" s="65" t="s">
        <v>941</v>
      </c>
      <c r="JUH37" s="65"/>
      <c r="JUI37" s="65"/>
      <c r="JUJ37" s="65"/>
      <c r="JUK37" s="65"/>
      <c r="JUL37" s="65"/>
      <c r="JUM37" s="65"/>
      <c r="JUN37" s="65"/>
      <c r="JUO37" s="65"/>
      <c r="JUP37" s="65"/>
      <c r="JUQ37" s="65"/>
      <c r="JUR37" s="65"/>
      <c r="JUS37" s="65"/>
      <c r="JUT37" s="65"/>
      <c r="JUU37" s="65"/>
      <c r="JUV37" s="65"/>
      <c r="JUW37" s="65" t="s">
        <v>941</v>
      </c>
      <c r="JUX37" s="65"/>
      <c r="JUY37" s="65"/>
      <c r="JUZ37" s="65"/>
      <c r="JVA37" s="65"/>
      <c r="JVB37" s="65"/>
      <c r="JVC37" s="65"/>
      <c r="JVD37" s="65"/>
      <c r="JVE37" s="65"/>
      <c r="JVF37" s="65"/>
      <c r="JVG37" s="65"/>
      <c r="JVH37" s="65"/>
      <c r="JVI37" s="65"/>
      <c r="JVJ37" s="65"/>
      <c r="JVK37" s="65"/>
      <c r="JVL37" s="65"/>
      <c r="JVM37" s="65" t="s">
        <v>941</v>
      </c>
      <c r="JVN37" s="65"/>
      <c r="JVO37" s="65"/>
      <c r="JVP37" s="65"/>
      <c r="JVQ37" s="65"/>
      <c r="JVR37" s="65"/>
      <c r="JVS37" s="65"/>
      <c r="JVT37" s="65"/>
      <c r="JVU37" s="65"/>
      <c r="JVV37" s="65"/>
      <c r="JVW37" s="65"/>
      <c r="JVX37" s="65"/>
      <c r="JVY37" s="65"/>
      <c r="JVZ37" s="65"/>
      <c r="JWA37" s="65"/>
      <c r="JWB37" s="65"/>
      <c r="JWC37" s="65" t="s">
        <v>941</v>
      </c>
      <c r="JWD37" s="65"/>
      <c r="JWE37" s="65"/>
      <c r="JWF37" s="65"/>
      <c r="JWG37" s="65"/>
      <c r="JWH37" s="65"/>
      <c r="JWI37" s="65"/>
      <c r="JWJ37" s="65"/>
      <c r="JWK37" s="65"/>
      <c r="JWL37" s="65"/>
      <c r="JWM37" s="65"/>
      <c r="JWN37" s="65"/>
      <c r="JWO37" s="65"/>
      <c r="JWP37" s="65"/>
      <c r="JWQ37" s="65"/>
      <c r="JWR37" s="65"/>
      <c r="JWS37" s="65" t="s">
        <v>941</v>
      </c>
      <c r="JWT37" s="65"/>
      <c r="JWU37" s="65"/>
      <c r="JWV37" s="65"/>
      <c r="JWW37" s="65"/>
      <c r="JWX37" s="65"/>
      <c r="JWY37" s="65"/>
      <c r="JWZ37" s="65"/>
      <c r="JXA37" s="65"/>
      <c r="JXB37" s="65"/>
      <c r="JXC37" s="65"/>
      <c r="JXD37" s="65"/>
      <c r="JXE37" s="65"/>
      <c r="JXF37" s="65"/>
      <c r="JXG37" s="65"/>
      <c r="JXH37" s="65"/>
      <c r="JXI37" s="65" t="s">
        <v>941</v>
      </c>
      <c r="JXJ37" s="65"/>
      <c r="JXK37" s="65"/>
      <c r="JXL37" s="65"/>
      <c r="JXM37" s="65"/>
      <c r="JXN37" s="65"/>
      <c r="JXO37" s="65"/>
      <c r="JXP37" s="65"/>
      <c r="JXQ37" s="65"/>
      <c r="JXR37" s="65"/>
      <c r="JXS37" s="65"/>
      <c r="JXT37" s="65"/>
      <c r="JXU37" s="65"/>
      <c r="JXV37" s="65"/>
      <c r="JXW37" s="65"/>
      <c r="JXX37" s="65"/>
      <c r="JXY37" s="65" t="s">
        <v>941</v>
      </c>
      <c r="JXZ37" s="65"/>
      <c r="JYA37" s="65"/>
      <c r="JYB37" s="65"/>
      <c r="JYC37" s="65"/>
      <c r="JYD37" s="65"/>
      <c r="JYE37" s="65"/>
      <c r="JYF37" s="65"/>
      <c r="JYG37" s="65"/>
      <c r="JYH37" s="65"/>
      <c r="JYI37" s="65"/>
      <c r="JYJ37" s="65"/>
      <c r="JYK37" s="65"/>
      <c r="JYL37" s="65"/>
      <c r="JYM37" s="65"/>
      <c r="JYN37" s="65"/>
      <c r="JYO37" s="65" t="s">
        <v>941</v>
      </c>
      <c r="JYP37" s="65"/>
      <c r="JYQ37" s="65"/>
      <c r="JYR37" s="65"/>
      <c r="JYS37" s="65"/>
      <c r="JYT37" s="65"/>
      <c r="JYU37" s="65"/>
      <c r="JYV37" s="65"/>
      <c r="JYW37" s="65"/>
      <c r="JYX37" s="65"/>
      <c r="JYY37" s="65"/>
      <c r="JYZ37" s="65"/>
      <c r="JZA37" s="65"/>
      <c r="JZB37" s="65"/>
      <c r="JZC37" s="65"/>
      <c r="JZD37" s="65"/>
      <c r="JZE37" s="65" t="s">
        <v>941</v>
      </c>
      <c r="JZF37" s="65"/>
      <c r="JZG37" s="65"/>
      <c r="JZH37" s="65"/>
      <c r="JZI37" s="65"/>
      <c r="JZJ37" s="65"/>
      <c r="JZK37" s="65"/>
      <c r="JZL37" s="65"/>
      <c r="JZM37" s="65"/>
      <c r="JZN37" s="65"/>
      <c r="JZO37" s="65"/>
      <c r="JZP37" s="65"/>
      <c r="JZQ37" s="65"/>
      <c r="JZR37" s="65"/>
      <c r="JZS37" s="65"/>
      <c r="JZT37" s="65"/>
      <c r="JZU37" s="65" t="s">
        <v>941</v>
      </c>
      <c r="JZV37" s="65"/>
      <c r="JZW37" s="65"/>
      <c r="JZX37" s="65"/>
      <c r="JZY37" s="65"/>
      <c r="JZZ37" s="65"/>
      <c r="KAA37" s="65"/>
      <c r="KAB37" s="65"/>
      <c r="KAC37" s="65"/>
      <c r="KAD37" s="65"/>
      <c r="KAE37" s="65"/>
      <c r="KAF37" s="65"/>
      <c r="KAG37" s="65"/>
      <c r="KAH37" s="65"/>
      <c r="KAI37" s="65"/>
      <c r="KAJ37" s="65"/>
      <c r="KAK37" s="65" t="s">
        <v>941</v>
      </c>
      <c r="KAL37" s="65"/>
      <c r="KAM37" s="65"/>
      <c r="KAN37" s="65"/>
      <c r="KAO37" s="65"/>
      <c r="KAP37" s="65"/>
      <c r="KAQ37" s="65"/>
      <c r="KAR37" s="65"/>
      <c r="KAS37" s="65"/>
      <c r="KAT37" s="65"/>
      <c r="KAU37" s="65"/>
      <c r="KAV37" s="65"/>
      <c r="KAW37" s="65"/>
      <c r="KAX37" s="65"/>
      <c r="KAY37" s="65"/>
      <c r="KAZ37" s="65"/>
      <c r="KBA37" s="65" t="s">
        <v>941</v>
      </c>
      <c r="KBB37" s="65"/>
      <c r="KBC37" s="65"/>
      <c r="KBD37" s="65"/>
      <c r="KBE37" s="65"/>
      <c r="KBF37" s="65"/>
      <c r="KBG37" s="65"/>
      <c r="KBH37" s="65"/>
      <c r="KBI37" s="65"/>
      <c r="KBJ37" s="65"/>
      <c r="KBK37" s="65"/>
      <c r="KBL37" s="65"/>
      <c r="KBM37" s="65"/>
      <c r="KBN37" s="65"/>
      <c r="KBO37" s="65"/>
      <c r="KBP37" s="65"/>
      <c r="KBQ37" s="65" t="s">
        <v>941</v>
      </c>
      <c r="KBR37" s="65"/>
      <c r="KBS37" s="65"/>
      <c r="KBT37" s="65"/>
      <c r="KBU37" s="65"/>
      <c r="KBV37" s="65"/>
      <c r="KBW37" s="65"/>
      <c r="KBX37" s="65"/>
      <c r="KBY37" s="65"/>
      <c r="KBZ37" s="65"/>
      <c r="KCA37" s="65"/>
      <c r="KCB37" s="65"/>
      <c r="KCC37" s="65"/>
      <c r="KCD37" s="65"/>
      <c r="KCE37" s="65"/>
      <c r="KCF37" s="65"/>
      <c r="KCG37" s="65" t="s">
        <v>941</v>
      </c>
      <c r="KCH37" s="65"/>
      <c r="KCI37" s="65"/>
      <c r="KCJ37" s="65"/>
      <c r="KCK37" s="65"/>
      <c r="KCL37" s="65"/>
      <c r="KCM37" s="65"/>
      <c r="KCN37" s="65"/>
      <c r="KCO37" s="65"/>
      <c r="KCP37" s="65"/>
      <c r="KCQ37" s="65"/>
      <c r="KCR37" s="65"/>
      <c r="KCS37" s="65"/>
      <c r="KCT37" s="65"/>
      <c r="KCU37" s="65"/>
      <c r="KCV37" s="65"/>
      <c r="KCW37" s="65" t="s">
        <v>941</v>
      </c>
      <c r="KCX37" s="65"/>
      <c r="KCY37" s="65"/>
      <c r="KCZ37" s="65"/>
      <c r="KDA37" s="65"/>
      <c r="KDB37" s="65"/>
      <c r="KDC37" s="65"/>
      <c r="KDD37" s="65"/>
      <c r="KDE37" s="65"/>
      <c r="KDF37" s="65"/>
      <c r="KDG37" s="65"/>
      <c r="KDH37" s="65"/>
      <c r="KDI37" s="65"/>
      <c r="KDJ37" s="65"/>
      <c r="KDK37" s="65"/>
      <c r="KDL37" s="65"/>
      <c r="KDM37" s="65" t="s">
        <v>941</v>
      </c>
      <c r="KDN37" s="65"/>
      <c r="KDO37" s="65"/>
      <c r="KDP37" s="65"/>
      <c r="KDQ37" s="65"/>
      <c r="KDR37" s="65"/>
      <c r="KDS37" s="65"/>
      <c r="KDT37" s="65"/>
      <c r="KDU37" s="65"/>
      <c r="KDV37" s="65"/>
      <c r="KDW37" s="65"/>
      <c r="KDX37" s="65"/>
      <c r="KDY37" s="65"/>
      <c r="KDZ37" s="65"/>
      <c r="KEA37" s="65"/>
      <c r="KEB37" s="65"/>
      <c r="KEC37" s="65" t="s">
        <v>941</v>
      </c>
      <c r="KED37" s="65"/>
      <c r="KEE37" s="65"/>
      <c r="KEF37" s="65"/>
      <c r="KEG37" s="65"/>
      <c r="KEH37" s="65"/>
      <c r="KEI37" s="65"/>
      <c r="KEJ37" s="65"/>
      <c r="KEK37" s="65"/>
      <c r="KEL37" s="65"/>
      <c r="KEM37" s="65"/>
      <c r="KEN37" s="65"/>
      <c r="KEO37" s="65"/>
      <c r="KEP37" s="65"/>
      <c r="KEQ37" s="65"/>
      <c r="KER37" s="65"/>
      <c r="KES37" s="65" t="s">
        <v>941</v>
      </c>
      <c r="KET37" s="65"/>
      <c r="KEU37" s="65"/>
      <c r="KEV37" s="65"/>
      <c r="KEW37" s="65"/>
      <c r="KEX37" s="65"/>
      <c r="KEY37" s="65"/>
      <c r="KEZ37" s="65"/>
      <c r="KFA37" s="65"/>
      <c r="KFB37" s="65"/>
      <c r="KFC37" s="65"/>
      <c r="KFD37" s="65"/>
      <c r="KFE37" s="65"/>
      <c r="KFF37" s="65"/>
      <c r="KFG37" s="65"/>
      <c r="KFH37" s="65"/>
      <c r="KFI37" s="65" t="s">
        <v>941</v>
      </c>
      <c r="KFJ37" s="65"/>
      <c r="KFK37" s="65"/>
      <c r="KFL37" s="65"/>
      <c r="KFM37" s="65"/>
      <c r="KFN37" s="65"/>
      <c r="KFO37" s="65"/>
      <c r="KFP37" s="65"/>
      <c r="KFQ37" s="65"/>
      <c r="KFR37" s="65"/>
      <c r="KFS37" s="65"/>
      <c r="KFT37" s="65"/>
      <c r="KFU37" s="65"/>
      <c r="KFV37" s="65"/>
      <c r="KFW37" s="65"/>
      <c r="KFX37" s="65"/>
      <c r="KFY37" s="65" t="s">
        <v>941</v>
      </c>
      <c r="KFZ37" s="65"/>
      <c r="KGA37" s="65"/>
      <c r="KGB37" s="65"/>
      <c r="KGC37" s="65"/>
      <c r="KGD37" s="65"/>
      <c r="KGE37" s="65"/>
      <c r="KGF37" s="65"/>
      <c r="KGG37" s="65"/>
      <c r="KGH37" s="65"/>
      <c r="KGI37" s="65"/>
      <c r="KGJ37" s="65"/>
      <c r="KGK37" s="65"/>
      <c r="KGL37" s="65"/>
      <c r="KGM37" s="65"/>
      <c r="KGN37" s="65"/>
      <c r="KGO37" s="65" t="s">
        <v>941</v>
      </c>
      <c r="KGP37" s="65"/>
      <c r="KGQ37" s="65"/>
      <c r="KGR37" s="65"/>
      <c r="KGS37" s="65"/>
      <c r="KGT37" s="65"/>
      <c r="KGU37" s="65"/>
      <c r="KGV37" s="65"/>
      <c r="KGW37" s="65"/>
      <c r="KGX37" s="65"/>
      <c r="KGY37" s="65"/>
      <c r="KGZ37" s="65"/>
      <c r="KHA37" s="65"/>
      <c r="KHB37" s="65"/>
      <c r="KHC37" s="65"/>
      <c r="KHD37" s="65"/>
      <c r="KHE37" s="65" t="s">
        <v>941</v>
      </c>
      <c r="KHF37" s="65"/>
      <c r="KHG37" s="65"/>
      <c r="KHH37" s="65"/>
      <c r="KHI37" s="65"/>
      <c r="KHJ37" s="65"/>
      <c r="KHK37" s="65"/>
      <c r="KHL37" s="65"/>
      <c r="KHM37" s="65"/>
      <c r="KHN37" s="65"/>
      <c r="KHO37" s="65"/>
      <c r="KHP37" s="65"/>
      <c r="KHQ37" s="65"/>
      <c r="KHR37" s="65"/>
      <c r="KHS37" s="65"/>
      <c r="KHT37" s="65"/>
      <c r="KHU37" s="65" t="s">
        <v>941</v>
      </c>
      <c r="KHV37" s="65"/>
      <c r="KHW37" s="65"/>
      <c r="KHX37" s="65"/>
      <c r="KHY37" s="65"/>
      <c r="KHZ37" s="65"/>
      <c r="KIA37" s="65"/>
      <c r="KIB37" s="65"/>
      <c r="KIC37" s="65"/>
      <c r="KID37" s="65"/>
      <c r="KIE37" s="65"/>
      <c r="KIF37" s="65"/>
      <c r="KIG37" s="65"/>
      <c r="KIH37" s="65"/>
      <c r="KII37" s="65"/>
      <c r="KIJ37" s="65"/>
      <c r="KIK37" s="65" t="s">
        <v>941</v>
      </c>
      <c r="KIL37" s="65"/>
      <c r="KIM37" s="65"/>
      <c r="KIN37" s="65"/>
      <c r="KIO37" s="65"/>
      <c r="KIP37" s="65"/>
      <c r="KIQ37" s="65"/>
      <c r="KIR37" s="65"/>
      <c r="KIS37" s="65"/>
      <c r="KIT37" s="65"/>
      <c r="KIU37" s="65"/>
      <c r="KIV37" s="65"/>
      <c r="KIW37" s="65"/>
      <c r="KIX37" s="65"/>
      <c r="KIY37" s="65"/>
      <c r="KIZ37" s="65"/>
      <c r="KJA37" s="65" t="s">
        <v>941</v>
      </c>
      <c r="KJB37" s="65"/>
      <c r="KJC37" s="65"/>
      <c r="KJD37" s="65"/>
      <c r="KJE37" s="65"/>
      <c r="KJF37" s="65"/>
      <c r="KJG37" s="65"/>
      <c r="KJH37" s="65"/>
      <c r="KJI37" s="65"/>
      <c r="KJJ37" s="65"/>
      <c r="KJK37" s="65"/>
      <c r="KJL37" s="65"/>
      <c r="KJM37" s="65"/>
      <c r="KJN37" s="65"/>
      <c r="KJO37" s="65"/>
      <c r="KJP37" s="65"/>
      <c r="KJQ37" s="65" t="s">
        <v>941</v>
      </c>
      <c r="KJR37" s="65"/>
      <c r="KJS37" s="65"/>
      <c r="KJT37" s="65"/>
      <c r="KJU37" s="65"/>
      <c r="KJV37" s="65"/>
      <c r="KJW37" s="65"/>
      <c r="KJX37" s="65"/>
      <c r="KJY37" s="65"/>
      <c r="KJZ37" s="65"/>
      <c r="KKA37" s="65"/>
      <c r="KKB37" s="65"/>
      <c r="KKC37" s="65"/>
      <c r="KKD37" s="65"/>
      <c r="KKE37" s="65"/>
      <c r="KKF37" s="65"/>
      <c r="KKG37" s="65" t="s">
        <v>941</v>
      </c>
      <c r="KKH37" s="65"/>
      <c r="KKI37" s="65"/>
      <c r="KKJ37" s="65"/>
      <c r="KKK37" s="65"/>
      <c r="KKL37" s="65"/>
      <c r="KKM37" s="65"/>
      <c r="KKN37" s="65"/>
      <c r="KKO37" s="65"/>
      <c r="KKP37" s="65"/>
      <c r="KKQ37" s="65"/>
      <c r="KKR37" s="65"/>
      <c r="KKS37" s="65"/>
      <c r="KKT37" s="65"/>
      <c r="KKU37" s="65"/>
      <c r="KKV37" s="65"/>
      <c r="KKW37" s="65" t="s">
        <v>941</v>
      </c>
      <c r="KKX37" s="65"/>
      <c r="KKY37" s="65"/>
      <c r="KKZ37" s="65"/>
      <c r="KLA37" s="65"/>
      <c r="KLB37" s="65"/>
      <c r="KLC37" s="65"/>
      <c r="KLD37" s="65"/>
      <c r="KLE37" s="65"/>
      <c r="KLF37" s="65"/>
      <c r="KLG37" s="65"/>
      <c r="KLH37" s="65"/>
      <c r="KLI37" s="65"/>
      <c r="KLJ37" s="65"/>
      <c r="KLK37" s="65"/>
      <c r="KLL37" s="65"/>
      <c r="KLM37" s="65" t="s">
        <v>941</v>
      </c>
      <c r="KLN37" s="65"/>
      <c r="KLO37" s="65"/>
      <c r="KLP37" s="65"/>
      <c r="KLQ37" s="65"/>
      <c r="KLR37" s="65"/>
      <c r="KLS37" s="65"/>
      <c r="KLT37" s="65"/>
      <c r="KLU37" s="65"/>
      <c r="KLV37" s="65"/>
      <c r="KLW37" s="65"/>
      <c r="KLX37" s="65"/>
      <c r="KLY37" s="65"/>
      <c r="KLZ37" s="65"/>
      <c r="KMA37" s="65"/>
      <c r="KMB37" s="65"/>
      <c r="KMC37" s="65" t="s">
        <v>941</v>
      </c>
      <c r="KMD37" s="65"/>
      <c r="KME37" s="65"/>
      <c r="KMF37" s="65"/>
      <c r="KMG37" s="65"/>
      <c r="KMH37" s="65"/>
      <c r="KMI37" s="65"/>
      <c r="KMJ37" s="65"/>
      <c r="KMK37" s="65"/>
      <c r="KML37" s="65"/>
      <c r="KMM37" s="65"/>
      <c r="KMN37" s="65"/>
      <c r="KMO37" s="65"/>
      <c r="KMP37" s="65"/>
      <c r="KMQ37" s="65"/>
      <c r="KMR37" s="65"/>
      <c r="KMS37" s="65" t="s">
        <v>941</v>
      </c>
      <c r="KMT37" s="65"/>
      <c r="KMU37" s="65"/>
      <c r="KMV37" s="65"/>
      <c r="KMW37" s="65"/>
      <c r="KMX37" s="65"/>
      <c r="KMY37" s="65"/>
      <c r="KMZ37" s="65"/>
      <c r="KNA37" s="65"/>
      <c r="KNB37" s="65"/>
      <c r="KNC37" s="65"/>
      <c r="KND37" s="65"/>
      <c r="KNE37" s="65"/>
      <c r="KNF37" s="65"/>
      <c r="KNG37" s="65"/>
      <c r="KNH37" s="65"/>
      <c r="KNI37" s="65" t="s">
        <v>941</v>
      </c>
      <c r="KNJ37" s="65"/>
      <c r="KNK37" s="65"/>
      <c r="KNL37" s="65"/>
      <c r="KNM37" s="65"/>
      <c r="KNN37" s="65"/>
      <c r="KNO37" s="65"/>
      <c r="KNP37" s="65"/>
      <c r="KNQ37" s="65"/>
      <c r="KNR37" s="65"/>
      <c r="KNS37" s="65"/>
      <c r="KNT37" s="65"/>
      <c r="KNU37" s="65"/>
      <c r="KNV37" s="65"/>
      <c r="KNW37" s="65"/>
      <c r="KNX37" s="65"/>
      <c r="KNY37" s="65" t="s">
        <v>941</v>
      </c>
      <c r="KNZ37" s="65"/>
      <c r="KOA37" s="65"/>
      <c r="KOB37" s="65"/>
      <c r="KOC37" s="65"/>
      <c r="KOD37" s="65"/>
      <c r="KOE37" s="65"/>
      <c r="KOF37" s="65"/>
      <c r="KOG37" s="65"/>
      <c r="KOH37" s="65"/>
      <c r="KOI37" s="65"/>
      <c r="KOJ37" s="65"/>
      <c r="KOK37" s="65"/>
      <c r="KOL37" s="65"/>
      <c r="KOM37" s="65"/>
      <c r="KON37" s="65"/>
      <c r="KOO37" s="65" t="s">
        <v>941</v>
      </c>
      <c r="KOP37" s="65"/>
      <c r="KOQ37" s="65"/>
      <c r="KOR37" s="65"/>
      <c r="KOS37" s="65"/>
      <c r="KOT37" s="65"/>
      <c r="KOU37" s="65"/>
      <c r="KOV37" s="65"/>
      <c r="KOW37" s="65"/>
      <c r="KOX37" s="65"/>
      <c r="KOY37" s="65"/>
      <c r="KOZ37" s="65"/>
      <c r="KPA37" s="65"/>
      <c r="KPB37" s="65"/>
      <c r="KPC37" s="65"/>
      <c r="KPD37" s="65"/>
      <c r="KPE37" s="65" t="s">
        <v>941</v>
      </c>
      <c r="KPF37" s="65"/>
      <c r="KPG37" s="65"/>
      <c r="KPH37" s="65"/>
      <c r="KPI37" s="65"/>
      <c r="KPJ37" s="65"/>
      <c r="KPK37" s="65"/>
      <c r="KPL37" s="65"/>
      <c r="KPM37" s="65"/>
      <c r="KPN37" s="65"/>
      <c r="KPO37" s="65"/>
      <c r="KPP37" s="65"/>
      <c r="KPQ37" s="65"/>
      <c r="KPR37" s="65"/>
      <c r="KPS37" s="65"/>
      <c r="KPT37" s="65"/>
      <c r="KPU37" s="65" t="s">
        <v>941</v>
      </c>
      <c r="KPV37" s="65"/>
      <c r="KPW37" s="65"/>
      <c r="KPX37" s="65"/>
      <c r="KPY37" s="65"/>
      <c r="KPZ37" s="65"/>
      <c r="KQA37" s="65"/>
      <c r="KQB37" s="65"/>
      <c r="KQC37" s="65"/>
      <c r="KQD37" s="65"/>
      <c r="KQE37" s="65"/>
      <c r="KQF37" s="65"/>
      <c r="KQG37" s="65"/>
      <c r="KQH37" s="65"/>
      <c r="KQI37" s="65"/>
      <c r="KQJ37" s="65"/>
      <c r="KQK37" s="65" t="s">
        <v>941</v>
      </c>
      <c r="KQL37" s="65"/>
      <c r="KQM37" s="65"/>
      <c r="KQN37" s="65"/>
      <c r="KQO37" s="65"/>
      <c r="KQP37" s="65"/>
      <c r="KQQ37" s="65"/>
      <c r="KQR37" s="65"/>
      <c r="KQS37" s="65"/>
      <c r="KQT37" s="65"/>
      <c r="KQU37" s="65"/>
      <c r="KQV37" s="65"/>
      <c r="KQW37" s="65"/>
      <c r="KQX37" s="65"/>
      <c r="KQY37" s="65"/>
      <c r="KQZ37" s="65"/>
      <c r="KRA37" s="65" t="s">
        <v>941</v>
      </c>
      <c r="KRB37" s="65"/>
      <c r="KRC37" s="65"/>
      <c r="KRD37" s="65"/>
      <c r="KRE37" s="65"/>
      <c r="KRF37" s="65"/>
      <c r="KRG37" s="65"/>
      <c r="KRH37" s="65"/>
      <c r="KRI37" s="65"/>
      <c r="KRJ37" s="65"/>
      <c r="KRK37" s="65"/>
      <c r="KRL37" s="65"/>
      <c r="KRM37" s="65"/>
      <c r="KRN37" s="65"/>
      <c r="KRO37" s="65"/>
      <c r="KRP37" s="65"/>
      <c r="KRQ37" s="65" t="s">
        <v>941</v>
      </c>
      <c r="KRR37" s="65"/>
      <c r="KRS37" s="65"/>
      <c r="KRT37" s="65"/>
      <c r="KRU37" s="65"/>
      <c r="KRV37" s="65"/>
      <c r="KRW37" s="65"/>
      <c r="KRX37" s="65"/>
      <c r="KRY37" s="65"/>
      <c r="KRZ37" s="65"/>
      <c r="KSA37" s="65"/>
      <c r="KSB37" s="65"/>
      <c r="KSC37" s="65"/>
      <c r="KSD37" s="65"/>
      <c r="KSE37" s="65"/>
      <c r="KSF37" s="65"/>
      <c r="KSG37" s="65" t="s">
        <v>941</v>
      </c>
      <c r="KSH37" s="65"/>
      <c r="KSI37" s="65"/>
      <c r="KSJ37" s="65"/>
      <c r="KSK37" s="65"/>
      <c r="KSL37" s="65"/>
      <c r="KSM37" s="65"/>
      <c r="KSN37" s="65"/>
      <c r="KSO37" s="65"/>
      <c r="KSP37" s="65"/>
      <c r="KSQ37" s="65"/>
      <c r="KSR37" s="65"/>
      <c r="KSS37" s="65"/>
      <c r="KST37" s="65"/>
      <c r="KSU37" s="65"/>
      <c r="KSV37" s="65"/>
      <c r="KSW37" s="65" t="s">
        <v>941</v>
      </c>
      <c r="KSX37" s="65"/>
      <c r="KSY37" s="65"/>
      <c r="KSZ37" s="65"/>
      <c r="KTA37" s="65"/>
      <c r="KTB37" s="65"/>
      <c r="KTC37" s="65"/>
      <c r="KTD37" s="65"/>
      <c r="KTE37" s="65"/>
      <c r="KTF37" s="65"/>
      <c r="KTG37" s="65"/>
      <c r="KTH37" s="65"/>
      <c r="KTI37" s="65"/>
      <c r="KTJ37" s="65"/>
      <c r="KTK37" s="65"/>
      <c r="KTL37" s="65"/>
      <c r="KTM37" s="65" t="s">
        <v>941</v>
      </c>
      <c r="KTN37" s="65"/>
      <c r="KTO37" s="65"/>
      <c r="KTP37" s="65"/>
      <c r="KTQ37" s="65"/>
      <c r="KTR37" s="65"/>
      <c r="KTS37" s="65"/>
      <c r="KTT37" s="65"/>
      <c r="KTU37" s="65"/>
      <c r="KTV37" s="65"/>
      <c r="KTW37" s="65"/>
      <c r="KTX37" s="65"/>
      <c r="KTY37" s="65"/>
      <c r="KTZ37" s="65"/>
      <c r="KUA37" s="65"/>
      <c r="KUB37" s="65"/>
      <c r="KUC37" s="65" t="s">
        <v>941</v>
      </c>
      <c r="KUD37" s="65"/>
      <c r="KUE37" s="65"/>
      <c r="KUF37" s="65"/>
      <c r="KUG37" s="65"/>
      <c r="KUH37" s="65"/>
      <c r="KUI37" s="65"/>
      <c r="KUJ37" s="65"/>
      <c r="KUK37" s="65"/>
      <c r="KUL37" s="65"/>
      <c r="KUM37" s="65"/>
      <c r="KUN37" s="65"/>
      <c r="KUO37" s="65"/>
      <c r="KUP37" s="65"/>
      <c r="KUQ37" s="65"/>
      <c r="KUR37" s="65"/>
      <c r="KUS37" s="65" t="s">
        <v>941</v>
      </c>
      <c r="KUT37" s="65"/>
      <c r="KUU37" s="65"/>
      <c r="KUV37" s="65"/>
      <c r="KUW37" s="65"/>
      <c r="KUX37" s="65"/>
      <c r="KUY37" s="65"/>
      <c r="KUZ37" s="65"/>
      <c r="KVA37" s="65"/>
      <c r="KVB37" s="65"/>
      <c r="KVC37" s="65"/>
      <c r="KVD37" s="65"/>
      <c r="KVE37" s="65"/>
      <c r="KVF37" s="65"/>
      <c r="KVG37" s="65"/>
      <c r="KVH37" s="65"/>
      <c r="KVI37" s="65" t="s">
        <v>941</v>
      </c>
      <c r="KVJ37" s="65"/>
      <c r="KVK37" s="65"/>
      <c r="KVL37" s="65"/>
      <c r="KVM37" s="65"/>
      <c r="KVN37" s="65"/>
      <c r="KVO37" s="65"/>
      <c r="KVP37" s="65"/>
      <c r="KVQ37" s="65"/>
      <c r="KVR37" s="65"/>
      <c r="KVS37" s="65"/>
      <c r="KVT37" s="65"/>
      <c r="KVU37" s="65"/>
      <c r="KVV37" s="65"/>
      <c r="KVW37" s="65"/>
      <c r="KVX37" s="65"/>
      <c r="KVY37" s="65" t="s">
        <v>941</v>
      </c>
      <c r="KVZ37" s="65"/>
      <c r="KWA37" s="65"/>
      <c r="KWB37" s="65"/>
      <c r="KWC37" s="65"/>
      <c r="KWD37" s="65"/>
      <c r="KWE37" s="65"/>
      <c r="KWF37" s="65"/>
      <c r="KWG37" s="65"/>
      <c r="KWH37" s="65"/>
      <c r="KWI37" s="65"/>
      <c r="KWJ37" s="65"/>
      <c r="KWK37" s="65"/>
      <c r="KWL37" s="65"/>
      <c r="KWM37" s="65"/>
      <c r="KWN37" s="65"/>
      <c r="KWO37" s="65" t="s">
        <v>941</v>
      </c>
      <c r="KWP37" s="65"/>
      <c r="KWQ37" s="65"/>
      <c r="KWR37" s="65"/>
      <c r="KWS37" s="65"/>
      <c r="KWT37" s="65"/>
      <c r="KWU37" s="65"/>
      <c r="KWV37" s="65"/>
      <c r="KWW37" s="65"/>
      <c r="KWX37" s="65"/>
      <c r="KWY37" s="65"/>
      <c r="KWZ37" s="65"/>
      <c r="KXA37" s="65"/>
      <c r="KXB37" s="65"/>
      <c r="KXC37" s="65"/>
      <c r="KXD37" s="65"/>
      <c r="KXE37" s="65" t="s">
        <v>941</v>
      </c>
      <c r="KXF37" s="65"/>
      <c r="KXG37" s="65"/>
      <c r="KXH37" s="65"/>
      <c r="KXI37" s="65"/>
      <c r="KXJ37" s="65"/>
      <c r="KXK37" s="65"/>
      <c r="KXL37" s="65"/>
      <c r="KXM37" s="65"/>
      <c r="KXN37" s="65"/>
      <c r="KXO37" s="65"/>
      <c r="KXP37" s="65"/>
      <c r="KXQ37" s="65"/>
      <c r="KXR37" s="65"/>
      <c r="KXS37" s="65"/>
      <c r="KXT37" s="65"/>
      <c r="KXU37" s="65" t="s">
        <v>941</v>
      </c>
      <c r="KXV37" s="65"/>
      <c r="KXW37" s="65"/>
      <c r="KXX37" s="65"/>
      <c r="KXY37" s="65"/>
      <c r="KXZ37" s="65"/>
      <c r="KYA37" s="65"/>
      <c r="KYB37" s="65"/>
      <c r="KYC37" s="65"/>
      <c r="KYD37" s="65"/>
      <c r="KYE37" s="65"/>
      <c r="KYF37" s="65"/>
      <c r="KYG37" s="65"/>
      <c r="KYH37" s="65"/>
      <c r="KYI37" s="65"/>
      <c r="KYJ37" s="65"/>
      <c r="KYK37" s="65" t="s">
        <v>941</v>
      </c>
      <c r="KYL37" s="65"/>
      <c r="KYM37" s="65"/>
      <c r="KYN37" s="65"/>
      <c r="KYO37" s="65"/>
      <c r="KYP37" s="65"/>
      <c r="KYQ37" s="65"/>
      <c r="KYR37" s="65"/>
      <c r="KYS37" s="65"/>
      <c r="KYT37" s="65"/>
      <c r="KYU37" s="65"/>
      <c r="KYV37" s="65"/>
      <c r="KYW37" s="65"/>
      <c r="KYX37" s="65"/>
      <c r="KYY37" s="65"/>
      <c r="KYZ37" s="65"/>
      <c r="KZA37" s="65" t="s">
        <v>941</v>
      </c>
      <c r="KZB37" s="65"/>
      <c r="KZC37" s="65"/>
      <c r="KZD37" s="65"/>
      <c r="KZE37" s="65"/>
      <c r="KZF37" s="65"/>
      <c r="KZG37" s="65"/>
      <c r="KZH37" s="65"/>
      <c r="KZI37" s="65"/>
      <c r="KZJ37" s="65"/>
      <c r="KZK37" s="65"/>
      <c r="KZL37" s="65"/>
      <c r="KZM37" s="65"/>
      <c r="KZN37" s="65"/>
      <c r="KZO37" s="65"/>
      <c r="KZP37" s="65"/>
      <c r="KZQ37" s="65" t="s">
        <v>941</v>
      </c>
      <c r="KZR37" s="65"/>
      <c r="KZS37" s="65"/>
      <c r="KZT37" s="65"/>
      <c r="KZU37" s="65"/>
      <c r="KZV37" s="65"/>
      <c r="KZW37" s="65"/>
      <c r="KZX37" s="65"/>
      <c r="KZY37" s="65"/>
      <c r="KZZ37" s="65"/>
      <c r="LAA37" s="65"/>
      <c r="LAB37" s="65"/>
      <c r="LAC37" s="65"/>
      <c r="LAD37" s="65"/>
      <c r="LAE37" s="65"/>
      <c r="LAF37" s="65"/>
      <c r="LAG37" s="65" t="s">
        <v>941</v>
      </c>
      <c r="LAH37" s="65"/>
      <c r="LAI37" s="65"/>
      <c r="LAJ37" s="65"/>
      <c r="LAK37" s="65"/>
      <c r="LAL37" s="65"/>
      <c r="LAM37" s="65"/>
      <c r="LAN37" s="65"/>
      <c r="LAO37" s="65"/>
      <c r="LAP37" s="65"/>
      <c r="LAQ37" s="65"/>
      <c r="LAR37" s="65"/>
      <c r="LAS37" s="65"/>
      <c r="LAT37" s="65"/>
      <c r="LAU37" s="65"/>
      <c r="LAV37" s="65"/>
      <c r="LAW37" s="65" t="s">
        <v>941</v>
      </c>
      <c r="LAX37" s="65"/>
      <c r="LAY37" s="65"/>
      <c r="LAZ37" s="65"/>
      <c r="LBA37" s="65"/>
      <c r="LBB37" s="65"/>
      <c r="LBC37" s="65"/>
      <c r="LBD37" s="65"/>
      <c r="LBE37" s="65"/>
      <c r="LBF37" s="65"/>
      <c r="LBG37" s="65"/>
      <c r="LBH37" s="65"/>
      <c r="LBI37" s="65"/>
      <c r="LBJ37" s="65"/>
      <c r="LBK37" s="65"/>
      <c r="LBL37" s="65"/>
      <c r="LBM37" s="65" t="s">
        <v>941</v>
      </c>
      <c r="LBN37" s="65"/>
      <c r="LBO37" s="65"/>
      <c r="LBP37" s="65"/>
      <c r="LBQ37" s="65"/>
      <c r="LBR37" s="65"/>
      <c r="LBS37" s="65"/>
      <c r="LBT37" s="65"/>
      <c r="LBU37" s="65"/>
      <c r="LBV37" s="65"/>
      <c r="LBW37" s="65"/>
      <c r="LBX37" s="65"/>
      <c r="LBY37" s="65"/>
      <c r="LBZ37" s="65"/>
      <c r="LCA37" s="65"/>
      <c r="LCB37" s="65"/>
      <c r="LCC37" s="65" t="s">
        <v>941</v>
      </c>
      <c r="LCD37" s="65"/>
      <c r="LCE37" s="65"/>
      <c r="LCF37" s="65"/>
      <c r="LCG37" s="65"/>
      <c r="LCH37" s="65"/>
      <c r="LCI37" s="65"/>
      <c r="LCJ37" s="65"/>
      <c r="LCK37" s="65"/>
      <c r="LCL37" s="65"/>
      <c r="LCM37" s="65"/>
      <c r="LCN37" s="65"/>
      <c r="LCO37" s="65"/>
      <c r="LCP37" s="65"/>
      <c r="LCQ37" s="65"/>
      <c r="LCR37" s="65"/>
      <c r="LCS37" s="65" t="s">
        <v>941</v>
      </c>
      <c r="LCT37" s="65"/>
      <c r="LCU37" s="65"/>
      <c r="LCV37" s="65"/>
      <c r="LCW37" s="65"/>
      <c r="LCX37" s="65"/>
      <c r="LCY37" s="65"/>
      <c r="LCZ37" s="65"/>
      <c r="LDA37" s="65"/>
      <c r="LDB37" s="65"/>
      <c r="LDC37" s="65"/>
      <c r="LDD37" s="65"/>
      <c r="LDE37" s="65"/>
      <c r="LDF37" s="65"/>
      <c r="LDG37" s="65"/>
      <c r="LDH37" s="65"/>
      <c r="LDI37" s="65" t="s">
        <v>941</v>
      </c>
      <c r="LDJ37" s="65"/>
      <c r="LDK37" s="65"/>
      <c r="LDL37" s="65"/>
      <c r="LDM37" s="65"/>
      <c r="LDN37" s="65"/>
      <c r="LDO37" s="65"/>
      <c r="LDP37" s="65"/>
      <c r="LDQ37" s="65"/>
      <c r="LDR37" s="65"/>
      <c r="LDS37" s="65"/>
      <c r="LDT37" s="65"/>
      <c r="LDU37" s="65"/>
      <c r="LDV37" s="65"/>
      <c r="LDW37" s="65"/>
      <c r="LDX37" s="65"/>
      <c r="LDY37" s="65" t="s">
        <v>941</v>
      </c>
      <c r="LDZ37" s="65"/>
      <c r="LEA37" s="65"/>
      <c r="LEB37" s="65"/>
      <c r="LEC37" s="65"/>
      <c r="LED37" s="65"/>
      <c r="LEE37" s="65"/>
      <c r="LEF37" s="65"/>
      <c r="LEG37" s="65"/>
      <c r="LEH37" s="65"/>
      <c r="LEI37" s="65"/>
      <c r="LEJ37" s="65"/>
      <c r="LEK37" s="65"/>
      <c r="LEL37" s="65"/>
      <c r="LEM37" s="65"/>
      <c r="LEN37" s="65"/>
      <c r="LEO37" s="65" t="s">
        <v>941</v>
      </c>
      <c r="LEP37" s="65"/>
      <c r="LEQ37" s="65"/>
      <c r="LER37" s="65"/>
      <c r="LES37" s="65"/>
      <c r="LET37" s="65"/>
      <c r="LEU37" s="65"/>
      <c r="LEV37" s="65"/>
      <c r="LEW37" s="65"/>
      <c r="LEX37" s="65"/>
      <c r="LEY37" s="65"/>
      <c r="LEZ37" s="65"/>
      <c r="LFA37" s="65"/>
      <c r="LFB37" s="65"/>
      <c r="LFC37" s="65"/>
      <c r="LFD37" s="65"/>
      <c r="LFE37" s="65" t="s">
        <v>941</v>
      </c>
      <c r="LFF37" s="65"/>
      <c r="LFG37" s="65"/>
      <c r="LFH37" s="65"/>
      <c r="LFI37" s="65"/>
      <c r="LFJ37" s="65"/>
      <c r="LFK37" s="65"/>
      <c r="LFL37" s="65"/>
      <c r="LFM37" s="65"/>
      <c r="LFN37" s="65"/>
      <c r="LFO37" s="65"/>
      <c r="LFP37" s="65"/>
      <c r="LFQ37" s="65"/>
      <c r="LFR37" s="65"/>
      <c r="LFS37" s="65"/>
      <c r="LFT37" s="65"/>
      <c r="LFU37" s="65" t="s">
        <v>941</v>
      </c>
      <c r="LFV37" s="65"/>
      <c r="LFW37" s="65"/>
      <c r="LFX37" s="65"/>
      <c r="LFY37" s="65"/>
      <c r="LFZ37" s="65"/>
      <c r="LGA37" s="65"/>
      <c r="LGB37" s="65"/>
      <c r="LGC37" s="65"/>
      <c r="LGD37" s="65"/>
      <c r="LGE37" s="65"/>
      <c r="LGF37" s="65"/>
      <c r="LGG37" s="65"/>
      <c r="LGH37" s="65"/>
      <c r="LGI37" s="65"/>
      <c r="LGJ37" s="65"/>
      <c r="LGK37" s="65" t="s">
        <v>941</v>
      </c>
      <c r="LGL37" s="65"/>
      <c r="LGM37" s="65"/>
      <c r="LGN37" s="65"/>
      <c r="LGO37" s="65"/>
      <c r="LGP37" s="65"/>
      <c r="LGQ37" s="65"/>
      <c r="LGR37" s="65"/>
      <c r="LGS37" s="65"/>
      <c r="LGT37" s="65"/>
      <c r="LGU37" s="65"/>
      <c r="LGV37" s="65"/>
      <c r="LGW37" s="65"/>
      <c r="LGX37" s="65"/>
      <c r="LGY37" s="65"/>
      <c r="LGZ37" s="65"/>
      <c r="LHA37" s="65" t="s">
        <v>941</v>
      </c>
      <c r="LHB37" s="65"/>
      <c r="LHC37" s="65"/>
      <c r="LHD37" s="65"/>
      <c r="LHE37" s="65"/>
      <c r="LHF37" s="65"/>
      <c r="LHG37" s="65"/>
      <c r="LHH37" s="65"/>
      <c r="LHI37" s="65"/>
      <c r="LHJ37" s="65"/>
      <c r="LHK37" s="65"/>
      <c r="LHL37" s="65"/>
      <c r="LHM37" s="65"/>
      <c r="LHN37" s="65"/>
      <c r="LHO37" s="65"/>
      <c r="LHP37" s="65"/>
      <c r="LHQ37" s="65" t="s">
        <v>941</v>
      </c>
      <c r="LHR37" s="65"/>
      <c r="LHS37" s="65"/>
      <c r="LHT37" s="65"/>
      <c r="LHU37" s="65"/>
      <c r="LHV37" s="65"/>
      <c r="LHW37" s="65"/>
      <c r="LHX37" s="65"/>
      <c r="LHY37" s="65"/>
      <c r="LHZ37" s="65"/>
      <c r="LIA37" s="65"/>
      <c r="LIB37" s="65"/>
      <c r="LIC37" s="65"/>
      <c r="LID37" s="65"/>
      <c r="LIE37" s="65"/>
      <c r="LIF37" s="65"/>
      <c r="LIG37" s="65" t="s">
        <v>941</v>
      </c>
      <c r="LIH37" s="65"/>
      <c r="LII37" s="65"/>
      <c r="LIJ37" s="65"/>
      <c r="LIK37" s="65"/>
      <c r="LIL37" s="65"/>
      <c r="LIM37" s="65"/>
      <c r="LIN37" s="65"/>
      <c r="LIO37" s="65"/>
      <c r="LIP37" s="65"/>
      <c r="LIQ37" s="65"/>
      <c r="LIR37" s="65"/>
      <c r="LIS37" s="65"/>
      <c r="LIT37" s="65"/>
      <c r="LIU37" s="65"/>
      <c r="LIV37" s="65"/>
      <c r="LIW37" s="65" t="s">
        <v>941</v>
      </c>
      <c r="LIX37" s="65"/>
      <c r="LIY37" s="65"/>
      <c r="LIZ37" s="65"/>
      <c r="LJA37" s="65"/>
      <c r="LJB37" s="65"/>
      <c r="LJC37" s="65"/>
      <c r="LJD37" s="65"/>
      <c r="LJE37" s="65"/>
      <c r="LJF37" s="65"/>
      <c r="LJG37" s="65"/>
      <c r="LJH37" s="65"/>
      <c r="LJI37" s="65"/>
      <c r="LJJ37" s="65"/>
      <c r="LJK37" s="65"/>
      <c r="LJL37" s="65"/>
      <c r="LJM37" s="65" t="s">
        <v>941</v>
      </c>
      <c r="LJN37" s="65"/>
      <c r="LJO37" s="65"/>
      <c r="LJP37" s="65"/>
      <c r="LJQ37" s="65"/>
      <c r="LJR37" s="65"/>
      <c r="LJS37" s="65"/>
      <c r="LJT37" s="65"/>
      <c r="LJU37" s="65"/>
      <c r="LJV37" s="65"/>
      <c r="LJW37" s="65"/>
      <c r="LJX37" s="65"/>
      <c r="LJY37" s="65"/>
      <c r="LJZ37" s="65"/>
      <c r="LKA37" s="65"/>
      <c r="LKB37" s="65"/>
      <c r="LKC37" s="65" t="s">
        <v>941</v>
      </c>
      <c r="LKD37" s="65"/>
      <c r="LKE37" s="65"/>
      <c r="LKF37" s="65"/>
      <c r="LKG37" s="65"/>
      <c r="LKH37" s="65"/>
      <c r="LKI37" s="65"/>
      <c r="LKJ37" s="65"/>
      <c r="LKK37" s="65"/>
      <c r="LKL37" s="65"/>
      <c r="LKM37" s="65"/>
      <c r="LKN37" s="65"/>
      <c r="LKO37" s="65"/>
      <c r="LKP37" s="65"/>
      <c r="LKQ37" s="65"/>
      <c r="LKR37" s="65"/>
      <c r="LKS37" s="65" t="s">
        <v>941</v>
      </c>
      <c r="LKT37" s="65"/>
      <c r="LKU37" s="65"/>
      <c r="LKV37" s="65"/>
      <c r="LKW37" s="65"/>
      <c r="LKX37" s="65"/>
      <c r="LKY37" s="65"/>
      <c r="LKZ37" s="65"/>
      <c r="LLA37" s="65"/>
      <c r="LLB37" s="65"/>
      <c r="LLC37" s="65"/>
      <c r="LLD37" s="65"/>
      <c r="LLE37" s="65"/>
      <c r="LLF37" s="65"/>
      <c r="LLG37" s="65"/>
      <c r="LLH37" s="65"/>
      <c r="LLI37" s="65" t="s">
        <v>941</v>
      </c>
      <c r="LLJ37" s="65"/>
      <c r="LLK37" s="65"/>
      <c r="LLL37" s="65"/>
      <c r="LLM37" s="65"/>
      <c r="LLN37" s="65"/>
      <c r="LLO37" s="65"/>
      <c r="LLP37" s="65"/>
      <c r="LLQ37" s="65"/>
      <c r="LLR37" s="65"/>
      <c r="LLS37" s="65"/>
      <c r="LLT37" s="65"/>
      <c r="LLU37" s="65"/>
      <c r="LLV37" s="65"/>
      <c r="LLW37" s="65"/>
      <c r="LLX37" s="65"/>
      <c r="LLY37" s="65" t="s">
        <v>941</v>
      </c>
      <c r="LLZ37" s="65"/>
      <c r="LMA37" s="65"/>
      <c r="LMB37" s="65"/>
      <c r="LMC37" s="65"/>
      <c r="LMD37" s="65"/>
      <c r="LME37" s="65"/>
      <c r="LMF37" s="65"/>
      <c r="LMG37" s="65"/>
      <c r="LMH37" s="65"/>
      <c r="LMI37" s="65"/>
      <c r="LMJ37" s="65"/>
      <c r="LMK37" s="65"/>
      <c r="LML37" s="65"/>
      <c r="LMM37" s="65"/>
      <c r="LMN37" s="65"/>
      <c r="LMO37" s="65" t="s">
        <v>941</v>
      </c>
      <c r="LMP37" s="65"/>
      <c r="LMQ37" s="65"/>
      <c r="LMR37" s="65"/>
      <c r="LMS37" s="65"/>
      <c r="LMT37" s="65"/>
      <c r="LMU37" s="65"/>
      <c r="LMV37" s="65"/>
      <c r="LMW37" s="65"/>
      <c r="LMX37" s="65"/>
      <c r="LMY37" s="65"/>
      <c r="LMZ37" s="65"/>
      <c r="LNA37" s="65"/>
      <c r="LNB37" s="65"/>
      <c r="LNC37" s="65"/>
      <c r="LND37" s="65"/>
      <c r="LNE37" s="65" t="s">
        <v>941</v>
      </c>
      <c r="LNF37" s="65"/>
      <c r="LNG37" s="65"/>
      <c r="LNH37" s="65"/>
      <c r="LNI37" s="65"/>
      <c r="LNJ37" s="65"/>
      <c r="LNK37" s="65"/>
      <c r="LNL37" s="65"/>
      <c r="LNM37" s="65"/>
      <c r="LNN37" s="65"/>
      <c r="LNO37" s="65"/>
      <c r="LNP37" s="65"/>
      <c r="LNQ37" s="65"/>
      <c r="LNR37" s="65"/>
      <c r="LNS37" s="65"/>
      <c r="LNT37" s="65"/>
      <c r="LNU37" s="65" t="s">
        <v>941</v>
      </c>
      <c r="LNV37" s="65"/>
      <c r="LNW37" s="65"/>
      <c r="LNX37" s="65"/>
      <c r="LNY37" s="65"/>
      <c r="LNZ37" s="65"/>
      <c r="LOA37" s="65"/>
      <c r="LOB37" s="65"/>
      <c r="LOC37" s="65"/>
      <c r="LOD37" s="65"/>
      <c r="LOE37" s="65"/>
      <c r="LOF37" s="65"/>
      <c r="LOG37" s="65"/>
      <c r="LOH37" s="65"/>
      <c r="LOI37" s="65"/>
      <c r="LOJ37" s="65"/>
      <c r="LOK37" s="65" t="s">
        <v>941</v>
      </c>
      <c r="LOL37" s="65"/>
      <c r="LOM37" s="65"/>
      <c r="LON37" s="65"/>
      <c r="LOO37" s="65"/>
      <c r="LOP37" s="65"/>
      <c r="LOQ37" s="65"/>
      <c r="LOR37" s="65"/>
      <c r="LOS37" s="65"/>
      <c r="LOT37" s="65"/>
      <c r="LOU37" s="65"/>
      <c r="LOV37" s="65"/>
      <c r="LOW37" s="65"/>
      <c r="LOX37" s="65"/>
      <c r="LOY37" s="65"/>
      <c r="LOZ37" s="65"/>
      <c r="LPA37" s="65" t="s">
        <v>941</v>
      </c>
      <c r="LPB37" s="65"/>
      <c r="LPC37" s="65"/>
      <c r="LPD37" s="65"/>
      <c r="LPE37" s="65"/>
      <c r="LPF37" s="65"/>
      <c r="LPG37" s="65"/>
      <c r="LPH37" s="65"/>
      <c r="LPI37" s="65"/>
      <c r="LPJ37" s="65"/>
      <c r="LPK37" s="65"/>
      <c r="LPL37" s="65"/>
      <c r="LPM37" s="65"/>
      <c r="LPN37" s="65"/>
      <c r="LPO37" s="65"/>
      <c r="LPP37" s="65"/>
      <c r="LPQ37" s="65" t="s">
        <v>941</v>
      </c>
      <c r="LPR37" s="65"/>
      <c r="LPS37" s="65"/>
      <c r="LPT37" s="65"/>
      <c r="LPU37" s="65"/>
      <c r="LPV37" s="65"/>
      <c r="LPW37" s="65"/>
      <c r="LPX37" s="65"/>
      <c r="LPY37" s="65"/>
      <c r="LPZ37" s="65"/>
      <c r="LQA37" s="65"/>
      <c r="LQB37" s="65"/>
      <c r="LQC37" s="65"/>
      <c r="LQD37" s="65"/>
      <c r="LQE37" s="65"/>
      <c r="LQF37" s="65"/>
      <c r="LQG37" s="65" t="s">
        <v>941</v>
      </c>
      <c r="LQH37" s="65"/>
      <c r="LQI37" s="65"/>
      <c r="LQJ37" s="65"/>
      <c r="LQK37" s="65"/>
      <c r="LQL37" s="65"/>
      <c r="LQM37" s="65"/>
      <c r="LQN37" s="65"/>
      <c r="LQO37" s="65"/>
      <c r="LQP37" s="65"/>
      <c r="LQQ37" s="65"/>
      <c r="LQR37" s="65"/>
      <c r="LQS37" s="65"/>
      <c r="LQT37" s="65"/>
      <c r="LQU37" s="65"/>
      <c r="LQV37" s="65"/>
      <c r="LQW37" s="65" t="s">
        <v>941</v>
      </c>
      <c r="LQX37" s="65"/>
      <c r="LQY37" s="65"/>
      <c r="LQZ37" s="65"/>
      <c r="LRA37" s="65"/>
      <c r="LRB37" s="65"/>
      <c r="LRC37" s="65"/>
      <c r="LRD37" s="65"/>
      <c r="LRE37" s="65"/>
      <c r="LRF37" s="65"/>
      <c r="LRG37" s="65"/>
      <c r="LRH37" s="65"/>
      <c r="LRI37" s="65"/>
      <c r="LRJ37" s="65"/>
      <c r="LRK37" s="65"/>
      <c r="LRL37" s="65"/>
      <c r="LRM37" s="65" t="s">
        <v>941</v>
      </c>
      <c r="LRN37" s="65"/>
      <c r="LRO37" s="65"/>
      <c r="LRP37" s="65"/>
      <c r="LRQ37" s="65"/>
      <c r="LRR37" s="65"/>
      <c r="LRS37" s="65"/>
      <c r="LRT37" s="65"/>
      <c r="LRU37" s="65"/>
      <c r="LRV37" s="65"/>
      <c r="LRW37" s="65"/>
      <c r="LRX37" s="65"/>
      <c r="LRY37" s="65"/>
      <c r="LRZ37" s="65"/>
      <c r="LSA37" s="65"/>
      <c r="LSB37" s="65"/>
      <c r="LSC37" s="65" t="s">
        <v>941</v>
      </c>
      <c r="LSD37" s="65"/>
      <c r="LSE37" s="65"/>
      <c r="LSF37" s="65"/>
      <c r="LSG37" s="65"/>
      <c r="LSH37" s="65"/>
      <c r="LSI37" s="65"/>
      <c r="LSJ37" s="65"/>
      <c r="LSK37" s="65"/>
      <c r="LSL37" s="65"/>
      <c r="LSM37" s="65"/>
      <c r="LSN37" s="65"/>
      <c r="LSO37" s="65"/>
      <c r="LSP37" s="65"/>
      <c r="LSQ37" s="65"/>
      <c r="LSR37" s="65"/>
      <c r="LSS37" s="65" t="s">
        <v>941</v>
      </c>
      <c r="LST37" s="65"/>
      <c r="LSU37" s="65"/>
      <c r="LSV37" s="65"/>
      <c r="LSW37" s="65"/>
      <c r="LSX37" s="65"/>
      <c r="LSY37" s="65"/>
      <c r="LSZ37" s="65"/>
      <c r="LTA37" s="65"/>
      <c r="LTB37" s="65"/>
      <c r="LTC37" s="65"/>
      <c r="LTD37" s="65"/>
      <c r="LTE37" s="65"/>
      <c r="LTF37" s="65"/>
      <c r="LTG37" s="65"/>
      <c r="LTH37" s="65"/>
      <c r="LTI37" s="65" t="s">
        <v>941</v>
      </c>
      <c r="LTJ37" s="65"/>
      <c r="LTK37" s="65"/>
      <c r="LTL37" s="65"/>
      <c r="LTM37" s="65"/>
      <c r="LTN37" s="65"/>
      <c r="LTO37" s="65"/>
      <c r="LTP37" s="65"/>
      <c r="LTQ37" s="65"/>
      <c r="LTR37" s="65"/>
      <c r="LTS37" s="65"/>
      <c r="LTT37" s="65"/>
      <c r="LTU37" s="65"/>
      <c r="LTV37" s="65"/>
      <c r="LTW37" s="65"/>
      <c r="LTX37" s="65"/>
      <c r="LTY37" s="65" t="s">
        <v>941</v>
      </c>
      <c r="LTZ37" s="65"/>
      <c r="LUA37" s="65"/>
      <c r="LUB37" s="65"/>
      <c r="LUC37" s="65"/>
      <c r="LUD37" s="65"/>
      <c r="LUE37" s="65"/>
      <c r="LUF37" s="65"/>
      <c r="LUG37" s="65"/>
      <c r="LUH37" s="65"/>
      <c r="LUI37" s="65"/>
      <c r="LUJ37" s="65"/>
      <c r="LUK37" s="65"/>
      <c r="LUL37" s="65"/>
      <c r="LUM37" s="65"/>
      <c r="LUN37" s="65"/>
      <c r="LUO37" s="65" t="s">
        <v>941</v>
      </c>
      <c r="LUP37" s="65"/>
      <c r="LUQ37" s="65"/>
      <c r="LUR37" s="65"/>
      <c r="LUS37" s="65"/>
      <c r="LUT37" s="65"/>
      <c r="LUU37" s="65"/>
      <c r="LUV37" s="65"/>
      <c r="LUW37" s="65"/>
      <c r="LUX37" s="65"/>
      <c r="LUY37" s="65"/>
      <c r="LUZ37" s="65"/>
      <c r="LVA37" s="65"/>
      <c r="LVB37" s="65"/>
      <c r="LVC37" s="65"/>
      <c r="LVD37" s="65"/>
      <c r="LVE37" s="65" t="s">
        <v>941</v>
      </c>
      <c r="LVF37" s="65"/>
      <c r="LVG37" s="65"/>
      <c r="LVH37" s="65"/>
      <c r="LVI37" s="65"/>
      <c r="LVJ37" s="65"/>
      <c r="LVK37" s="65"/>
      <c r="LVL37" s="65"/>
      <c r="LVM37" s="65"/>
      <c r="LVN37" s="65"/>
      <c r="LVO37" s="65"/>
      <c r="LVP37" s="65"/>
      <c r="LVQ37" s="65"/>
      <c r="LVR37" s="65"/>
      <c r="LVS37" s="65"/>
      <c r="LVT37" s="65"/>
      <c r="LVU37" s="65" t="s">
        <v>941</v>
      </c>
      <c r="LVV37" s="65"/>
      <c r="LVW37" s="65"/>
      <c r="LVX37" s="65"/>
      <c r="LVY37" s="65"/>
      <c r="LVZ37" s="65"/>
      <c r="LWA37" s="65"/>
      <c r="LWB37" s="65"/>
      <c r="LWC37" s="65"/>
      <c r="LWD37" s="65"/>
      <c r="LWE37" s="65"/>
      <c r="LWF37" s="65"/>
      <c r="LWG37" s="65"/>
      <c r="LWH37" s="65"/>
      <c r="LWI37" s="65"/>
      <c r="LWJ37" s="65"/>
      <c r="LWK37" s="65" t="s">
        <v>941</v>
      </c>
      <c r="LWL37" s="65"/>
      <c r="LWM37" s="65"/>
      <c r="LWN37" s="65"/>
      <c r="LWO37" s="65"/>
      <c r="LWP37" s="65"/>
      <c r="LWQ37" s="65"/>
      <c r="LWR37" s="65"/>
      <c r="LWS37" s="65"/>
      <c r="LWT37" s="65"/>
      <c r="LWU37" s="65"/>
      <c r="LWV37" s="65"/>
      <c r="LWW37" s="65"/>
      <c r="LWX37" s="65"/>
      <c r="LWY37" s="65"/>
      <c r="LWZ37" s="65"/>
      <c r="LXA37" s="65" t="s">
        <v>941</v>
      </c>
      <c r="LXB37" s="65"/>
      <c r="LXC37" s="65"/>
      <c r="LXD37" s="65"/>
      <c r="LXE37" s="65"/>
      <c r="LXF37" s="65"/>
      <c r="LXG37" s="65"/>
      <c r="LXH37" s="65"/>
      <c r="LXI37" s="65"/>
      <c r="LXJ37" s="65"/>
      <c r="LXK37" s="65"/>
      <c r="LXL37" s="65"/>
      <c r="LXM37" s="65"/>
      <c r="LXN37" s="65"/>
      <c r="LXO37" s="65"/>
      <c r="LXP37" s="65"/>
      <c r="LXQ37" s="65" t="s">
        <v>941</v>
      </c>
      <c r="LXR37" s="65"/>
      <c r="LXS37" s="65"/>
      <c r="LXT37" s="65"/>
      <c r="LXU37" s="65"/>
      <c r="LXV37" s="65"/>
      <c r="LXW37" s="65"/>
      <c r="LXX37" s="65"/>
      <c r="LXY37" s="65"/>
      <c r="LXZ37" s="65"/>
      <c r="LYA37" s="65"/>
      <c r="LYB37" s="65"/>
      <c r="LYC37" s="65"/>
      <c r="LYD37" s="65"/>
      <c r="LYE37" s="65"/>
      <c r="LYF37" s="65"/>
      <c r="LYG37" s="65" t="s">
        <v>941</v>
      </c>
      <c r="LYH37" s="65"/>
      <c r="LYI37" s="65"/>
      <c r="LYJ37" s="65"/>
      <c r="LYK37" s="65"/>
      <c r="LYL37" s="65"/>
      <c r="LYM37" s="65"/>
      <c r="LYN37" s="65"/>
      <c r="LYO37" s="65"/>
      <c r="LYP37" s="65"/>
      <c r="LYQ37" s="65"/>
      <c r="LYR37" s="65"/>
      <c r="LYS37" s="65"/>
      <c r="LYT37" s="65"/>
      <c r="LYU37" s="65"/>
      <c r="LYV37" s="65"/>
      <c r="LYW37" s="65" t="s">
        <v>941</v>
      </c>
      <c r="LYX37" s="65"/>
      <c r="LYY37" s="65"/>
      <c r="LYZ37" s="65"/>
      <c r="LZA37" s="65"/>
      <c r="LZB37" s="65"/>
      <c r="LZC37" s="65"/>
      <c r="LZD37" s="65"/>
      <c r="LZE37" s="65"/>
      <c r="LZF37" s="65"/>
      <c r="LZG37" s="65"/>
      <c r="LZH37" s="65"/>
      <c r="LZI37" s="65"/>
      <c r="LZJ37" s="65"/>
      <c r="LZK37" s="65"/>
      <c r="LZL37" s="65"/>
      <c r="LZM37" s="65" t="s">
        <v>941</v>
      </c>
      <c r="LZN37" s="65"/>
      <c r="LZO37" s="65"/>
      <c r="LZP37" s="65"/>
      <c r="LZQ37" s="65"/>
      <c r="LZR37" s="65"/>
      <c r="LZS37" s="65"/>
      <c r="LZT37" s="65"/>
      <c r="LZU37" s="65"/>
      <c r="LZV37" s="65"/>
      <c r="LZW37" s="65"/>
      <c r="LZX37" s="65"/>
      <c r="LZY37" s="65"/>
      <c r="LZZ37" s="65"/>
      <c r="MAA37" s="65"/>
      <c r="MAB37" s="65"/>
      <c r="MAC37" s="65" t="s">
        <v>941</v>
      </c>
      <c r="MAD37" s="65"/>
      <c r="MAE37" s="65"/>
      <c r="MAF37" s="65"/>
      <c r="MAG37" s="65"/>
      <c r="MAH37" s="65"/>
      <c r="MAI37" s="65"/>
      <c r="MAJ37" s="65"/>
      <c r="MAK37" s="65"/>
      <c r="MAL37" s="65"/>
      <c r="MAM37" s="65"/>
      <c r="MAN37" s="65"/>
      <c r="MAO37" s="65"/>
      <c r="MAP37" s="65"/>
      <c r="MAQ37" s="65"/>
      <c r="MAR37" s="65"/>
      <c r="MAS37" s="65" t="s">
        <v>941</v>
      </c>
      <c r="MAT37" s="65"/>
      <c r="MAU37" s="65"/>
      <c r="MAV37" s="65"/>
      <c r="MAW37" s="65"/>
      <c r="MAX37" s="65"/>
      <c r="MAY37" s="65"/>
      <c r="MAZ37" s="65"/>
      <c r="MBA37" s="65"/>
      <c r="MBB37" s="65"/>
      <c r="MBC37" s="65"/>
      <c r="MBD37" s="65"/>
      <c r="MBE37" s="65"/>
      <c r="MBF37" s="65"/>
      <c r="MBG37" s="65"/>
      <c r="MBH37" s="65"/>
      <c r="MBI37" s="65" t="s">
        <v>941</v>
      </c>
      <c r="MBJ37" s="65"/>
      <c r="MBK37" s="65"/>
      <c r="MBL37" s="65"/>
      <c r="MBM37" s="65"/>
      <c r="MBN37" s="65"/>
      <c r="MBO37" s="65"/>
      <c r="MBP37" s="65"/>
      <c r="MBQ37" s="65"/>
      <c r="MBR37" s="65"/>
      <c r="MBS37" s="65"/>
      <c r="MBT37" s="65"/>
      <c r="MBU37" s="65"/>
      <c r="MBV37" s="65"/>
      <c r="MBW37" s="65"/>
      <c r="MBX37" s="65"/>
      <c r="MBY37" s="65" t="s">
        <v>941</v>
      </c>
      <c r="MBZ37" s="65"/>
      <c r="MCA37" s="65"/>
      <c r="MCB37" s="65"/>
      <c r="MCC37" s="65"/>
      <c r="MCD37" s="65"/>
      <c r="MCE37" s="65"/>
      <c r="MCF37" s="65"/>
      <c r="MCG37" s="65"/>
      <c r="MCH37" s="65"/>
      <c r="MCI37" s="65"/>
      <c r="MCJ37" s="65"/>
      <c r="MCK37" s="65"/>
      <c r="MCL37" s="65"/>
      <c r="MCM37" s="65"/>
      <c r="MCN37" s="65"/>
      <c r="MCO37" s="65" t="s">
        <v>941</v>
      </c>
      <c r="MCP37" s="65"/>
      <c r="MCQ37" s="65"/>
      <c r="MCR37" s="65"/>
      <c r="MCS37" s="65"/>
      <c r="MCT37" s="65"/>
      <c r="MCU37" s="65"/>
      <c r="MCV37" s="65"/>
      <c r="MCW37" s="65"/>
      <c r="MCX37" s="65"/>
      <c r="MCY37" s="65"/>
      <c r="MCZ37" s="65"/>
      <c r="MDA37" s="65"/>
      <c r="MDB37" s="65"/>
      <c r="MDC37" s="65"/>
      <c r="MDD37" s="65"/>
      <c r="MDE37" s="65" t="s">
        <v>941</v>
      </c>
      <c r="MDF37" s="65"/>
      <c r="MDG37" s="65"/>
      <c r="MDH37" s="65"/>
      <c r="MDI37" s="65"/>
      <c r="MDJ37" s="65"/>
      <c r="MDK37" s="65"/>
      <c r="MDL37" s="65"/>
      <c r="MDM37" s="65"/>
      <c r="MDN37" s="65"/>
      <c r="MDO37" s="65"/>
      <c r="MDP37" s="65"/>
      <c r="MDQ37" s="65"/>
      <c r="MDR37" s="65"/>
      <c r="MDS37" s="65"/>
      <c r="MDT37" s="65"/>
      <c r="MDU37" s="65" t="s">
        <v>941</v>
      </c>
      <c r="MDV37" s="65"/>
      <c r="MDW37" s="65"/>
      <c r="MDX37" s="65"/>
      <c r="MDY37" s="65"/>
      <c r="MDZ37" s="65"/>
      <c r="MEA37" s="65"/>
      <c r="MEB37" s="65"/>
      <c r="MEC37" s="65"/>
      <c r="MED37" s="65"/>
      <c r="MEE37" s="65"/>
      <c r="MEF37" s="65"/>
      <c r="MEG37" s="65"/>
      <c r="MEH37" s="65"/>
      <c r="MEI37" s="65"/>
      <c r="MEJ37" s="65"/>
      <c r="MEK37" s="65" t="s">
        <v>941</v>
      </c>
      <c r="MEL37" s="65"/>
      <c r="MEM37" s="65"/>
      <c r="MEN37" s="65"/>
      <c r="MEO37" s="65"/>
      <c r="MEP37" s="65"/>
      <c r="MEQ37" s="65"/>
      <c r="MER37" s="65"/>
      <c r="MES37" s="65"/>
      <c r="MET37" s="65"/>
      <c r="MEU37" s="65"/>
      <c r="MEV37" s="65"/>
      <c r="MEW37" s="65"/>
      <c r="MEX37" s="65"/>
      <c r="MEY37" s="65"/>
      <c r="MEZ37" s="65"/>
      <c r="MFA37" s="65" t="s">
        <v>941</v>
      </c>
      <c r="MFB37" s="65"/>
      <c r="MFC37" s="65"/>
      <c r="MFD37" s="65"/>
      <c r="MFE37" s="65"/>
      <c r="MFF37" s="65"/>
      <c r="MFG37" s="65"/>
      <c r="MFH37" s="65"/>
      <c r="MFI37" s="65"/>
      <c r="MFJ37" s="65"/>
      <c r="MFK37" s="65"/>
      <c r="MFL37" s="65"/>
      <c r="MFM37" s="65"/>
      <c r="MFN37" s="65"/>
      <c r="MFO37" s="65"/>
      <c r="MFP37" s="65"/>
      <c r="MFQ37" s="65" t="s">
        <v>941</v>
      </c>
      <c r="MFR37" s="65"/>
      <c r="MFS37" s="65"/>
      <c r="MFT37" s="65"/>
      <c r="MFU37" s="65"/>
      <c r="MFV37" s="65"/>
      <c r="MFW37" s="65"/>
      <c r="MFX37" s="65"/>
      <c r="MFY37" s="65"/>
      <c r="MFZ37" s="65"/>
      <c r="MGA37" s="65"/>
      <c r="MGB37" s="65"/>
      <c r="MGC37" s="65"/>
      <c r="MGD37" s="65"/>
      <c r="MGE37" s="65"/>
      <c r="MGF37" s="65"/>
      <c r="MGG37" s="65" t="s">
        <v>941</v>
      </c>
      <c r="MGH37" s="65"/>
      <c r="MGI37" s="65"/>
      <c r="MGJ37" s="65"/>
      <c r="MGK37" s="65"/>
      <c r="MGL37" s="65"/>
      <c r="MGM37" s="65"/>
      <c r="MGN37" s="65"/>
      <c r="MGO37" s="65"/>
      <c r="MGP37" s="65"/>
      <c r="MGQ37" s="65"/>
      <c r="MGR37" s="65"/>
      <c r="MGS37" s="65"/>
      <c r="MGT37" s="65"/>
      <c r="MGU37" s="65"/>
      <c r="MGV37" s="65"/>
      <c r="MGW37" s="65" t="s">
        <v>941</v>
      </c>
      <c r="MGX37" s="65"/>
      <c r="MGY37" s="65"/>
      <c r="MGZ37" s="65"/>
      <c r="MHA37" s="65"/>
      <c r="MHB37" s="65"/>
      <c r="MHC37" s="65"/>
      <c r="MHD37" s="65"/>
      <c r="MHE37" s="65"/>
      <c r="MHF37" s="65"/>
      <c r="MHG37" s="65"/>
      <c r="MHH37" s="65"/>
      <c r="MHI37" s="65"/>
      <c r="MHJ37" s="65"/>
      <c r="MHK37" s="65"/>
      <c r="MHL37" s="65"/>
      <c r="MHM37" s="65" t="s">
        <v>941</v>
      </c>
      <c r="MHN37" s="65"/>
      <c r="MHO37" s="65"/>
      <c r="MHP37" s="65"/>
      <c r="MHQ37" s="65"/>
      <c r="MHR37" s="65"/>
      <c r="MHS37" s="65"/>
      <c r="MHT37" s="65"/>
      <c r="MHU37" s="65"/>
      <c r="MHV37" s="65"/>
      <c r="MHW37" s="65"/>
      <c r="MHX37" s="65"/>
      <c r="MHY37" s="65"/>
      <c r="MHZ37" s="65"/>
      <c r="MIA37" s="65"/>
      <c r="MIB37" s="65"/>
      <c r="MIC37" s="65" t="s">
        <v>941</v>
      </c>
      <c r="MID37" s="65"/>
      <c r="MIE37" s="65"/>
      <c r="MIF37" s="65"/>
      <c r="MIG37" s="65"/>
      <c r="MIH37" s="65"/>
      <c r="MII37" s="65"/>
      <c r="MIJ37" s="65"/>
      <c r="MIK37" s="65"/>
      <c r="MIL37" s="65"/>
      <c r="MIM37" s="65"/>
      <c r="MIN37" s="65"/>
      <c r="MIO37" s="65"/>
      <c r="MIP37" s="65"/>
      <c r="MIQ37" s="65"/>
      <c r="MIR37" s="65"/>
      <c r="MIS37" s="65" t="s">
        <v>941</v>
      </c>
      <c r="MIT37" s="65"/>
      <c r="MIU37" s="65"/>
      <c r="MIV37" s="65"/>
      <c r="MIW37" s="65"/>
      <c r="MIX37" s="65"/>
      <c r="MIY37" s="65"/>
      <c r="MIZ37" s="65"/>
      <c r="MJA37" s="65"/>
      <c r="MJB37" s="65"/>
      <c r="MJC37" s="65"/>
      <c r="MJD37" s="65"/>
      <c r="MJE37" s="65"/>
      <c r="MJF37" s="65"/>
      <c r="MJG37" s="65"/>
      <c r="MJH37" s="65"/>
      <c r="MJI37" s="65" t="s">
        <v>941</v>
      </c>
      <c r="MJJ37" s="65"/>
      <c r="MJK37" s="65"/>
      <c r="MJL37" s="65"/>
      <c r="MJM37" s="65"/>
      <c r="MJN37" s="65"/>
      <c r="MJO37" s="65"/>
      <c r="MJP37" s="65"/>
      <c r="MJQ37" s="65"/>
      <c r="MJR37" s="65"/>
      <c r="MJS37" s="65"/>
      <c r="MJT37" s="65"/>
      <c r="MJU37" s="65"/>
      <c r="MJV37" s="65"/>
      <c r="MJW37" s="65"/>
      <c r="MJX37" s="65"/>
      <c r="MJY37" s="65" t="s">
        <v>941</v>
      </c>
      <c r="MJZ37" s="65"/>
      <c r="MKA37" s="65"/>
      <c r="MKB37" s="65"/>
      <c r="MKC37" s="65"/>
      <c r="MKD37" s="65"/>
      <c r="MKE37" s="65"/>
      <c r="MKF37" s="65"/>
      <c r="MKG37" s="65"/>
      <c r="MKH37" s="65"/>
      <c r="MKI37" s="65"/>
      <c r="MKJ37" s="65"/>
      <c r="MKK37" s="65"/>
      <c r="MKL37" s="65"/>
      <c r="MKM37" s="65"/>
      <c r="MKN37" s="65"/>
      <c r="MKO37" s="65" t="s">
        <v>941</v>
      </c>
      <c r="MKP37" s="65"/>
      <c r="MKQ37" s="65"/>
      <c r="MKR37" s="65"/>
      <c r="MKS37" s="65"/>
      <c r="MKT37" s="65"/>
      <c r="MKU37" s="65"/>
      <c r="MKV37" s="65"/>
      <c r="MKW37" s="65"/>
      <c r="MKX37" s="65"/>
      <c r="MKY37" s="65"/>
      <c r="MKZ37" s="65"/>
      <c r="MLA37" s="65"/>
      <c r="MLB37" s="65"/>
      <c r="MLC37" s="65"/>
      <c r="MLD37" s="65"/>
      <c r="MLE37" s="65" t="s">
        <v>941</v>
      </c>
      <c r="MLF37" s="65"/>
      <c r="MLG37" s="65"/>
      <c r="MLH37" s="65"/>
      <c r="MLI37" s="65"/>
      <c r="MLJ37" s="65"/>
      <c r="MLK37" s="65"/>
      <c r="MLL37" s="65"/>
      <c r="MLM37" s="65"/>
      <c r="MLN37" s="65"/>
      <c r="MLO37" s="65"/>
      <c r="MLP37" s="65"/>
      <c r="MLQ37" s="65"/>
      <c r="MLR37" s="65"/>
      <c r="MLS37" s="65"/>
      <c r="MLT37" s="65"/>
      <c r="MLU37" s="65" t="s">
        <v>941</v>
      </c>
      <c r="MLV37" s="65"/>
      <c r="MLW37" s="65"/>
      <c r="MLX37" s="65"/>
      <c r="MLY37" s="65"/>
      <c r="MLZ37" s="65"/>
      <c r="MMA37" s="65"/>
      <c r="MMB37" s="65"/>
      <c r="MMC37" s="65"/>
      <c r="MMD37" s="65"/>
      <c r="MME37" s="65"/>
      <c r="MMF37" s="65"/>
      <c r="MMG37" s="65"/>
      <c r="MMH37" s="65"/>
      <c r="MMI37" s="65"/>
      <c r="MMJ37" s="65"/>
      <c r="MMK37" s="65" t="s">
        <v>941</v>
      </c>
      <c r="MML37" s="65"/>
      <c r="MMM37" s="65"/>
      <c r="MMN37" s="65"/>
      <c r="MMO37" s="65"/>
      <c r="MMP37" s="65"/>
      <c r="MMQ37" s="65"/>
      <c r="MMR37" s="65"/>
      <c r="MMS37" s="65"/>
      <c r="MMT37" s="65"/>
      <c r="MMU37" s="65"/>
      <c r="MMV37" s="65"/>
      <c r="MMW37" s="65"/>
      <c r="MMX37" s="65"/>
      <c r="MMY37" s="65"/>
      <c r="MMZ37" s="65"/>
      <c r="MNA37" s="65" t="s">
        <v>941</v>
      </c>
      <c r="MNB37" s="65"/>
      <c r="MNC37" s="65"/>
      <c r="MND37" s="65"/>
      <c r="MNE37" s="65"/>
      <c r="MNF37" s="65"/>
      <c r="MNG37" s="65"/>
      <c r="MNH37" s="65"/>
      <c r="MNI37" s="65"/>
      <c r="MNJ37" s="65"/>
      <c r="MNK37" s="65"/>
      <c r="MNL37" s="65"/>
      <c r="MNM37" s="65"/>
      <c r="MNN37" s="65"/>
      <c r="MNO37" s="65"/>
      <c r="MNP37" s="65"/>
      <c r="MNQ37" s="65" t="s">
        <v>941</v>
      </c>
      <c r="MNR37" s="65"/>
      <c r="MNS37" s="65"/>
      <c r="MNT37" s="65"/>
      <c r="MNU37" s="65"/>
      <c r="MNV37" s="65"/>
      <c r="MNW37" s="65"/>
      <c r="MNX37" s="65"/>
      <c r="MNY37" s="65"/>
      <c r="MNZ37" s="65"/>
      <c r="MOA37" s="65"/>
      <c r="MOB37" s="65"/>
      <c r="MOC37" s="65"/>
      <c r="MOD37" s="65"/>
      <c r="MOE37" s="65"/>
      <c r="MOF37" s="65"/>
      <c r="MOG37" s="65" t="s">
        <v>941</v>
      </c>
      <c r="MOH37" s="65"/>
      <c r="MOI37" s="65"/>
      <c r="MOJ37" s="65"/>
      <c r="MOK37" s="65"/>
      <c r="MOL37" s="65"/>
      <c r="MOM37" s="65"/>
      <c r="MON37" s="65"/>
      <c r="MOO37" s="65"/>
      <c r="MOP37" s="65"/>
      <c r="MOQ37" s="65"/>
      <c r="MOR37" s="65"/>
      <c r="MOS37" s="65"/>
      <c r="MOT37" s="65"/>
      <c r="MOU37" s="65"/>
      <c r="MOV37" s="65"/>
      <c r="MOW37" s="65" t="s">
        <v>941</v>
      </c>
      <c r="MOX37" s="65"/>
      <c r="MOY37" s="65"/>
      <c r="MOZ37" s="65"/>
      <c r="MPA37" s="65"/>
      <c r="MPB37" s="65"/>
      <c r="MPC37" s="65"/>
      <c r="MPD37" s="65"/>
      <c r="MPE37" s="65"/>
      <c r="MPF37" s="65"/>
      <c r="MPG37" s="65"/>
      <c r="MPH37" s="65"/>
      <c r="MPI37" s="65"/>
      <c r="MPJ37" s="65"/>
      <c r="MPK37" s="65"/>
      <c r="MPL37" s="65"/>
      <c r="MPM37" s="65" t="s">
        <v>941</v>
      </c>
      <c r="MPN37" s="65"/>
      <c r="MPO37" s="65"/>
      <c r="MPP37" s="65"/>
      <c r="MPQ37" s="65"/>
      <c r="MPR37" s="65"/>
      <c r="MPS37" s="65"/>
      <c r="MPT37" s="65"/>
      <c r="MPU37" s="65"/>
      <c r="MPV37" s="65"/>
      <c r="MPW37" s="65"/>
      <c r="MPX37" s="65"/>
      <c r="MPY37" s="65"/>
      <c r="MPZ37" s="65"/>
      <c r="MQA37" s="65"/>
      <c r="MQB37" s="65"/>
      <c r="MQC37" s="65" t="s">
        <v>941</v>
      </c>
      <c r="MQD37" s="65"/>
      <c r="MQE37" s="65"/>
      <c r="MQF37" s="65"/>
      <c r="MQG37" s="65"/>
      <c r="MQH37" s="65"/>
      <c r="MQI37" s="65"/>
      <c r="MQJ37" s="65"/>
      <c r="MQK37" s="65"/>
      <c r="MQL37" s="65"/>
      <c r="MQM37" s="65"/>
      <c r="MQN37" s="65"/>
      <c r="MQO37" s="65"/>
      <c r="MQP37" s="65"/>
      <c r="MQQ37" s="65"/>
      <c r="MQR37" s="65"/>
      <c r="MQS37" s="65" t="s">
        <v>941</v>
      </c>
      <c r="MQT37" s="65"/>
      <c r="MQU37" s="65"/>
      <c r="MQV37" s="65"/>
      <c r="MQW37" s="65"/>
      <c r="MQX37" s="65"/>
      <c r="MQY37" s="65"/>
      <c r="MQZ37" s="65"/>
      <c r="MRA37" s="65"/>
      <c r="MRB37" s="65"/>
      <c r="MRC37" s="65"/>
      <c r="MRD37" s="65"/>
      <c r="MRE37" s="65"/>
      <c r="MRF37" s="65"/>
      <c r="MRG37" s="65"/>
      <c r="MRH37" s="65"/>
      <c r="MRI37" s="65" t="s">
        <v>941</v>
      </c>
      <c r="MRJ37" s="65"/>
      <c r="MRK37" s="65"/>
      <c r="MRL37" s="65"/>
      <c r="MRM37" s="65"/>
      <c r="MRN37" s="65"/>
      <c r="MRO37" s="65"/>
      <c r="MRP37" s="65"/>
      <c r="MRQ37" s="65"/>
      <c r="MRR37" s="65"/>
      <c r="MRS37" s="65"/>
      <c r="MRT37" s="65"/>
      <c r="MRU37" s="65"/>
      <c r="MRV37" s="65"/>
      <c r="MRW37" s="65"/>
      <c r="MRX37" s="65"/>
      <c r="MRY37" s="65" t="s">
        <v>941</v>
      </c>
      <c r="MRZ37" s="65"/>
      <c r="MSA37" s="65"/>
      <c r="MSB37" s="65"/>
      <c r="MSC37" s="65"/>
      <c r="MSD37" s="65"/>
      <c r="MSE37" s="65"/>
      <c r="MSF37" s="65"/>
      <c r="MSG37" s="65"/>
      <c r="MSH37" s="65"/>
      <c r="MSI37" s="65"/>
      <c r="MSJ37" s="65"/>
      <c r="MSK37" s="65"/>
      <c r="MSL37" s="65"/>
      <c r="MSM37" s="65"/>
      <c r="MSN37" s="65"/>
      <c r="MSO37" s="65" t="s">
        <v>941</v>
      </c>
      <c r="MSP37" s="65"/>
      <c r="MSQ37" s="65"/>
      <c r="MSR37" s="65"/>
      <c r="MSS37" s="65"/>
      <c r="MST37" s="65"/>
      <c r="MSU37" s="65"/>
      <c r="MSV37" s="65"/>
      <c r="MSW37" s="65"/>
      <c r="MSX37" s="65"/>
      <c r="MSY37" s="65"/>
      <c r="MSZ37" s="65"/>
      <c r="MTA37" s="65"/>
      <c r="MTB37" s="65"/>
      <c r="MTC37" s="65"/>
      <c r="MTD37" s="65"/>
      <c r="MTE37" s="65" t="s">
        <v>941</v>
      </c>
      <c r="MTF37" s="65"/>
      <c r="MTG37" s="65"/>
      <c r="MTH37" s="65"/>
      <c r="MTI37" s="65"/>
      <c r="MTJ37" s="65"/>
      <c r="MTK37" s="65"/>
      <c r="MTL37" s="65"/>
      <c r="MTM37" s="65"/>
      <c r="MTN37" s="65"/>
      <c r="MTO37" s="65"/>
      <c r="MTP37" s="65"/>
      <c r="MTQ37" s="65"/>
      <c r="MTR37" s="65"/>
      <c r="MTS37" s="65"/>
      <c r="MTT37" s="65"/>
      <c r="MTU37" s="65" t="s">
        <v>941</v>
      </c>
      <c r="MTV37" s="65"/>
      <c r="MTW37" s="65"/>
      <c r="MTX37" s="65"/>
      <c r="MTY37" s="65"/>
      <c r="MTZ37" s="65"/>
      <c r="MUA37" s="65"/>
      <c r="MUB37" s="65"/>
      <c r="MUC37" s="65"/>
      <c r="MUD37" s="65"/>
      <c r="MUE37" s="65"/>
      <c r="MUF37" s="65"/>
      <c r="MUG37" s="65"/>
      <c r="MUH37" s="65"/>
      <c r="MUI37" s="65"/>
      <c r="MUJ37" s="65"/>
      <c r="MUK37" s="65" t="s">
        <v>941</v>
      </c>
      <c r="MUL37" s="65"/>
      <c r="MUM37" s="65"/>
      <c r="MUN37" s="65"/>
      <c r="MUO37" s="65"/>
      <c r="MUP37" s="65"/>
      <c r="MUQ37" s="65"/>
      <c r="MUR37" s="65"/>
      <c r="MUS37" s="65"/>
      <c r="MUT37" s="65"/>
      <c r="MUU37" s="65"/>
      <c r="MUV37" s="65"/>
      <c r="MUW37" s="65"/>
      <c r="MUX37" s="65"/>
      <c r="MUY37" s="65"/>
      <c r="MUZ37" s="65"/>
      <c r="MVA37" s="65" t="s">
        <v>941</v>
      </c>
      <c r="MVB37" s="65"/>
      <c r="MVC37" s="65"/>
      <c r="MVD37" s="65"/>
      <c r="MVE37" s="65"/>
      <c r="MVF37" s="65"/>
      <c r="MVG37" s="65"/>
      <c r="MVH37" s="65"/>
      <c r="MVI37" s="65"/>
      <c r="MVJ37" s="65"/>
      <c r="MVK37" s="65"/>
      <c r="MVL37" s="65"/>
      <c r="MVM37" s="65"/>
      <c r="MVN37" s="65"/>
      <c r="MVO37" s="65"/>
      <c r="MVP37" s="65"/>
      <c r="MVQ37" s="65" t="s">
        <v>941</v>
      </c>
      <c r="MVR37" s="65"/>
      <c r="MVS37" s="65"/>
      <c r="MVT37" s="65"/>
      <c r="MVU37" s="65"/>
      <c r="MVV37" s="65"/>
      <c r="MVW37" s="65"/>
      <c r="MVX37" s="65"/>
      <c r="MVY37" s="65"/>
      <c r="MVZ37" s="65"/>
      <c r="MWA37" s="65"/>
      <c r="MWB37" s="65"/>
      <c r="MWC37" s="65"/>
      <c r="MWD37" s="65"/>
      <c r="MWE37" s="65"/>
      <c r="MWF37" s="65"/>
      <c r="MWG37" s="65" t="s">
        <v>941</v>
      </c>
      <c r="MWH37" s="65"/>
      <c r="MWI37" s="65"/>
      <c r="MWJ37" s="65"/>
      <c r="MWK37" s="65"/>
      <c r="MWL37" s="65"/>
      <c r="MWM37" s="65"/>
      <c r="MWN37" s="65"/>
      <c r="MWO37" s="65"/>
      <c r="MWP37" s="65"/>
      <c r="MWQ37" s="65"/>
      <c r="MWR37" s="65"/>
      <c r="MWS37" s="65"/>
      <c r="MWT37" s="65"/>
      <c r="MWU37" s="65"/>
      <c r="MWV37" s="65"/>
      <c r="MWW37" s="65" t="s">
        <v>941</v>
      </c>
      <c r="MWX37" s="65"/>
      <c r="MWY37" s="65"/>
      <c r="MWZ37" s="65"/>
      <c r="MXA37" s="65"/>
      <c r="MXB37" s="65"/>
      <c r="MXC37" s="65"/>
      <c r="MXD37" s="65"/>
      <c r="MXE37" s="65"/>
      <c r="MXF37" s="65"/>
      <c r="MXG37" s="65"/>
      <c r="MXH37" s="65"/>
      <c r="MXI37" s="65"/>
      <c r="MXJ37" s="65"/>
      <c r="MXK37" s="65"/>
      <c r="MXL37" s="65"/>
      <c r="MXM37" s="65" t="s">
        <v>941</v>
      </c>
      <c r="MXN37" s="65"/>
      <c r="MXO37" s="65"/>
      <c r="MXP37" s="65"/>
      <c r="MXQ37" s="65"/>
      <c r="MXR37" s="65"/>
      <c r="MXS37" s="65"/>
      <c r="MXT37" s="65"/>
      <c r="MXU37" s="65"/>
      <c r="MXV37" s="65"/>
      <c r="MXW37" s="65"/>
      <c r="MXX37" s="65"/>
      <c r="MXY37" s="65"/>
      <c r="MXZ37" s="65"/>
      <c r="MYA37" s="65"/>
      <c r="MYB37" s="65"/>
      <c r="MYC37" s="65" t="s">
        <v>941</v>
      </c>
      <c r="MYD37" s="65"/>
      <c r="MYE37" s="65"/>
      <c r="MYF37" s="65"/>
      <c r="MYG37" s="65"/>
      <c r="MYH37" s="65"/>
      <c r="MYI37" s="65"/>
      <c r="MYJ37" s="65"/>
      <c r="MYK37" s="65"/>
      <c r="MYL37" s="65"/>
      <c r="MYM37" s="65"/>
      <c r="MYN37" s="65"/>
      <c r="MYO37" s="65"/>
      <c r="MYP37" s="65"/>
      <c r="MYQ37" s="65"/>
      <c r="MYR37" s="65"/>
      <c r="MYS37" s="65" t="s">
        <v>941</v>
      </c>
      <c r="MYT37" s="65"/>
      <c r="MYU37" s="65"/>
      <c r="MYV37" s="65"/>
      <c r="MYW37" s="65"/>
      <c r="MYX37" s="65"/>
      <c r="MYY37" s="65"/>
      <c r="MYZ37" s="65"/>
      <c r="MZA37" s="65"/>
      <c r="MZB37" s="65"/>
      <c r="MZC37" s="65"/>
      <c r="MZD37" s="65"/>
      <c r="MZE37" s="65"/>
      <c r="MZF37" s="65"/>
      <c r="MZG37" s="65"/>
      <c r="MZH37" s="65"/>
      <c r="MZI37" s="65" t="s">
        <v>941</v>
      </c>
      <c r="MZJ37" s="65"/>
      <c r="MZK37" s="65"/>
      <c r="MZL37" s="65"/>
      <c r="MZM37" s="65"/>
      <c r="MZN37" s="65"/>
      <c r="MZO37" s="65"/>
      <c r="MZP37" s="65"/>
      <c r="MZQ37" s="65"/>
      <c r="MZR37" s="65"/>
      <c r="MZS37" s="65"/>
      <c r="MZT37" s="65"/>
      <c r="MZU37" s="65"/>
      <c r="MZV37" s="65"/>
      <c r="MZW37" s="65"/>
      <c r="MZX37" s="65"/>
      <c r="MZY37" s="65" t="s">
        <v>941</v>
      </c>
      <c r="MZZ37" s="65"/>
      <c r="NAA37" s="65"/>
      <c r="NAB37" s="65"/>
      <c r="NAC37" s="65"/>
      <c r="NAD37" s="65"/>
      <c r="NAE37" s="65"/>
      <c r="NAF37" s="65"/>
      <c r="NAG37" s="65"/>
      <c r="NAH37" s="65"/>
      <c r="NAI37" s="65"/>
      <c r="NAJ37" s="65"/>
      <c r="NAK37" s="65"/>
      <c r="NAL37" s="65"/>
      <c r="NAM37" s="65"/>
      <c r="NAN37" s="65"/>
      <c r="NAO37" s="65" t="s">
        <v>941</v>
      </c>
      <c r="NAP37" s="65"/>
      <c r="NAQ37" s="65"/>
      <c r="NAR37" s="65"/>
      <c r="NAS37" s="65"/>
      <c r="NAT37" s="65"/>
      <c r="NAU37" s="65"/>
      <c r="NAV37" s="65"/>
      <c r="NAW37" s="65"/>
      <c r="NAX37" s="65"/>
      <c r="NAY37" s="65"/>
      <c r="NAZ37" s="65"/>
      <c r="NBA37" s="65"/>
      <c r="NBB37" s="65"/>
      <c r="NBC37" s="65"/>
      <c r="NBD37" s="65"/>
      <c r="NBE37" s="65" t="s">
        <v>941</v>
      </c>
      <c r="NBF37" s="65"/>
      <c r="NBG37" s="65"/>
      <c r="NBH37" s="65"/>
      <c r="NBI37" s="65"/>
      <c r="NBJ37" s="65"/>
      <c r="NBK37" s="65"/>
      <c r="NBL37" s="65"/>
      <c r="NBM37" s="65"/>
      <c r="NBN37" s="65"/>
      <c r="NBO37" s="65"/>
      <c r="NBP37" s="65"/>
      <c r="NBQ37" s="65"/>
      <c r="NBR37" s="65"/>
      <c r="NBS37" s="65"/>
      <c r="NBT37" s="65"/>
      <c r="NBU37" s="65" t="s">
        <v>941</v>
      </c>
      <c r="NBV37" s="65"/>
      <c r="NBW37" s="65"/>
      <c r="NBX37" s="65"/>
      <c r="NBY37" s="65"/>
      <c r="NBZ37" s="65"/>
      <c r="NCA37" s="65"/>
      <c r="NCB37" s="65"/>
      <c r="NCC37" s="65"/>
      <c r="NCD37" s="65"/>
      <c r="NCE37" s="65"/>
      <c r="NCF37" s="65"/>
      <c r="NCG37" s="65"/>
      <c r="NCH37" s="65"/>
      <c r="NCI37" s="65"/>
      <c r="NCJ37" s="65"/>
      <c r="NCK37" s="65" t="s">
        <v>941</v>
      </c>
      <c r="NCL37" s="65"/>
      <c r="NCM37" s="65"/>
      <c r="NCN37" s="65"/>
      <c r="NCO37" s="65"/>
      <c r="NCP37" s="65"/>
      <c r="NCQ37" s="65"/>
      <c r="NCR37" s="65"/>
      <c r="NCS37" s="65"/>
      <c r="NCT37" s="65"/>
      <c r="NCU37" s="65"/>
      <c r="NCV37" s="65"/>
      <c r="NCW37" s="65"/>
      <c r="NCX37" s="65"/>
      <c r="NCY37" s="65"/>
      <c r="NCZ37" s="65"/>
      <c r="NDA37" s="65" t="s">
        <v>941</v>
      </c>
      <c r="NDB37" s="65"/>
      <c r="NDC37" s="65"/>
      <c r="NDD37" s="65"/>
      <c r="NDE37" s="65"/>
      <c r="NDF37" s="65"/>
      <c r="NDG37" s="65"/>
      <c r="NDH37" s="65"/>
      <c r="NDI37" s="65"/>
      <c r="NDJ37" s="65"/>
      <c r="NDK37" s="65"/>
      <c r="NDL37" s="65"/>
      <c r="NDM37" s="65"/>
      <c r="NDN37" s="65"/>
      <c r="NDO37" s="65"/>
      <c r="NDP37" s="65"/>
      <c r="NDQ37" s="65" t="s">
        <v>941</v>
      </c>
      <c r="NDR37" s="65"/>
      <c r="NDS37" s="65"/>
      <c r="NDT37" s="65"/>
      <c r="NDU37" s="65"/>
      <c r="NDV37" s="65"/>
      <c r="NDW37" s="65"/>
      <c r="NDX37" s="65"/>
      <c r="NDY37" s="65"/>
      <c r="NDZ37" s="65"/>
      <c r="NEA37" s="65"/>
      <c r="NEB37" s="65"/>
      <c r="NEC37" s="65"/>
      <c r="NED37" s="65"/>
      <c r="NEE37" s="65"/>
      <c r="NEF37" s="65"/>
      <c r="NEG37" s="65" t="s">
        <v>941</v>
      </c>
      <c r="NEH37" s="65"/>
      <c r="NEI37" s="65"/>
      <c r="NEJ37" s="65"/>
      <c r="NEK37" s="65"/>
      <c r="NEL37" s="65"/>
      <c r="NEM37" s="65"/>
      <c r="NEN37" s="65"/>
      <c r="NEO37" s="65"/>
      <c r="NEP37" s="65"/>
      <c r="NEQ37" s="65"/>
      <c r="NER37" s="65"/>
      <c r="NES37" s="65"/>
      <c r="NET37" s="65"/>
      <c r="NEU37" s="65"/>
      <c r="NEV37" s="65"/>
      <c r="NEW37" s="65" t="s">
        <v>941</v>
      </c>
      <c r="NEX37" s="65"/>
      <c r="NEY37" s="65"/>
      <c r="NEZ37" s="65"/>
      <c r="NFA37" s="65"/>
      <c r="NFB37" s="65"/>
      <c r="NFC37" s="65"/>
      <c r="NFD37" s="65"/>
      <c r="NFE37" s="65"/>
      <c r="NFF37" s="65"/>
      <c r="NFG37" s="65"/>
      <c r="NFH37" s="65"/>
      <c r="NFI37" s="65"/>
      <c r="NFJ37" s="65"/>
      <c r="NFK37" s="65"/>
      <c r="NFL37" s="65"/>
      <c r="NFM37" s="65" t="s">
        <v>941</v>
      </c>
      <c r="NFN37" s="65"/>
      <c r="NFO37" s="65"/>
      <c r="NFP37" s="65"/>
      <c r="NFQ37" s="65"/>
      <c r="NFR37" s="65"/>
      <c r="NFS37" s="65"/>
      <c r="NFT37" s="65"/>
      <c r="NFU37" s="65"/>
      <c r="NFV37" s="65"/>
      <c r="NFW37" s="65"/>
      <c r="NFX37" s="65"/>
      <c r="NFY37" s="65"/>
      <c r="NFZ37" s="65"/>
      <c r="NGA37" s="65"/>
      <c r="NGB37" s="65"/>
      <c r="NGC37" s="65" t="s">
        <v>941</v>
      </c>
      <c r="NGD37" s="65"/>
      <c r="NGE37" s="65"/>
      <c r="NGF37" s="65"/>
      <c r="NGG37" s="65"/>
      <c r="NGH37" s="65"/>
      <c r="NGI37" s="65"/>
      <c r="NGJ37" s="65"/>
      <c r="NGK37" s="65"/>
      <c r="NGL37" s="65"/>
      <c r="NGM37" s="65"/>
      <c r="NGN37" s="65"/>
      <c r="NGO37" s="65"/>
      <c r="NGP37" s="65"/>
      <c r="NGQ37" s="65"/>
      <c r="NGR37" s="65"/>
      <c r="NGS37" s="65" t="s">
        <v>941</v>
      </c>
      <c r="NGT37" s="65"/>
      <c r="NGU37" s="65"/>
      <c r="NGV37" s="65"/>
      <c r="NGW37" s="65"/>
      <c r="NGX37" s="65"/>
      <c r="NGY37" s="65"/>
      <c r="NGZ37" s="65"/>
      <c r="NHA37" s="65"/>
      <c r="NHB37" s="65"/>
      <c r="NHC37" s="65"/>
      <c r="NHD37" s="65"/>
      <c r="NHE37" s="65"/>
      <c r="NHF37" s="65"/>
      <c r="NHG37" s="65"/>
      <c r="NHH37" s="65"/>
      <c r="NHI37" s="65" t="s">
        <v>941</v>
      </c>
      <c r="NHJ37" s="65"/>
      <c r="NHK37" s="65"/>
      <c r="NHL37" s="65"/>
      <c r="NHM37" s="65"/>
      <c r="NHN37" s="65"/>
      <c r="NHO37" s="65"/>
      <c r="NHP37" s="65"/>
      <c r="NHQ37" s="65"/>
      <c r="NHR37" s="65"/>
      <c r="NHS37" s="65"/>
      <c r="NHT37" s="65"/>
      <c r="NHU37" s="65"/>
      <c r="NHV37" s="65"/>
      <c r="NHW37" s="65"/>
      <c r="NHX37" s="65"/>
      <c r="NHY37" s="65" t="s">
        <v>941</v>
      </c>
      <c r="NHZ37" s="65"/>
      <c r="NIA37" s="65"/>
      <c r="NIB37" s="65"/>
      <c r="NIC37" s="65"/>
      <c r="NID37" s="65"/>
      <c r="NIE37" s="65"/>
      <c r="NIF37" s="65"/>
      <c r="NIG37" s="65"/>
      <c r="NIH37" s="65"/>
      <c r="NII37" s="65"/>
      <c r="NIJ37" s="65"/>
      <c r="NIK37" s="65"/>
      <c r="NIL37" s="65"/>
      <c r="NIM37" s="65"/>
      <c r="NIN37" s="65"/>
      <c r="NIO37" s="65" t="s">
        <v>941</v>
      </c>
      <c r="NIP37" s="65"/>
      <c r="NIQ37" s="65"/>
      <c r="NIR37" s="65"/>
      <c r="NIS37" s="65"/>
      <c r="NIT37" s="65"/>
      <c r="NIU37" s="65"/>
      <c r="NIV37" s="65"/>
      <c r="NIW37" s="65"/>
      <c r="NIX37" s="65"/>
      <c r="NIY37" s="65"/>
      <c r="NIZ37" s="65"/>
      <c r="NJA37" s="65"/>
      <c r="NJB37" s="65"/>
      <c r="NJC37" s="65"/>
      <c r="NJD37" s="65"/>
      <c r="NJE37" s="65" t="s">
        <v>941</v>
      </c>
      <c r="NJF37" s="65"/>
      <c r="NJG37" s="65"/>
      <c r="NJH37" s="65"/>
      <c r="NJI37" s="65"/>
      <c r="NJJ37" s="65"/>
      <c r="NJK37" s="65"/>
      <c r="NJL37" s="65"/>
      <c r="NJM37" s="65"/>
      <c r="NJN37" s="65"/>
      <c r="NJO37" s="65"/>
      <c r="NJP37" s="65"/>
      <c r="NJQ37" s="65"/>
      <c r="NJR37" s="65"/>
      <c r="NJS37" s="65"/>
      <c r="NJT37" s="65"/>
      <c r="NJU37" s="65" t="s">
        <v>941</v>
      </c>
      <c r="NJV37" s="65"/>
      <c r="NJW37" s="65"/>
      <c r="NJX37" s="65"/>
      <c r="NJY37" s="65"/>
      <c r="NJZ37" s="65"/>
      <c r="NKA37" s="65"/>
      <c r="NKB37" s="65"/>
      <c r="NKC37" s="65"/>
      <c r="NKD37" s="65"/>
      <c r="NKE37" s="65"/>
      <c r="NKF37" s="65"/>
      <c r="NKG37" s="65"/>
      <c r="NKH37" s="65"/>
      <c r="NKI37" s="65"/>
      <c r="NKJ37" s="65"/>
      <c r="NKK37" s="65" t="s">
        <v>941</v>
      </c>
      <c r="NKL37" s="65"/>
      <c r="NKM37" s="65"/>
      <c r="NKN37" s="65"/>
      <c r="NKO37" s="65"/>
      <c r="NKP37" s="65"/>
      <c r="NKQ37" s="65"/>
      <c r="NKR37" s="65"/>
      <c r="NKS37" s="65"/>
      <c r="NKT37" s="65"/>
      <c r="NKU37" s="65"/>
      <c r="NKV37" s="65"/>
      <c r="NKW37" s="65"/>
      <c r="NKX37" s="65"/>
      <c r="NKY37" s="65"/>
      <c r="NKZ37" s="65"/>
      <c r="NLA37" s="65" t="s">
        <v>941</v>
      </c>
      <c r="NLB37" s="65"/>
      <c r="NLC37" s="65"/>
      <c r="NLD37" s="65"/>
      <c r="NLE37" s="65"/>
      <c r="NLF37" s="65"/>
      <c r="NLG37" s="65"/>
      <c r="NLH37" s="65"/>
      <c r="NLI37" s="65"/>
      <c r="NLJ37" s="65"/>
      <c r="NLK37" s="65"/>
      <c r="NLL37" s="65"/>
      <c r="NLM37" s="65"/>
      <c r="NLN37" s="65"/>
      <c r="NLO37" s="65"/>
      <c r="NLP37" s="65"/>
      <c r="NLQ37" s="65" t="s">
        <v>941</v>
      </c>
      <c r="NLR37" s="65"/>
      <c r="NLS37" s="65"/>
      <c r="NLT37" s="65"/>
      <c r="NLU37" s="65"/>
      <c r="NLV37" s="65"/>
      <c r="NLW37" s="65"/>
      <c r="NLX37" s="65"/>
      <c r="NLY37" s="65"/>
      <c r="NLZ37" s="65"/>
      <c r="NMA37" s="65"/>
      <c r="NMB37" s="65"/>
      <c r="NMC37" s="65"/>
      <c r="NMD37" s="65"/>
      <c r="NME37" s="65"/>
      <c r="NMF37" s="65"/>
      <c r="NMG37" s="65" t="s">
        <v>941</v>
      </c>
      <c r="NMH37" s="65"/>
      <c r="NMI37" s="65"/>
      <c r="NMJ37" s="65"/>
      <c r="NMK37" s="65"/>
      <c r="NML37" s="65"/>
      <c r="NMM37" s="65"/>
      <c r="NMN37" s="65"/>
      <c r="NMO37" s="65"/>
      <c r="NMP37" s="65"/>
      <c r="NMQ37" s="65"/>
      <c r="NMR37" s="65"/>
      <c r="NMS37" s="65"/>
      <c r="NMT37" s="65"/>
      <c r="NMU37" s="65"/>
      <c r="NMV37" s="65"/>
      <c r="NMW37" s="65" t="s">
        <v>941</v>
      </c>
      <c r="NMX37" s="65"/>
      <c r="NMY37" s="65"/>
      <c r="NMZ37" s="65"/>
      <c r="NNA37" s="65"/>
      <c r="NNB37" s="65"/>
      <c r="NNC37" s="65"/>
      <c r="NND37" s="65"/>
      <c r="NNE37" s="65"/>
      <c r="NNF37" s="65"/>
      <c r="NNG37" s="65"/>
      <c r="NNH37" s="65"/>
      <c r="NNI37" s="65"/>
      <c r="NNJ37" s="65"/>
      <c r="NNK37" s="65"/>
      <c r="NNL37" s="65"/>
      <c r="NNM37" s="65" t="s">
        <v>941</v>
      </c>
      <c r="NNN37" s="65"/>
      <c r="NNO37" s="65"/>
      <c r="NNP37" s="65"/>
      <c r="NNQ37" s="65"/>
      <c r="NNR37" s="65"/>
      <c r="NNS37" s="65"/>
      <c r="NNT37" s="65"/>
      <c r="NNU37" s="65"/>
      <c r="NNV37" s="65"/>
      <c r="NNW37" s="65"/>
      <c r="NNX37" s="65"/>
      <c r="NNY37" s="65"/>
      <c r="NNZ37" s="65"/>
      <c r="NOA37" s="65"/>
      <c r="NOB37" s="65"/>
      <c r="NOC37" s="65" t="s">
        <v>941</v>
      </c>
      <c r="NOD37" s="65"/>
      <c r="NOE37" s="65"/>
      <c r="NOF37" s="65"/>
      <c r="NOG37" s="65"/>
      <c r="NOH37" s="65"/>
      <c r="NOI37" s="65"/>
      <c r="NOJ37" s="65"/>
      <c r="NOK37" s="65"/>
      <c r="NOL37" s="65"/>
      <c r="NOM37" s="65"/>
      <c r="NON37" s="65"/>
      <c r="NOO37" s="65"/>
      <c r="NOP37" s="65"/>
      <c r="NOQ37" s="65"/>
      <c r="NOR37" s="65"/>
      <c r="NOS37" s="65" t="s">
        <v>941</v>
      </c>
      <c r="NOT37" s="65"/>
      <c r="NOU37" s="65"/>
      <c r="NOV37" s="65"/>
      <c r="NOW37" s="65"/>
      <c r="NOX37" s="65"/>
      <c r="NOY37" s="65"/>
      <c r="NOZ37" s="65"/>
      <c r="NPA37" s="65"/>
      <c r="NPB37" s="65"/>
      <c r="NPC37" s="65"/>
      <c r="NPD37" s="65"/>
      <c r="NPE37" s="65"/>
      <c r="NPF37" s="65"/>
      <c r="NPG37" s="65"/>
      <c r="NPH37" s="65"/>
      <c r="NPI37" s="65" t="s">
        <v>941</v>
      </c>
      <c r="NPJ37" s="65"/>
      <c r="NPK37" s="65"/>
      <c r="NPL37" s="65"/>
      <c r="NPM37" s="65"/>
      <c r="NPN37" s="65"/>
      <c r="NPO37" s="65"/>
      <c r="NPP37" s="65"/>
      <c r="NPQ37" s="65"/>
      <c r="NPR37" s="65"/>
      <c r="NPS37" s="65"/>
      <c r="NPT37" s="65"/>
      <c r="NPU37" s="65"/>
      <c r="NPV37" s="65"/>
      <c r="NPW37" s="65"/>
      <c r="NPX37" s="65"/>
      <c r="NPY37" s="65" t="s">
        <v>941</v>
      </c>
      <c r="NPZ37" s="65"/>
      <c r="NQA37" s="65"/>
      <c r="NQB37" s="65"/>
      <c r="NQC37" s="65"/>
      <c r="NQD37" s="65"/>
      <c r="NQE37" s="65"/>
      <c r="NQF37" s="65"/>
      <c r="NQG37" s="65"/>
      <c r="NQH37" s="65"/>
      <c r="NQI37" s="65"/>
      <c r="NQJ37" s="65"/>
      <c r="NQK37" s="65"/>
      <c r="NQL37" s="65"/>
      <c r="NQM37" s="65"/>
      <c r="NQN37" s="65"/>
      <c r="NQO37" s="65" t="s">
        <v>941</v>
      </c>
      <c r="NQP37" s="65"/>
      <c r="NQQ37" s="65"/>
      <c r="NQR37" s="65"/>
      <c r="NQS37" s="65"/>
      <c r="NQT37" s="65"/>
      <c r="NQU37" s="65"/>
      <c r="NQV37" s="65"/>
      <c r="NQW37" s="65"/>
      <c r="NQX37" s="65"/>
      <c r="NQY37" s="65"/>
      <c r="NQZ37" s="65"/>
      <c r="NRA37" s="65"/>
      <c r="NRB37" s="65"/>
      <c r="NRC37" s="65"/>
      <c r="NRD37" s="65"/>
      <c r="NRE37" s="65" t="s">
        <v>941</v>
      </c>
      <c r="NRF37" s="65"/>
      <c r="NRG37" s="65"/>
      <c r="NRH37" s="65"/>
      <c r="NRI37" s="65"/>
      <c r="NRJ37" s="65"/>
      <c r="NRK37" s="65"/>
      <c r="NRL37" s="65"/>
      <c r="NRM37" s="65"/>
      <c r="NRN37" s="65"/>
      <c r="NRO37" s="65"/>
      <c r="NRP37" s="65"/>
      <c r="NRQ37" s="65"/>
      <c r="NRR37" s="65"/>
      <c r="NRS37" s="65"/>
      <c r="NRT37" s="65"/>
      <c r="NRU37" s="65" t="s">
        <v>941</v>
      </c>
      <c r="NRV37" s="65"/>
      <c r="NRW37" s="65"/>
      <c r="NRX37" s="65"/>
      <c r="NRY37" s="65"/>
      <c r="NRZ37" s="65"/>
      <c r="NSA37" s="65"/>
      <c r="NSB37" s="65"/>
      <c r="NSC37" s="65"/>
      <c r="NSD37" s="65"/>
      <c r="NSE37" s="65"/>
      <c r="NSF37" s="65"/>
      <c r="NSG37" s="65"/>
      <c r="NSH37" s="65"/>
      <c r="NSI37" s="65"/>
      <c r="NSJ37" s="65"/>
      <c r="NSK37" s="65" t="s">
        <v>941</v>
      </c>
      <c r="NSL37" s="65"/>
      <c r="NSM37" s="65"/>
      <c r="NSN37" s="65"/>
      <c r="NSO37" s="65"/>
      <c r="NSP37" s="65"/>
      <c r="NSQ37" s="65"/>
      <c r="NSR37" s="65"/>
      <c r="NSS37" s="65"/>
      <c r="NST37" s="65"/>
      <c r="NSU37" s="65"/>
      <c r="NSV37" s="65"/>
      <c r="NSW37" s="65"/>
      <c r="NSX37" s="65"/>
      <c r="NSY37" s="65"/>
      <c r="NSZ37" s="65"/>
      <c r="NTA37" s="65" t="s">
        <v>941</v>
      </c>
      <c r="NTB37" s="65"/>
      <c r="NTC37" s="65"/>
      <c r="NTD37" s="65"/>
      <c r="NTE37" s="65"/>
      <c r="NTF37" s="65"/>
      <c r="NTG37" s="65"/>
      <c r="NTH37" s="65"/>
      <c r="NTI37" s="65"/>
      <c r="NTJ37" s="65"/>
      <c r="NTK37" s="65"/>
      <c r="NTL37" s="65"/>
      <c r="NTM37" s="65"/>
      <c r="NTN37" s="65"/>
      <c r="NTO37" s="65"/>
      <c r="NTP37" s="65"/>
      <c r="NTQ37" s="65" t="s">
        <v>941</v>
      </c>
      <c r="NTR37" s="65"/>
      <c r="NTS37" s="65"/>
      <c r="NTT37" s="65"/>
      <c r="NTU37" s="65"/>
      <c r="NTV37" s="65"/>
      <c r="NTW37" s="65"/>
      <c r="NTX37" s="65"/>
      <c r="NTY37" s="65"/>
      <c r="NTZ37" s="65"/>
      <c r="NUA37" s="65"/>
      <c r="NUB37" s="65"/>
      <c r="NUC37" s="65"/>
      <c r="NUD37" s="65"/>
      <c r="NUE37" s="65"/>
      <c r="NUF37" s="65"/>
      <c r="NUG37" s="65" t="s">
        <v>941</v>
      </c>
      <c r="NUH37" s="65"/>
      <c r="NUI37" s="65"/>
      <c r="NUJ37" s="65"/>
      <c r="NUK37" s="65"/>
      <c r="NUL37" s="65"/>
      <c r="NUM37" s="65"/>
      <c r="NUN37" s="65"/>
      <c r="NUO37" s="65"/>
      <c r="NUP37" s="65"/>
      <c r="NUQ37" s="65"/>
      <c r="NUR37" s="65"/>
      <c r="NUS37" s="65"/>
      <c r="NUT37" s="65"/>
      <c r="NUU37" s="65"/>
      <c r="NUV37" s="65"/>
      <c r="NUW37" s="65" t="s">
        <v>941</v>
      </c>
      <c r="NUX37" s="65"/>
      <c r="NUY37" s="65"/>
      <c r="NUZ37" s="65"/>
      <c r="NVA37" s="65"/>
      <c r="NVB37" s="65"/>
      <c r="NVC37" s="65"/>
      <c r="NVD37" s="65"/>
      <c r="NVE37" s="65"/>
      <c r="NVF37" s="65"/>
      <c r="NVG37" s="65"/>
      <c r="NVH37" s="65"/>
      <c r="NVI37" s="65"/>
      <c r="NVJ37" s="65"/>
      <c r="NVK37" s="65"/>
      <c r="NVL37" s="65"/>
      <c r="NVM37" s="65" t="s">
        <v>941</v>
      </c>
      <c r="NVN37" s="65"/>
      <c r="NVO37" s="65"/>
      <c r="NVP37" s="65"/>
      <c r="NVQ37" s="65"/>
      <c r="NVR37" s="65"/>
      <c r="NVS37" s="65"/>
      <c r="NVT37" s="65"/>
      <c r="NVU37" s="65"/>
      <c r="NVV37" s="65"/>
      <c r="NVW37" s="65"/>
      <c r="NVX37" s="65"/>
      <c r="NVY37" s="65"/>
      <c r="NVZ37" s="65"/>
      <c r="NWA37" s="65"/>
      <c r="NWB37" s="65"/>
      <c r="NWC37" s="65" t="s">
        <v>941</v>
      </c>
      <c r="NWD37" s="65"/>
      <c r="NWE37" s="65"/>
      <c r="NWF37" s="65"/>
      <c r="NWG37" s="65"/>
      <c r="NWH37" s="65"/>
      <c r="NWI37" s="65"/>
      <c r="NWJ37" s="65"/>
      <c r="NWK37" s="65"/>
      <c r="NWL37" s="65"/>
      <c r="NWM37" s="65"/>
      <c r="NWN37" s="65"/>
      <c r="NWO37" s="65"/>
      <c r="NWP37" s="65"/>
      <c r="NWQ37" s="65"/>
      <c r="NWR37" s="65"/>
      <c r="NWS37" s="65" t="s">
        <v>941</v>
      </c>
      <c r="NWT37" s="65"/>
      <c r="NWU37" s="65"/>
      <c r="NWV37" s="65"/>
      <c r="NWW37" s="65"/>
      <c r="NWX37" s="65"/>
      <c r="NWY37" s="65"/>
      <c r="NWZ37" s="65"/>
      <c r="NXA37" s="65"/>
      <c r="NXB37" s="65"/>
      <c r="NXC37" s="65"/>
      <c r="NXD37" s="65"/>
      <c r="NXE37" s="65"/>
      <c r="NXF37" s="65"/>
      <c r="NXG37" s="65"/>
      <c r="NXH37" s="65"/>
      <c r="NXI37" s="65" t="s">
        <v>941</v>
      </c>
      <c r="NXJ37" s="65"/>
      <c r="NXK37" s="65"/>
      <c r="NXL37" s="65"/>
      <c r="NXM37" s="65"/>
      <c r="NXN37" s="65"/>
      <c r="NXO37" s="65"/>
      <c r="NXP37" s="65"/>
      <c r="NXQ37" s="65"/>
      <c r="NXR37" s="65"/>
      <c r="NXS37" s="65"/>
      <c r="NXT37" s="65"/>
      <c r="NXU37" s="65"/>
      <c r="NXV37" s="65"/>
      <c r="NXW37" s="65"/>
      <c r="NXX37" s="65"/>
      <c r="NXY37" s="65" t="s">
        <v>941</v>
      </c>
      <c r="NXZ37" s="65"/>
      <c r="NYA37" s="65"/>
      <c r="NYB37" s="65"/>
      <c r="NYC37" s="65"/>
      <c r="NYD37" s="65"/>
      <c r="NYE37" s="65"/>
      <c r="NYF37" s="65"/>
      <c r="NYG37" s="65"/>
      <c r="NYH37" s="65"/>
      <c r="NYI37" s="65"/>
      <c r="NYJ37" s="65"/>
      <c r="NYK37" s="65"/>
      <c r="NYL37" s="65"/>
      <c r="NYM37" s="65"/>
      <c r="NYN37" s="65"/>
      <c r="NYO37" s="65" t="s">
        <v>941</v>
      </c>
      <c r="NYP37" s="65"/>
      <c r="NYQ37" s="65"/>
      <c r="NYR37" s="65"/>
      <c r="NYS37" s="65"/>
      <c r="NYT37" s="65"/>
      <c r="NYU37" s="65"/>
      <c r="NYV37" s="65"/>
      <c r="NYW37" s="65"/>
      <c r="NYX37" s="65"/>
      <c r="NYY37" s="65"/>
      <c r="NYZ37" s="65"/>
      <c r="NZA37" s="65"/>
      <c r="NZB37" s="65"/>
      <c r="NZC37" s="65"/>
      <c r="NZD37" s="65"/>
      <c r="NZE37" s="65" t="s">
        <v>941</v>
      </c>
      <c r="NZF37" s="65"/>
      <c r="NZG37" s="65"/>
      <c r="NZH37" s="65"/>
      <c r="NZI37" s="65"/>
      <c r="NZJ37" s="65"/>
      <c r="NZK37" s="65"/>
      <c r="NZL37" s="65"/>
      <c r="NZM37" s="65"/>
      <c r="NZN37" s="65"/>
      <c r="NZO37" s="65"/>
      <c r="NZP37" s="65"/>
      <c r="NZQ37" s="65"/>
      <c r="NZR37" s="65"/>
      <c r="NZS37" s="65"/>
      <c r="NZT37" s="65"/>
      <c r="NZU37" s="65" t="s">
        <v>941</v>
      </c>
      <c r="NZV37" s="65"/>
      <c r="NZW37" s="65"/>
      <c r="NZX37" s="65"/>
      <c r="NZY37" s="65"/>
      <c r="NZZ37" s="65"/>
      <c r="OAA37" s="65"/>
      <c r="OAB37" s="65"/>
      <c r="OAC37" s="65"/>
      <c r="OAD37" s="65"/>
      <c r="OAE37" s="65"/>
      <c r="OAF37" s="65"/>
      <c r="OAG37" s="65"/>
      <c r="OAH37" s="65"/>
      <c r="OAI37" s="65"/>
      <c r="OAJ37" s="65"/>
      <c r="OAK37" s="65" t="s">
        <v>941</v>
      </c>
      <c r="OAL37" s="65"/>
      <c r="OAM37" s="65"/>
      <c r="OAN37" s="65"/>
      <c r="OAO37" s="65"/>
      <c r="OAP37" s="65"/>
      <c r="OAQ37" s="65"/>
      <c r="OAR37" s="65"/>
      <c r="OAS37" s="65"/>
      <c r="OAT37" s="65"/>
      <c r="OAU37" s="65"/>
      <c r="OAV37" s="65"/>
      <c r="OAW37" s="65"/>
      <c r="OAX37" s="65"/>
      <c r="OAY37" s="65"/>
      <c r="OAZ37" s="65"/>
      <c r="OBA37" s="65" t="s">
        <v>941</v>
      </c>
      <c r="OBB37" s="65"/>
      <c r="OBC37" s="65"/>
      <c r="OBD37" s="65"/>
      <c r="OBE37" s="65"/>
      <c r="OBF37" s="65"/>
      <c r="OBG37" s="65"/>
      <c r="OBH37" s="65"/>
      <c r="OBI37" s="65"/>
      <c r="OBJ37" s="65"/>
      <c r="OBK37" s="65"/>
      <c r="OBL37" s="65"/>
      <c r="OBM37" s="65"/>
      <c r="OBN37" s="65"/>
      <c r="OBO37" s="65"/>
      <c r="OBP37" s="65"/>
      <c r="OBQ37" s="65" t="s">
        <v>941</v>
      </c>
      <c r="OBR37" s="65"/>
      <c r="OBS37" s="65"/>
      <c r="OBT37" s="65"/>
      <c r="OBU37" s="65"/>
      <c r="OBV37" s="65"/>
      <c r="OBW37" s="65"/>
      <c r="OBX37" s="65"/>
      <c r="OBY37" s="65"/>
      <c r="OBZ37" s="65"/>
      <c r="OCA37" s="65"/>
      <c r="OCB37" s="65"/>
      <c r="OCC37" s="65"/>
      <c r="OCD37" s="65"/>
      <c r="OCE37" s="65"/>
      <c r="OCF37" s="65"/>
      <c r="OCG37" s="65" t="s">
        <v>941</v>
      </c>
      <c r="OCH37" s="65"/>
      <c r="OCI37" s="65"/>
      <c r="OCJ37" s="65"/>
      <c r="OCK37" s="65"/>
      <c r="OCL37" s="65"/>
      <c r="OCM37" s="65"/>
      <c r="OCN37" s="65"/>
      <c r="OCO37" s="65"/>
      <c r="OCP37" s="65"/>
      <c r="OCQ37" s="65"/>
      <c r="OCR37" s="65"/>
      <c r="OCS37" s="65"/>
      <c r="OCT37" s="65"/>
      <c r="OCU37" s="65"/>
      <c r="OCV37" s="65"/>
      <c r="OCW37" s="65" t="s">
        <v>941</v>
      </c>
      <c r="OCX37" s="65"/>
      <c r="OCY37" s="65"/>
      <c r="OCZ37" s="65"/>
      <c r="ODA37" s="65"/>
      <c r="ODB37" s="65"/>
      <c r="ODC37" s="65"/>
      <c r="ODD37" s="65"/>
      <c r="ODE37" s="65"/>
      <c r="ODF37" s="65"/>
      <c r="ODG37" s="65"/>
      <c r="ODH37" s="65"/>
      <c r="ODI37" s="65"/>
      <c r="ODJ37" s="65"/>
      <c r="ODK37" s="65"/>
      <c r="ODL37" s="65"/>
      <c r="ODM37" s="65" t="s">
        <v>941</v>
      </c>
      <c r="ODN37" s="65"/>
      <c r="ODO37" s="65"/>
      <c r="ODP37" s="65"/>
      <c r="ODQ37" s="65"/>
      <c r="ODR37" s="65"/>
      <c r="ODS37" s="65"/>
      <c r="ODT37" s="65"/>
      <c r="ODU37" s="65"/>
      <c r="ODV37" s="65"/>
      <c r="ODW37" s="65"/>
      <c r="ODX37" s="65"/>
      <c r="ODY37" s="65"/>
      <c r="ODZ37" s="65"/>
      <c r="OEA37" s="65"/>
      <c r="OEB37" s="65"/>
      <c r="OEC37" s="65" t="s">
        <v>941</v>
      </c>
      <c r="OED37" s="65"/>
      <c r="OEE37" s="65"/>
      <c r="OEF37" s="65"/>
      <c r="OEG37" s="65"/>
      <c r="OEH37" s="65"/>
      <c r="OEI37" s="65"/>
      <c r="OEJ37" s="65"/>
      <c r="OEK37" s="65"/>
      <c r="OEL37" s="65"/>
      <c r="OEM37" s="65"/>
      <c r="OEN37" s="65"/>
      <c r="OEO37" s="65"/>
      <c r="OEP37" s="65"/>
      <c r="OEQ37" s="65"/>
      <c r="OER37" s="65"/>
      <c r="OES37" s="65" t="s">
        <v>941</v>
      </c>
      <c r="OET37" s="65"/>
      <c r="OEU37" s="65"/>
      <c r="OEV37" s="65"/>
      <c r="OEW37" s="65"/>
      <c r="OEX37" s="65"/>
      <c r="OEY37" s="65"/>
      <c r="OEZ37" s="65"/>
      <c r="OFA37" s="65"/>
      <c r="OFB37" s="65"/>
      <c r="OFC37" s="65"/>
      <c r="OFD37" s="65"/>
      <c r="OFE37" s="65"/>
      <c r="OFF37" s="65"/>
      <c r="OFG37" s="65"/>
      <c r="OFH37" s="65"/>
      <c r="OFI37" s="65" t="s">
        <v>941</v>
      </c>
      <c r="OFJ37" s="65"/>
      <c r="OFK37" s="65"/>
      <c r="OFL37" s="65"/>
      <c r="OFM37" s="65"/>
      <c r="OFN37" s="65"/>
      <c r="OFO37" s="65"/>
      <c r="OFP37" s="65"/>
      <c r="OFQ37" s="65"/>
      <c r="OFR37" s="65"/>
      <c r="OFS37" s="65"/>
      <c r="OFT37" s="65"/>
      <c r="OFU37" s="65"/>
      <c r="OFV37" s="65"/>
      <c r="OFW37" s="65"/>
      <c r="OFX37" s="65"/>
      <c r="OFY37" s="65" t="s">
        <v>941</v>
      </c>
      <c r="OFZ37" s="65"/>
      <c r="OGA37" s="65"/>
      <c r="OGB37" s="65"/>
      <c r="OGC37" s="65"/>
      <c r="OGD37" s="65"/>
      <c r="OGE37" s="65"/>
      <c r="OGF37" s="65"/>
      <c r="OGG37" s="65"/>
      <c r="OGH37" s="65"/>
      <c r="OGI37" s="65"/>
      <c r="OGJ37" s="65"/>
      <c r="OGK37" s="65"/>
      <c r="OGL37" s="65"/>
      <c r="OGM37" s="65"/>
      <c r="OGN37" s="65"/>
      <c r="OGO37" s="65" t="s">
        <v>941</v>
      </c>
      <c r="OGP37" s="65"/>
      <c r="OGQ37" s="65"/>
      <c r="OGR37" s="65"/>
      <c r="OGS37" s="65"/>
      <c r="OGT37" s="65"/>
      <c r="OGU37" s="65"/>
      <c r="OGV37" s="65"/>
      <c r="OGW37" s="65"/>
      <c r="OGX37" s="65"/>
      <c r="OGY37" s="65"/>
      <c r="OGZ37" s="65"/>
      <c r="OHA37" s="65"/>
      <c r="OHB37" s="65"/>
      <c r="OHC37" s="65"/>
      <c r="OHD37" s="65"/>
      <c r="OHE37" s="65" t="s">
        <v>941</v>
      </c>
      <c r="OHF37" s="65"/>
      <c r="OHG37" s="65"/>
      <c r="OHH37" s="65"/>
      <c r="OHI37" s="65"/>
      <c r="OHJ37" s="65"/>
      <c r="OHK37" s="65"/>
      <c r="OHL37" s="65"/>
      <c r="OHM37" s="65"/>
      <c r="OHN37" s="65"/>
      <c r="OHO37" s="65"/>
      <c r="OHP37" s="65"/>
      <c r="OHQ37" s="65"/>
      <c r="OHR37" s="65"/>
      <c r="OHS37" s="65"/>
      <c r="OHT37" s="65"/>
      <c r="OHU37" s="65" t="s">
        <v>941</v>
      </c>
      <c r="OHV37" s="65"/>
      <c r="OHW37" s="65"/>
      <c r="OHX37" s="65"/>
      <c r="OHY37" s="65"/>
      <c r="OHZ37" s="65"/>
      <c r="OIA37" s="65"/>
      <c r="OIB37" s="65"/>
      <c r="OIC37" s="65"/>
      <c r="OID37" s="65"/>
      <c r="OIE37" s="65"/>
      <c r="OIF37" s="65"/>
      <c r="OIG37" s="65"/>
      <c r="OIH37" s="65"/>
      <c r="OII37" s="65"/>
      <c r="OIJ37" s="65"/>
      <c r="OIK37" s="65" t="s">
        <v>941</v>
      </c>
      <c r="OIL37" s="65"/>
      <c r="OIM37" s="65"/>
      <c r="OIN37" s="65"/>
      <c r="OIO37" s="65"/>
      <c r="OIP37" s="65"/>
      <c r="OIQ37" s="65"/>
      <c r="OIR37" s="65"/>
      <c r="OIS37" s="65"/>
      <c r="OIT37" s="65"/>
      <c r="OIU37" s="65"/>
      <c r="OIV37" s="65"/>
      <c r="OIW37" s="65"/>
      <c r="OIX37" s="65"/>
      <c r="OIY37" s="65"/>
      <c r="OIZ37" s="65"/>
      <c r="OJA37" s="65" t="s">
        <v>941</v>
      </c>
      <c r="OJB37" s="65"/>
      <c r="OJC37" s="65"/>
      <c r="OJD37" s="65"/>
      <c r="OJE37" s="65"/>
      <c r="OJF37" s="65"/>
      <c r="OJG37" s="65"/>
      <c r="OJH37" s="65"/>
      <c r="OJI37" s="65"/>
      <c r="OJJ37" s="65"/>
      <c r="OJK37" s="65"/>
      <c r="OJL37" s="65"/>
      <c r="OJM37" s="65"/>
      <c r="OJN37" s="65"/>
      <c r="OJO37" s="65"/>
      <c r="OJP37" s="65"/>
      <c r="OJQ37" s="65" t="s">
        <v>941</v>
      </c>
      <c r="OJR37" s="65"/>
      <c r="OJS37" s="65"/>
      <c r="OJT37" s="65"/>
      <c r="OJU37" s="65"/>
      <c r="OJV37" s="65"/>
      <c r="OJW37" s="65"/>
      <c r="OJX37" s="65"/>
      <c r="OJY37" s="65"/>
      <c r="OJZ37" s="65"/>
      <c r="OKA37" s="65"/>
      <c r="OKB37" s="65"/>
      <c r="OKC37" s="65"/>
      <c r="OKD37" s="65"/>
      <c r="OKE37" s="65"/>
      <c r="OKF37" s="65"/>
      <c r="OKG37" s="65" t="s">
        <v>941</v>
      </c>
      <c r="OKH37" s="65"/>
      <c r="OKI37" s="65"/>
      <c r="OKJ37" s="65"/>
      <c r="OKK37" s="65"/>
      <c r="OKL37" s="65"/>
      <c r="OKM37" s="65"/>
      <c r="OKN37" s="65"/>
      <c r="OKO37" s="65"/>
      <c r="OKP37" s="65"/>
      <c r="OKQ37" s="65"/>
      <c r="OKR37" s="65"/>
      <c r="OKS37" s="65"/>
      <c r="OKT37" s="65"/>
      <c r="OKU37" s="65"/>
      <c r="OKV37" s="65"/>
      <c r="OKW37" s="65" t="s">
        <v>941</v>
      </c>
      <c r="OKX37" s="65"/>
      <c r="OKY37" s="65"/>
      <c r="OKZ37" s="65"/>
      <c r="OLA37" s="65"/>
      <c r="OLB37" s="65"/>
      <c r="OLC37" s="65"/>
      <c r="OLD37" s="65"/>
      <c r="OLE37" s="65"/>
      <c r="OLF37" s="65"/>
      <c r="OLG37" s="65"/>
      <c r="OLH37" s="65"/>
      <c r="OLI37" s="65"/>
      <c r="OLJ37" s="65"/>
      <c r="OLK37" s="65"/>
      <c r="OLL37" s="65"/>
      <c r="OLM37" s="65" t="s">
        <v>941</v>
      </c>
      <c r="OLN37" s="65"/>
      <c r="OLO37" s="65"/>
      <c r="OLP37" s="65"/>
      <c r="OLQ37" s="65"/>
      <c r="OLR37" s="65"/>
      <c r="OLS37" s="65"/>
      <c r="OLT37" s="65"/>
      <c r="OLU37" s="65"/>
      <c r="OLV37" s="65"/>
      <c r="OLW37" s="65"/>
      <c r="OLX37" s="65"/>
      <c r="OLY37" s="65"/>
      <c r="OLZ37" s="65"/>
      <c r="OMA37" s="65"/>
      <c r="OMB37" s="65"/>
      <c r="OMC37" s="65" t="s">
        <v>941</v>
      </c>
      <c r="OMD37" s="65"/>
      <c r="OME37" s="65"/>
      <c r="OMF37" s="65"/>
      <c r="OMG37" s="65"/>
      <c r="OMH37" s="65"/>
      <c r="OMI37" s="65"/>
      <c r="OMJ37" s="65"/>
      <c r="OMK37" s="65"/>
      <c r="OML37" s="65"/>
      <c r="OMM37" s="65"/>
      <c r="OMN37" s="65"/>
      <c r="OMO37" s="65"/>
      <c r="OMP37" s="65"/>
      <c r="OMQ37" s="65"/>
      <c r="OMR37" s="65"/>
      <c r="OMS37" s="65" t="s">
        <v>941</v>
      </c>
      <c r="OMT37" s="65"/>
      <c r="OMU37" s="65"/>
      <c r="OMV37" s="65"/>
      <c r="OMW37" s="65"/>
      <c r="OMX37" s="65"/>
      <c r="OMY37" s="65"/>
      <c r="OMZ37" s="65"/>
      <c r="ONA37" s="65"/>
      <c r="ONB37" s="65"/>
      <c r="ONC37" s="65"/>
      <c r="OND37" s="65"/>
      <c r="ONE37" s="65"/>
      <c r="ONF37" s="65"/>
      <c r="ONG37" s="65"/>
      <c r="ONH37" s="65"/>
      <c r="ONI37" s="65" t="s">
        <v>941</v>
      </c>
      <c r="ONJ37" s="65"/>
      <c r="ONK37" s="65"/>
      <c r="ONL37" s="65"/>
      <c r="ONM37" s="65"/>
      <c r="ONN37" s="65"/>
      <c r="ONO37" s="65"/>
      <c r="ONP37" s="65"/>
      <c r="ONQ37" s="65"/>
      <c r="ONR37" s="65"/>
      <c r="ONS37" s="65"/>
      <c r="ONT37" s="65"/>
      <c r="ONU37" s="65"/>
      <c r="ONV37" s="65"/>
      <c r="ONW37" s="65"/>
      <c r="ONX37" s="65"/>
      <c r="ONY37" s="65" t="s">
        <v>941</v>
      </c>
      <c r="ONZ37" s="65"/>
      <c r="OOA37" s="65"/>
      <c r="OOB37" s="65"/>
      <c r="OOC37" s="65"/>
      <c r="OOD37" s="65"/>
      <c r="OOE37" s="65"/>
      <c r="OOF37" s="65"/>
      <c r="OOG37" s="65"/>
      <c r="OOH37" s="65"/>
      <c r="OOI37" s="65"/>
      <c r="OOJ37" s="65"/>
      <c r="OOK37" s="65"/>
      <c r="OOL37" s="65"/>
      <c r="OOM37" s="65"/>
      <c r="OON37" s="65"/>
      <c r="OOO37" s="65" t="s">
        <v>941</v>
      </c>
      <c r="OOP37" s="65"/>
      <c r="OOQ37" s="65"/>
      <c r="OOR37" s="65"/>
      <c r="OOS37" s="65"/>
      <c r="OOT37" s="65"/>
      <c r="OOU37" s="65"/>
      <c r="OOV37" s="65"/>
      <c r="OOW37" s="65"/>
      <c r="OOX37" s="65"/>
      <c r="OOY37" s="65"/>
      <c r="OOZ37" s="65"/>
      <c r="OPA37" s="65"/>
      <c r="OPB37" s="65"/>
      <c r="OPC37" s="65"/>
      <c r="OPD37" s="65"/>
      <c r="OPE37" s="65" t="s">
        <v>941</v>
      </c>
      <c r="OPF37" s="65"/>
      <c r="OPG37" s="65"/>
      <c r="OPH37" s="65"/>
      <c r="OPI37" s="65"/>
      <c r="OPJ37" s="65"/>
      <c r="OPK37" s="65"/>
      <c r="OPL37" s="65"/>
      <c r="OPM37" s="65"/>
      <c r="OPN37" s="65"/>
      <c r="OPO37" s="65"/>
      <c r="OPP37" s="65"/>
      <c r="OPQ37" s="65"/>
      <c r="OPR37" s="65"/>
      <c r="OPS37" s="65"/>
      <c r="OPT37" s="65"/>
      <c r="OPU37" s="65" t="s">
        <v>941</v>
      </c>
      <c r="OPV37" s="65"/>
      <c r="OPW37" s="65"/>
      <c r="OPX37" s="65"/>
      <c r="OPY37" s="65"/>
      <c r="OPZ37" s="65"/>
      <c r="OQA37" s="65"/>
      <c r="OQB37" s="65"/>
      <c r="OQC37" s="65"/>
      <c r="OQD37" s="65"/>
      <c r="OQE37" s="65"/>
      <c r="OQF37" s="65"/>
      <c r="OQG37" s="65"/>
      <c r="OQH37" s="65"/>
      <c r="OQI37" s="65"/>
      <c r="OQJ37" s="65"/>
      <c r="OQK37" s="65" t="s">
        <v>941</v>
      </c>
      <c r="OQL37" s="65"/>
      <c r="OQM37" s="65"/>
      <c r="OQN37" s="65"/>
      <c r="OQO37" s="65"/>
      <c r="OQP37" s="65"/>
      <c r="OQQ37" s="65"/>
      <c r="OQR37" s="65"/>
      <c r="OQS37" s="65"/>
      <c r="OQT37" s="65"/>
      <c r="OQU37" s="65"/>
      <c r="OQV37" s="65"/>
      <c r="OQW37" s="65"/>
      <c r="OQX37" s="65"/>
      <c r="OQY37" s="65"/>
      <c r="OQZ37" s="65"/>
      <c r="ORA37" s="65" t="s">
        <v>941</v>
      </c>
      <c r="ORB37" s="65"/>
      <c r="ORC37" s="65"/>
      <c r="ORD37" s="65"/>
      <c r="ORE37" s="65"/>
      <c r="ORF37" s="65"/>
      <c r="ORG37" s="65"/>
      <c r="ORH37" s="65"/>
      <c r="ORI37" s="65"/>
      <c r="ORJ37" s="65"/>
      <c r="ORK37" s="65"/>
      <c r="ORL37" s="65"/>
      <c r="ORM37" s="65"/>
      <c r="ORN37" s="65"/>
      <c r="ORO37" s="65"/>
      <c r="ORP37" s="65"/>
      <c r="ORQ37" s="65" t="s">
        <v>941</v>
      </c>
      <c r="ORR37" s="65"/>
      <c r="ORS37" s="65"/>
      <c r="ORT37" s="65"/>
      <c r="ORU37" s="65"/>
      <c r="ORV37" s="65"/>
      <c r="ORW37" s="65"/>
      <c r="ORX37" s="65"/>
      <c r="ORY37" s="65"/>
      <c r="ORZ37" s="65"/>
      <c r="OSA37" s="65"/>
      <c r="OSB37" s="65"/>
      <c r="OSC37" s="65"/>
      <c r="OSD37" s="65"/>
      <c r="OSE37" s="65"/>
      <c r="OSF37" s="65"/>
      <c r="OSG37" s="65" t="s">
        <v>941</v>
      </c>
      <c r="OSH37" s="65"/>
      <c r="OSI37" s="65"/>
      <c r="OSJ37" s="65"/>
      <c r="OSK37" s="65"/>
      <c r="OSL37" s="65"/>
      <c r="OSM37" s="65"/>
      <c r="OSN37" s="65"/>
      <c r="OSO37" s="65"/>
      <c r="OSP37" s="65"/>
      <c r="OSQ37" s="65"/>
      <c r="OSR37" s="65"/>
      <c r="OSS37" s="65"/>
      <c r="OST37" s="65"/>
      <c r="OSU37" s="65"/>
      <c r="OSV37" s="65"/>
      <c r="OSW37" s="65" t="s">
        <v>941</v>
      </c>
      <c r="OSX37" s="65"/>
      <c r="OSY37" s="65"/>
      <c r="OSZ37" s="65"/>
      <c r="OTA37" s="65"/>
      <c r="OTB37" s="65"/>
      <c r="OTC37" s="65"/>
      <c r="OTD37" s="65"/>
      <c r="OTE37" s="65"/>
      <c r="OTF37" s="65"/>
      <c r="OTG37" s="65"/>
      <c r="OTH37" s="65"/>
      <c r="OTI37" s="65"/>
      <c r="OTJ37" s="65"/>
      <c r="OTK37" s="65"/>
      <c r="OTL37" s="65"/>
      <c r="OTM37" s="65" t="s">
        <v>941</v>
      </c>
      <c r="OTN37" s="65"/>
      <c r="OTO37" s="65"/>
      <c r="OTP37" s="65"/>
      <c r="OTQ37" s="65"/>
      <c r="OTR37" s="65"/>
      <c r="OTS37" s="65"/>
      <c r="OTT37" s="65"/>
      <c r="OTU37" s="65"/>
      <c r="OTV37" s="65"/>
      <c r="OTW37" s="65"/>
      <c r="OTX37" s="65"/>
      <c r="OTY37" s="65"/>
      <c r="OTZ37" s="65"/>
      <c r="OUA37" s="65"/>
      <c r="OUB37" s="65"/>
      <c r="OUC37" s="65" t="s">
        <v>941</v>
      </c>
      <c r="OUD37" s="65"/>
      <c r="OUE37" s="65"/>
      <c r="OUF37" s="65"/>
      <c r="OUG37" s="65"/>
      <c r="OUH37" s="65"/>
      <c r="OUI37" s="65"/>
      <c r="OUJ37" s="65"/>
      <c r="OUK37" s="65"/>
      <c r="OUL37" s="65"/>
      <c r="OUM37" s="65"/>
      <c r="OUN37" s="65"/>
      <c r="OUO37" s="65"/>
      <c r="OUP37" s="65"/>
      <c r="OUQ37" s="65"/>
      <c r="OUR37" s="65"/>
      <c r="OUS37" s="65" t="s">
        <v>941</v>
      </c>
      <c r="OUT37" s="65"/>
      <c r="OUU37" s="65"/>
      <c r="OUV37" s="65"/>
      <c r="OUW37" s="65"/>
      <c r="OUX37" s="65"/>
      <c r="OUY37" s="65"/>
      <c r="OUZ37" s="65"/>
      <c r="OVA37" s="65"/>
      <c r="OVB37" s="65"/>
      <c r="OVC37" s="65"/>
      <c r="OVD37" s="65"/>
      <c r="OVE37" s="65"/>
      <c r="OVF37" s="65"/>
      <c r="OVG37" s="65"/>
      <c r="OVH37" s="65"/>
      <c r="OVI37" s="65" t="s">
        <v>941</v>
      </c>
      <c r="OVJ37" s="65"/>
      <c r="OVK37" s="65"/>
      <c r="OVL37" s="65"/>
      <c r="OVM37" s="65"/>
      <c r="OVN37" s="65"/>
      <c r="OVO37" s="65"/>
      <c r="OVP37" s="65"/>
      <c r="OVQ37" s="65"/>
      <c r="OVR37" s="65"/>
      <c r="OVS37" s="65"/>
      <c r="OVT37" s="65"/>
      <c r="OVU37" s="65"/>
      <c r="OVV37" s="65"/>
      <c r="OVW37" s="65"/>
      <c r="OVX37" s="65"/>
      <c r="OVY37" s="65" t="s">
        <v>941</v>
      </c>
      <c r="OVZ37" s="65"/>
      <c r="OWA37" s="65"/>
      <c r="OWB37" s="65"/>
      <c r="OWC37" s="65"/>
      <c r="OWD37" s="65"/>
      <c r="OWE37" s="65"/>
      <c r="OWF37" s="65"/>
      <c r="OWG37" s="65"/>
      <c r="OWH37" s="65"/>
      <c r="OWI37" s="65"/>
      <c r="OWJ37" s="65"/>
      <c r="OWK37" s="65"/>
      <c r="OWL37" s="65"/>
      <c r="OWM37" s="65"/>
      <c r="OWN37" s="65"/>
      <c r="OWO37" s="65" t="s">
        <v>941</v>
      </c>
      <c r="OWP37" s="65"/>
      <c r="OWQ37" s="65"/>
      <c r="OWR37" s="65"/>
      <c r="OWS37" s="65"/>
      <c r="OWT37" s="65"/>
      <c r="OWU37" s="65"/>
      <c r="OWV37" s="65"/>
      <c r="OWW37" s="65"/>
      <c r="OWX37" s="65"/>
      <c r="OWY37" s="65"/>
      <c r="OWZ37" s="65"/>
      <c r="OXA37" s="65"/>
      <c r="OXB37" s="65"/>
      <c r="OXC37" s="65"/>
      <c r="OXD37" s="65"/>
      <c r="OXE37" s="65" t="s">
        <v>941</v>
      </c>
      <c r="OXF37" s="65"/>
      <c r="OXG37" s="65"/>
      <c r="OXH37" s="65"/>
      <c r="OXI37" s="65"/>
      <c r="OXJ37" s="65"/>
      <c r="OXK37" s="65"/>
      <c r="OXL37" s="65"/>
      <c r="OXM37" s="65"/>
      <c r="OXN37" s="65"/>
      <c r="OXO37" s="65"/>
      <c r="OXP37" s="65"/>
      <c r="OXQ37" s="65"/>
      <c r="OXR37" s="65"/>
      <c r="OXS37" s="65"/>
      <c r="OXT37" s="65"/>
      <c r="OXU37" s="65" t="s">
        <v>941</v>
      </c>
      <c r="OXV37" s="65"/>
      <c r="OXW37" s="65"/>
      <c r="OXX37" s="65"/>
      <c r="OXY37" s="65"/>
      <c r="OXZ37" s="65"/>
      <c r="OYA37" s="65"/>
      <c r="OYB37" s="65"/>
      <c r="OYC37" s="65"/>
      <c r="OYD37" s="65"/>
      <c r="OYE37" s="65"/>
      <c r="OYF37" s="65"/>
      <c r="OYG37" s="65"/>
      <c r="OYH37" s="65"/>
      <c r="OYI37" s="65"/>
      <c r="OYJ37" s="65"/>
      <c r="OYK37" s="65" t="s">
        <v>941</v>
      </c>
      <c r="OYL37" s="65"/>
      <c r="OYM37" s="65"/>
      <c r="OYN37" s="65"/>
      <c r="OYO37" s="65"/>
      <c r="OYP37" s="65"/>
      <c r="OYQ37" s="65"/>
      <c r="OYR37" s="65"/>
      <c r="OYS37" s="65"/>
      <c r="OYT37" s="65"/>
      <c r="OYU37" s="65"/>
      <c r="OYV37" s="65"/>
      <c r="OYW37" s="65"/>
      <c r="OYX37" s="65"/>
      <c r="OYY37" s="65"/>
      <c r="OYZ37" s="65"/>
      <c r="OZA37" s="65" t="s">
        <v>941</v>
      </c>
      <c r="OZB37" s="65"/>
      <c r="OZC37" s="65"/>
      <c r="OZD37" s="65"/>
      <c r="OZE37" s="65"/>
      <c r="OZF37" s="65"/>
      <c r="OZG37" s="65"/>
      <c r="OZH37" s="65"/>
      <c r="OZI37" s="65"/>
      <c r="OZJ37" s="65"/>
      <c r="OZK37" s="65"/>
      <c r="OZL37" s="65"/>
      <c r="OZM37" s="65"/>
      <c r="OZN37" s="65"/>
      <c r="OZO37" s="65"/>
      <c r="OZP37" s="65"/>
      <c r="OZQ37" s="65" t="s">
        <v>941</v>
      </c>
      <c r="OZR37" s="65"/>
      <c r="OZS37" s="65"/>
      <c r="OZT37" s="65"/>
      <c r="OZU37" s="65"/>
      <c r="OZV37" s="65"/>
      <c r="OZW37" s="65"/>
      <c r="OZX37" s="65"/>
      <c r="OZY37" s="65"/>
      <c r="OZZ37" s="65"/>
      <c r="PAA37" s="65"/>
      <c r="PAB37" s="65"/>
      <c r="PAC37" s="65"/>
      <c r="PAD37" s="65"/>
      <c r="PAE37" s="65"/>
      <c r="PAF37" s="65"/>
      <c r="PAG37" s="65" t="s">
        <v>941</v>
      </c>
      <c r="PAH37" s="65"/>
      <c r="PAI37" s="65"/>
      <c r="PAJ37" s="65"/>
      <c r="PAK37" s="65"/>
      <c r="PAL37" s="65"/>
      <c r="PAM37" s="65"/>
      <c r="PAN37" s="65"/>
      <c r="PAO37" s="65"/>
      <c r="PAP37" s="65"/>
      <c r="PAQ37" s="65"/>
      <c r="PAR37" s="65"/>
      <c r="PAS37" s="65"/>
      <c r="PAT37" s="65"/>
      <c r="PAU37" s="65"/>
      <c r="PAV37" s="65"/>
      <c r="PAW37" s="65" t="s">
        <v>941</v>
      </c>
      <c r="PAX37" s="65"/>
      <c r="PAY37" s="65"/>
      <c r="PAZ37" s="65"/>
      <c r="PBA37" s="65"/>
      <c r="PBB37" s="65"/>
      <c r="PBC37" s="65"/>
      <c r="PBD37" s="65"/>
      <c r="PBE37" s="65"/>
      <c r="PBF37" s="65"/>
      <c r="PBG37" s="65"/>
      <c r="PBH37" s="65"/>
      <c r="PBI37" s="65"/>
      <c r="PBJ37" s="65"/>
      <c r="PBK37" s="65"/>
      <c r="PBL37" s="65"/>
      <c r="PBM37" s="65" t="s">
        <v>941</v>
      </c>
      <c r="PBN37" s="65"/>
      <c r="PBO37" s="65"/>
      <c r="PBP37" s="65"/>
      <c r="PBQ37" s="65"/>
      <c r="PBR37" s="65"/>
      <c r="PBS37" s="65"/>
      <c r="PBT37" s="65"/>
      <c r="PBU37" s="65"/>
      <c r="PBV37" s="65"/>
      <c r="PBW37" s="65"/>
      <c r="PBX37" s="65"/>
      <c r="PBY37" s="65"/>
      <c r="PBZ37" s="65"/>
      <c r="PCA37" s="65"/>
      <c r="PCB37" s="65"/>
      <c r="PCC37" s="65" t="s">
        <v>941</v>
      </c>
      <c r="PCD37" s="65"/>
      <c r="PCE37" s="65"/>
      <c r="PCF37" s="65"/>
      <c r="PCG37" s="65"/>
      <c r="PCH37" s="65"/>
      <c r="PCI37" s="65"/>
      <c r="PCJ37" s="65"/>
      <c r="PCK37" s="65"/>
      <c r="PCL37" s="65"/>
      <c r="PCM37" s="65"/>
      <c r="PCN37" s="65"/>
      <c r="PCO37" s="65"/>
      <c r="PCP37" s="65"/>
      <c r="PCQ37" s="65"/>
      <c r="PCR37" s="65"/>
      <c r="PCS37" s="65" t="s">
        <v>941</v>
      </c>
      <c r="PCT37" s="65"/>
      <c r="PCU37" s="65"/>
      <c r="PCV37" s="65"/>
      <c r="PCW37" s="65"/>
      <c r="PCX37" s="65"/>
      <c r="PCY37" s="65"/>
      <c r="PCZ37" s="65"/>
      <c r="PDA37" s="65"/>
      <c r="PDB37" s="65"/>
      <c r="PDC37" s="65"/>
      <c r="PDD37" s="65"/>
      <c r="PDE37" s="65"/>
      <c r="PDF37" s="65"/>
      <c r="PDG37" s="65"/>
      <c r="PDH37" s="65"/>
      <c r="PDI37" s="65" t="s">
        <v>941</v>
      </c>
      <c r="PDJ37" s="65"/>
      <c r="PDK37" s="65"/>
      <c r="PDL37" s="65"/>
      <c r="PDM37" s="65"/>
      <c r="PDN37" s="65"/>
      <c r="PDO37" s="65"/>
      <c r="PDP37" s="65"/>
      <c r="PDQ37" s="65"/>
      <c r="PDR37" s="65"/>
      <c r="PDS37" s="65"/>
      <c r="PDT37" s="65"/>
      <c r="PDU37" s="65"/>
      <c r="PDV37" s="65"/>
      <c r="PDW37" s="65"/>
      <c r="PDX37" s="65"/>
      <c r="PDY37" s="65" t="s">
        <v>941</v>
      </c>
      <c r="PDZ37" s="65"/>
      <c r="PEA37" s="65"/>
      <c r="PEB37" s="65"/>
      <c r="PEC37" s="65"/>
      <c r="PED37" s="65"/>
      <c r="PEE37" s="65"/>
      <c r="PEF37" s="65"/>
      <c r="PEG37" s="65"/>
      <c r="PEH37" s="65"/>
      <c r="PEI37" s="65"/>
      <c r="PEJ37" s="65"/>
      <c r="PEK37" s="65"/>
      <c r="PEL37" s="65"/>
      <c r="PEM37" s="65"/>
      <c r="PEN37" s="65"/>
      <c r="PEO37" s="65" t="s">
        <v>941</v>
      </c>
      <c r="PEP37" s="65"/>
      <c r="PEQ37" s="65"/>
      <c r="PER37" s="65"/>
      <c r="PES37" s="65"/>
      <c r="PET37" s="65"/>
      <c r="PEU37" s="65"/>
      <c r="PEV37" s="65"/>
      <c r="PEW37" s="65"/>
      <c r="PEX37" s="65"/>
      <c r="PEY37" s="65"/>
      <c r="PEZ37" s="65"/>
      <c r="PFA37" s="65"/>
      <c r="PFB37" s="65"/>
      <c r="PFC37" s="65"/>
      <c r="PFD37" s="65"/>
      <c r="PFE37" s="65" t="s">
        <v>941</v>
      </c>
      <c r="PFF37" s="65"/>
      <c r="PFG37" s="65"/>
      <c r="PFH37" s="65"/>
      <c r="PFI37" s="65"/>
      <c r="PFJ37" s="65"/>
      <c r="PFK37" s="65"/>
      <c r="PFL37" s="65"/>
      <c r="PFM37" s="65"/>
      <c r="PFN37" s="65"/>
      <c r="PFO37" s="65"/>
      <c r="PFP37" s="65"/>
      <c r="PFQ37" s="65"/>
      <c r="PFR37" s="65"/>
      <c r="PFS37" s="65"/>
      <c r="PFT37" s="65"/>
      <c r="PFU37" s="65" t="s">
        <v>941</v>
      </c>
      <c r="PFV37" s="65"/>
      <c r="PFW37" s="65"/>
      <c r="PFX37" s="65"/>
      <c r="PFY37" s="65"/>
      <c r="PFZ37" s="65"/>
      <c r="PGA37" s="65"/>
      <c r="PGB37" s="65"/>
      <c r="PGC37" s="65"/>
      <c r="PGD37" s="65"/>
      <c r="PGE37" s="65"/>
      <c r="PGF37" s="65"/>
      <c r="PGG37" s="65"/>
      <c r="PGH37" s="65"/>
      <c r="PGI37" s="65"/>
      <c r="PGJ37" s="65"/>
      <c r="PGK37" s="65" t="s">
        <v>941</v>
      </c>
      <c r="PGL37" s="65"/>
      <c r="PGM37" s="65"/>
      <c r="PGN37" s="65"/>
      <c r="PGO37" s="65"/>
      <c r="PGP37" s="65"/>
      <c r="PGQ37" s="65"/>
      <c r="PGR37" s="65"/>
      <c r="PGS37" s="65"/>
      <c r="PGT37" s="65"/>
      <c r="PGU37" s="65"/>
      <c r="PGV37" s="65"/>
      <c r="PGW37" s="65"/>
      <c r="PGX37" s="65"/>
      <c r="PGY37" s="65"/>
      <c r="PGZ37" s="65"/>
      <c r="PHA37" s="65" t="s">
        <v>941</v>
      </c>
      <c r="PHB37" s="65"/>
      <c r="PHC37" s="65"/>
      <c r="PHD37" s="65"/>
      <c r="PHE37" s="65"/>
      <c r="PHF37" s="65"/>
      <c r="PHG37" s="65"/>
      <c r="PHH37" s="65"/>
      <c r="PHI37" s="65"/>
      <c r="PHJ37" s="65"/>
      <c r="PHK37" s="65"/>
      <c r="PHL37" s="65"/>
      <c r="PHM37" s="65"/>
      <c r="PHN37" s="65"/>
      <c r="PHO37" s="65"/>
      <c r="PHP37" s="65"/>
      <c r="PHQ37" s="65" t="s">
        <v>941</v>
      </c>
      <c r="PHR37" s="65"/>
      <c r="PHS37" s="65"/>
      <c r="PHT37" s="65"/>
      <c r="PHU37" s="65"/>
      <c r="PHV37" s="65"/>
      <c r="PHW37" s="65"/>
      <c r="PHX37" s="65"/>
      <c r="PHY37" s="65"/>
      <c r="PHZ37" s="65"/>
      <c r="PIA37" s="65"/>
      <c r="PIB37" s="65"/>
      <c r="PIC37" s="65"/>
      <c r="PID37" s="65"/>
      <c r="PIE37" s="65"/>
      <c r="PIF37" s="65"/>
      <c r="PIG37" s="65" t="s">
        <v>941</v>
      </c>
      <c r="PIH37" s="65"/>
      <c r="PII37" s="65"/>
      <c r="PIJ37" s="65"/>
      <c r="PIK37" s="65"/>
      <c r="PIL37" s="65"/>
      <c r="PIM37" s="65"/>
      <c r="PIN37" s="65"/>
      <c r="PIO37" s="65"/>
      <c r="PIP37" s="65"/>
      <c r="PIQ37" s="65"/>
      <c r="PIR37" s="65"/>
      <c r="PIS37" s="65"/>
      <c r="PIT37" s="65"/>
      <c r="PIU37" s="65"/>
      <c r="PIV37" s="65"/>
      <c r="PIW37" s="65" t="s">
        <v>941</v>
      </c>
      <c r="PIX37" s="65"/>
      <c r="PIY37" s="65"/>
      <c r="PIZ37" s="65"/>
      <c r="PJA37" s="65"/>
      <c r="PJB37" s="65"/>
      <c r="PJC37" s="65"/>
      <c r="PJD37" s="65"/>
      <c r="PJE37" s="65"/>
      <c r="PJF37" s="65"/>
      <c r="PJG37" s="65"/>
      <c r="PJH37" s="65"/>
      <c r="PJI37" s="65"/>
      <c r="PJJ37" s="65"/>
      <c r="PJK37" s="65"/>
      <c r="PJL37" s="65"/>
      <c r="PJM37" s="65" t="s">
        <v>941</v>
      </c>
      <c r="PJN37" s="65"/>
      <c r="PJO37" s="65"/>
      <c r="PJP37" s="65"/>
      <c r="PJQ37" s="65"/>
      <c r="PJR37" s="65"/>
      <c r="PJS37" s="65"/>
      <c r="PJT37" s="65"/>
      <c r="PJU37" s="65"/>
      <c r="PJV37" s="65"/>
      <c r="PJW37" s="65"/>
      <c r="PJX37" s="65"/>
      <c r="PJY37" s="65"/>
      <c r="PJZ37" s="65"/>
      <c r="PKA37" s="65"/>
      <c r="PKB37" s="65"/>
      <c r="PKC37" s="65" t="s">
        <v>941</v>
      </c>
      <c r="PKD37" s="65"/>
      <c r="PKE37" s="65"/>
      <c r="PKF37" s="65"/>
      <c r="PKG37" s="65"/>
      <c r="PKH37" s="65"/>
      <c r="PKI37" s="65"/>
      <c r="PKJ37" s="65"/>
      <c r="PKK37" s="65"/>
      <c r="PKL37" s="65"/>
      <c r="PKM37" s="65"/>
      <c r="PKN37" s="65"/>
      <c r="PKO37" s="65"/>
      <c r="PKP37" s="65"/>
      <c r="PKQ37" s="65"/>
      <c r="PKR37" s="65"/>
      <c r="PKS37" s="65" t="s">
        <v>941</v>
      </c>
      <c r="PKT37" s="65"/>
      <c r="PKU37" s="65"/>
      <c r="PKV37" s="65"/>
      <c r="PKW37" s="65"/>
      <c r="PKX37" s="65"/>
      <c r="PKY37" s="65"/>
      <c r="PKZ37" s="65"/>
      <c r="PLA37" s="65"/>
      <c r="PLB37" s="65"/>
      <c r="PLC37" s="65"/>
      <c r="PLD37" s="65"/>
      <c r="PLE37" s="65"/>
      <c r="PLF37" s="65"/>
      <c r="PLG37" s="65"/>
      <c r="PLH37" s="65"/>
      <c r="PLI37" s="65" t="s">
        <v>941</v>
      </c>
      <c r="PLJ37" s="65"/>
      <c r="PLK37" s="65"/>
      <c r="PLL37" s="65"/>
      <c r="PLM37" s="65"/>
      <c r="PLN37" s="65"/>
      <c r="PLO37" s="65"/>
      <c r="PLP37" s="65"/>
      <c r="PLQ37" s="65"/>
      <c r="PLR37" s="65"/>
      <c r="PLS37" s="65"/>
      <c r="PLT37" s="65"/>
      <c r="PLU37" s="65"/>
      <c r="PLV37" s="65"/>
      <c r="PLW37" s="65"/>
      <c r="PLX37" s="65"/>
      <c r="PLY37" s="65" t="s">
        <v>941</v>
      </c>
      <c r="PLZ37" s="65"/>
      <c r="PMA37" s="65"/>
      <c r="PMB37" s="65"/>
      <c r="PMC37" s="65"/>
      <c r="PMD37" s="65"/>
      <c r="PME37" s="65"/>
      <c r="PMF37" s="65"/>
      <c r="PMG37" s="65"/>
      <c r="PMH37" s="65"/>
      <c r="PMI37" s="65"/>
      <c r="PMJ37" s="65"/>
      <c r="PMK37" s="65"/>
      <c r="PML37" s="65"/>
      <c r="PMM37" s="65"/>
      <c r="PMN37" s="65"/>
      <c r="PMO37" s="65" t="s">
        <v>941</v>
      </c>
      <c r="PMP37" s="65"/>
      <c r="PMQ37" s="65"/>
      <c r="PMR37" s="65"/>
      <c r="PMS37" s="65"/>
      <c r="PMT37" s="65"/>
      <c r="PMU37" s="65"/>
      <c r="PMV37" s="65"/>
      <c r="PMW37" s="65"/>
      <c r="PMX37" s="65"/>
      <c r="PMY37" s="65"/>
      <c r="PMZ37" s="65"/>
      <c r="PNA37" s="65"/>
      <c r="PNB37" s="65"/>
      <c r="PNC37" s="65"/>
      <c r="PND37" s="65"/>
      <c r="PNE37" s="65" t="s">
        <v>941</v>
      </c>
      <c r="PNF37" s="65"/>
      <c r="PNG37" s="65"/>
      <c r="PNH37" s="65"/>
      <c r="PNI37" s="65"/>
      <c r="PNJ37" s="65"/>
      <c r="PNK37" s="65"/>
      <c r="PNL37" s="65"/>
      <c r="PNM37" s="65"/>
      <c r="PNN37" s="65"/>
      <c r="PNO37" s="65"/>
      <c r="PNP37" s="65"/>
      <c r="PNQ37" s="65"/>
      <c r="PNR37" s="65"/>
      <c r="PNS37" s="65"/>
      <c r="PNT37" s="65"/>
      <c r="PNU37" s="65" t="s">
        <v>941</v>
      </c>
      <c r="PNV37" s="65"/>
      <c r="PNW37" s="65"/>
      <c r="PNX37" s="65"/>
      <c r="PNY37" s="65"/>
      <c r="PNZ37" s="65"/>
      <c r="POA37" s="65"/>
      <c r="POB37" s="65"/>
      <c r="POC37" s="65"/>
      <c r="POD37" s="65"/>
      <c r="POE37" s="65"/>
      <c r="POF37" s="65"/>
      <c r="POG37" s="65"/>
      <c r="POH37" s="65"/>
      <c r="POI37" s="65"/>
      <c r="POJ37" s="65"/>
      <c r="POK37" s="65" t="s">
        <v>941</v>
      </c>
      <c r="POL37" s="65"/>
      <c r="POM37" s="65"/>
      <c r="PON37" s="65"/>
      <c r="POO37" s="65"/>
      <c r="POP37" s="65"/>
      <c r="POQ37" s="65"/>
      <c r="POR37" s="65"/>
      <c r="POS37" s="65"/>
      <c r="POT37" s="65"/>
      <c r="POU37" s="65"/>
      <c r="POV37" s="65"/>
      <c r="POW37" s="65"/>
      <c r="POX37" s="65"/>
      <c r="POY37" s="65"/>
      <c r="POZ37" s="65"/>
      <c r="PPA37" s="65" t="s">
        <v>941</v>
      </c>
      <c r="PPB37" s="65"/>
      <c r="PPC37" s="65"/>
      <c r="PPD37" s="65"/>
      <c r="PPE37" s="65"/>
      <c r="PPF37" s="65"/>
      <c r="PPG37" s="65"/>
      <c r="PPH37" s="65"/>
      <c r="PPI37" s="65"/>
      <c r="PPJ37" s="65"/>
      <c r="PPK37" s="65"/>
      <c r="PPL37" s="65"/>
      <c r="PPM37" s="65"/>
      <c r="PPN37" s="65"/>
      <c r="PPO37" s="65"/>
      <c r="PPP37" s="65"/>
      <c r="PPQ37" s="65" t="s">
        <v>941</v>
      </c>
      <c r="PPR37" s="65"/>
      <c r="PPS37" s="65"/>
      <c r="PPT37" s="65"/>
      <c r="PPU37" s="65"/>
      <c r="PPV37" s="65"/>
      <c r="PPW37" s="65"/>
      <c r="PPX37" s="65"/>
      <c r="PPY37" s="65"/>
      <c r="PPZ37" s="65"/>
      <c r="PQA37" s="65"/>
      <c r="PQB37" s="65"/>
      <c r="PQC37" s="65"/>
      <c r="PQD37" s="65"/>
      <c r="PQE37" s="65"/>
      <c r="PQF37" s="65"/>
      <c r="PQG37" s="65" t="s">
        <v>941</v>
      </c>
      <c r="PQH37" s="65"/>
      <c r="PQI37" s="65"/>
      <c r="PQJ37" s="65"/>
      <c r="PQK37" s="65"/>
      <c r="PQL37" s="65"/>
      <c r="PQM37" s="65"/>
      <c r="PQN37" s="65"/>
      <c r="PQO37" s="65"/>
      <c r="PQP37" s="65"/>
      <c r="PQQ37" s="65"/>
      <c r="PQR37" s="65"/>
      <c r="PQS37" s="65"/>
      <c r="PQT37" s="65"/>
      <c r="PQU37" s="65"/>
      <c r="PQV37" s="65"/>
      <c r="PQW37" s="65" t="s">
        <v>941</v>
      </c>
      <c r="PQX37" s="65"/>
      <c r="PQY37" s="65"/>
      <c r="PQZ37" s="65"/>
      <c r="PRA37" s="65"/>
      <c r="PRB37" s="65"/>
      <c r="PRC37" s="65"/>
      <c r="PRD37" s="65"/>
      <c r="PRE37" s="65"/>
      <c r="PRF37" s="65"/>
      <c r="PRG37" s="65"/>
      <c r="PRH37" s="65"/>
      <c r="PRI37" s="65"/>
      <c r="PRJ37" s="65"/>
      <c r="PRK37" s="65"/>
      <c r="PRL37" s="65"/>
      <c r="PRM37" s="65" t="s">
        <v>941</v>
      </c>
      <c r="PRN37" s="65"/>
      <c r="PRO37" s="65"/>
      <c r="PRP37" s="65"/>
      <c r="PRQ37" s="65"/>
      <c r="PRR37" s="65"/>
      <c r="PRS37" s="65"/>
      <c r="PRT37" s="65"/>
      <c r="PRU37" s="65"/>
      <c r="PRV37" s="65"/>
      <c r="PRW37" s="65"/>
      <c r="PRX37" s="65"/>
      <c r="PRY37" s="65"/>
      <c r="PRZ37" s="65"/>
      <c r="PSA37" s="65"/>
      <c r="PSB37" s="65"/>
      <c r="PSC37" s="65" t="s">
        <v>941</v>
      </c>
      <c r="PSD37" s="65"/>
      <c r="PSE37" s="65"/>
      <c r="PSF37" s="65"/>
      <c r="PSG37" s="65"/>
      <c r="PSH37" s="65"/>
      <c r="PSI37" s="65"/>
      <c r="PSJ37" s="65"/>
      <c r="PSK37" s="65"/>
      <c r="PSL37" s="65"/>
      <c r="PSM37" s="65"/>
      <c r="PSN37" s="65"/>
      <c r="PSO37" s="65"/>
      <c r="PSP37" s="65"/>
      <c r="PSQ37" s="65"/>
      <c r="PSR37" s="65"/>
      <c r="PSS37" s="65" t="s">
        <v>941</v>
      </c>
      <c r="PST37" s="65"/>
      <c r="PSU37" s="65"/>
      <c r="PSV37" s="65"/>
      <c r="PSW37" s="65"/>
      <c r="PSX37" s="65"/>
      <c r="PSY37" s="65"/>
      <c r="PSZ37" s="65"/>
      <c r="PTA37" s="65"/>
      <c r="PTB37" s="65"/>
      <c r="PTC37" s="65"/>
      <c r="PTD37" s="65"/>
      <c r="PTE37" s="65"/>
      <c r="PTF37" s="65"/>
      <c r="PTG37" s="65"/>
      <c r="PTH37" s="65"/>
      <c r="PTI37" s="65" t="s">
        <v>941</v>
      </c>
      <c r="PTJ37" s="65"/>
      <c r="PTK37" s="65"/>
      <c r="PTL37" s="65"/>
      <c r="PTM37" s="65"/>
      <c r="PTN37" s="65"/>
      <c r="PTO37" s="65"/>
      <c r="PTP37" s="65"/>
      <c r="PTQ37" s="65"/>
      <c r="PTR37" s="65"/>
      <c r="PTS37" s="65"/>
      <c r="PTT37" s="65"/>
      <c r="PTU37" s="65"/>
      <c r="PTV37" s="65"/>
      <c r="PTW37" s="65"/>
      <c r="PTX37" s="65"/>
      <c r="PTY37" s="65" t="s">
        <v>941</v>
      </c>
      <c r="PTZ37" s="65"/>
      <c r="PUA37" s="65"/>
      <c r="PUB37" s="65"/>
      <c r="PUC37" s="65"/>
      <c r="PUD37" s="65"/>
      <c r="PUE37" s="65"/>
      <c r="PUF37" s="65"/>
      <c r="PUG37" s="65"/>
      <c r="PUH37" s="65"/>
      <c r="PUI37" s="65"/>
      <c r="PUJ37" s="65"/>
      <c r="PUK37" s="65"/>
      <c r="PUL37" s="65"/>
      <c r="PUM37" s="65"/>
      <c r="PUN37" s="65"/>
      <c r="PUO37" s="65" t="s">
        <v>941</v>
      </c>
      <c r="PUP37" s="65"/>
      <c r="PUQ37" s="65"/>
      <c r="PUR37" s="65"/>
      <c r="PUS37" s="65"/>
      <c r="PUT37" s="65"/>
      <c r="PUU37" s="65"/>
      <c r="PUV37" s="65"/>
      <c r="PUW37" s="65"/>
      <c r="PUX37" s="65"/>
      <c r="PUY37" s="65"/>
      <c r="PUZ37" s="65"/>
      <c r="PVA37" s="65"/>
      <c r="PVB37" s="65"/>
      <c r="PVC37" s="65"/>
      <c r="PVD37" s="65"/>
      <c r="PVE37" s="65" t="s">
        <v>941</v>
      </c>
      <c r="PVF37" s="65"/>
      <c r="PVG37" s="65"/>
      <c r="PVH37" s="65"/>
      <c r="PVI37" s="65"/>
      <c r="PVJ37" s="65"/>
      <c r="PVK37" s="65"/>
      <c r="PVL37" s="65"/>
      <c r="PVM37" s="65"/>
      <c r="PVN37" s="65"/>
      <c r="PVO37" s="65"/>
      <c r="PVP37" s="65"/>
      <c r="PVQ37" s="65"/>
      <c r="PVR37" s="65"/>
      <c r="PVS37" s="65"/>
      <c r="PVT37" s="65"/>
      <c r="PVU37" s="65" t="s">
        <v>941</v>
      </c>
      <c r="PVV37" s="65"/>
      <c r="PVW37" s="65"/>
      <c r="PVX37" s="65"/>
      <c r="PVY37" s="65"/>
      <c r="PVZ37" s="65"/>
      <c r="PWA37" s="65"/>
      <c r="PWB37" s="65"/>
      <c r="PWC37" s="65"/>
      <c r="PWD37" s="65"/>
      <c r="PWE37" s="65"/>
      <c r="PWF37" s="65"/>
      <c r="PWG37" s="65"/>
      <c r="PWH37" s="65"/>
      <c r="PWI37" s="65"/>
      <c r="PWJ37" s="65"/>
      <c r="PWK37" s="65" t="s">
        <v>941</v>
      </c>
      <c r="PWL37" s="65"/>
      <c r="PWM37" s="65"/>
      <c r="PWN37" s="65"/>
      <c r="PWO37" s="65"/>
      <c r="PWP37" s="65"/>
      <c r="PWQ37" s="65"/>
      <c r="PWR37" s="65"/>
      <c r="PWS37" s="65"/>
      <c r="PWT37" s="65"/>
      <c r="PWU37" s="65"/>
      <c r="PWV37" s="65"/>
      <c r="PWW37" s="65"/>
      <c r="PWX37" s="65"/>
      <c r="PWY37" s="65"/>
      <c r="PWZ37" s="65"/>
      <c r="PXA37" s="65" t="s">
        <v>941</v>
      </c>
      <c r="PXB37" s="65"/>
      <c r="PXC37" s="65"/>
      <c r="PXD37" s="65"/>
      <c r="PXE37" s="65"/>
      <c r="PXF37" s="65"/>
      <c r="PXG37" s="65"/>
      <c r="PXH37" s="65"/>
      <c r="PXI37" s="65"/>
      <c r="PXJ37" s="65"/>
      <c r="PXK37" s="65"/>
      <c r="PXL37" s="65"/>
      <c r="PXM37" s="65"/>
      <c r="PXN37" s="65"/>
      <c r="PXO37" s="65"/>
      <c r="PXP37" s="65"/>
      <c r="PXQ37" s="65" t="s">
        <v>941</v>
      </c>
      <c r="PXR37" s="65"/>
      <c r="PXS37" s="65"/>
      <c r="PXT37" s="65"/>
      <c r="PXU37" s="65"/>
      <c r="PXV37" s="65"/>
      <c r="PXW37" s="65"/>
      <c r="PXX37" s="65"/>
      <c r="PXY37" s="65"/>
      <c r="PXZ37" s="65"/>
      <c r="PYA37" s="65"/>
      <c r="PYB37" s="65"/>
      <c r="PYC37" s="65"/>
      <c r="PYD37" s="65"/>
      <c r="PYE37" s="65"/>
      <c r="PYF37" s="65"/>
      <c r="PYG37" s="65" t="s">
        <v>941</v>
      </c>
      <c r="PYH37" s="65"/>
      <c r="PYI37" s="65"/>
      <c r="PYJ37" s="65"/>
      <c r="PYK37" s="65"/>
      <c r="PYL37" s="65"/>
      <c r="PYM37" s="65"/>
      <c r="PYN37" s="65"/>
      <c r="PYO37" s="65"/>
      <c r="PYP37" s="65"/>
      <c r="PYQ37" s="65"/>
      <c r="PYR37" s="65"/>
      <c r="PYS37" s="65"/>
      <c r="PYT37" s="65"/>
      <c r="PYU37" s="65"/>
      <c r="PYV37" s="65"/>
      <c r="PYW37" s="65" t="s">
        <v>941</v>
      </c>
      <c r="PYX37" s="65"/>
      <c r="PYY37" s="65"/>
      <c r="PYZ37" s="65"/>
      <c r="PZA37" s="65"/>
      <c r="PZB37" s="65"/>
      <c r="PZC37" s="65"/>
      <c r="PZD37" s="65"/>
      <c r="PZE37" s="65"/>
      <c r="PZF37" s="65"/>
      <c r="PZG37" s="65"/>
      <c r="PZH37" s="65"/>
      <c r="PZI37" s="65"/>
      <c r="PZJ37" s="65"/>
      <c r="PZK37" s="65"/>
      <c r="PZL37" s="65"/>
      <c r="PZM37" s="65" t="s">
        <v>941</v>
      </c>
      <c r="PZN37" s="65"/>
      <c r="PZO37" s="65"/>
      <c r="PZP37" s="65"/>
      <c r="PZQ37" s="65"/>
      <c r="PZR37" s="65"/>
      <c r="PZS37" s="65"/>
      <c r="PZT37" s="65"/>
      <c r="PZU37" s="65"/>
      <c r="PZV37" s="65"/>
      <c r="PZW37" s="65"/>
      <c r="PZX37" s="65"/>
      <c r="PZY37" s="65"/>
      <c r="PZZ37" s="65"/>
      <c r="QAA37" s="65"/>
      <c r="QAB37" s="65"/>
      <c r="QAC37" s="65" t="s">
        <v>941</v>
      </c>
      <c r="QAD37" s="65"/>
      <c r="QAE37" s="65"/>
      <c r="QAF37" s="65"/>
      <c r="QAG37" s="65"/>
      <c r="QAH37" s="65"/>
      <c r="QAI37" s="65"/>
      <c r="QAJ37" s="65"/>
      <c r="QAK37" s="65"/>
      <c r="QAL37" s="65"/>
      <c r="QAM37" s="65"/>
      <c r="QAN37" s="65"/>
      <c r="QAO37" s="65"/>
      <c r="QAP37" s="65"/>
      <c r="QAQ37" s="65"/>
      <c r="QAR37" s="65"/>
      <c r="QAS37" s="65" t="s">
        <v>941</v>
      </c>
      <c r="QAT37" s="65"/>
      <c r="QAU37" s="65"/>
      <c r="QAV37" s="65"/>
      <c r="QAW37" s="65"/>
      <c r="QAX37" s="65"/>
      <c r="QAY37" s="65"/>
      <c r="QAZ37" s="65"/>
      <c r="QBA37" s="65"/>
      <c r="QBB37" s="65"/>
      <c r="QBC37" s="65"/>
      <c r="QBD37" s="65"/>
      <c r="QBE37" s="65"/>
      <c r="QBF37" s="65"/>
      <c r="QBG37" s="65"/>
      <c r="QBH37" s="65"/>
      <c r="QBI37" s="65" t="s">
        <v>941</v>
      </c>
      <c r="QBJ37" s="65"/>
      <c r="QBK37" s="65"/>
      <c r="QBL37" s="65"/>
      <c r="QBM37" s="65"/>
      <c r="QBN37" s="65"/>
      <c r="QBO37" s="65"/>
      <c r="QBP37" s="65"/>
      <c r="QBQ37" s="65"/>
      <c r="QBR37" s="65"/>
      <c r="QBS37" s="65"/>
      <c r="QBT37" s="65"/>
      <c r="QBU37" s="65"/>
      <c r="QBV37" s="65"/>
      <c r="QBW37" s="65"/>
      <c r="QBX37" s="65"/>
      <c r="QBY37" s="65" t="s">
        <v>941</v>
      </c>
      <c r="QBZ37" s="65"/>
      <c r="QCA37" s="65"/>
      <c r="QCB37" s="65"/>
      <c r="QCC37" s="65"/>
      <c r="QCD37" s="65"/>
      <c r="QCE37" s="65"/>
      <c r="QCF37" s="65"/>
      <c r="QCG37" s="65"/>
      <c r="QCH37" s="65"/>
      <c r="QCI37" s="65"/>
      <c r="QCJ37" s="65"/>
      <c r="QCK37" s="65"/>
      <c r="QCL37" s="65"/>
      <c r="QCM37" s="65"/>
      <c r="QCN37" s="65"/>
      <c r="QCO37" s="65" t="s">
        <v>941</v>
      </c>
      <c r="QCP37" s="65"/>
      <c r="QCQ37" s="65"/>
      <c r="QCR37" s="65"/>
      <c r="QCS37" s="65"/>
      <c r="QCT37" s="65"/>
      <c r="QCU37" s="65"/>
      <c r="QCV37" s="65"/>
      <c r="QCW37" s="65"/>
      <c r="QCX37" s="65"/>
      <c r="QCY37" s="65"/>
      <c r="QCZ37" s="65"/>
      <c r="QDA37" s="65"/>
      <c r="QDB37" s="65"/>
      <c r="QDC37" s="65"/>
      <c r="QDD37" s="65"/>
      <c r="QDE37" s="65" t="s">
        <v>941</v>
      </c>
      <c r="QDF37" s="65"/>
      <c r="QDG37" s="65"/>
      <c r="QDH37" s="65"/>
      <c r="QDI37" s="65"/>
      <c r="QDJ37" s="65"/>
      <c r="QDK37" s="65"/>
      <c r="QDL37" s="65"/>
      <c r="QDM37" s="65"/>
      <c r="QDN37" s="65"/>
      <c r="QDO37" s="65"/>
      <c r="QDP37" s="65"/>
      <c r="QDQ37" s="65"/>
      <c r="QDR37" s="65"/>
      <c r="QDS37" s="65"/>
      <c r="QDT37" s="65"/>
      <c r="QDU37" s="65" t="s">
        <v>941</v>
      </c>
      <c r="QDV37" s="65"/>
      <c r="QDW37" s="65"/>
      <c r="QDX37" s="65"/>
      <c r="QDY37" s="65"/>
      <c r="QDZ37" s="65"/>
      <c r="QEA37" s="65"/>
      <c r="QEB37" s="65"/>
      <c r="QEC37" s="65"/>
      <c r="QED37" s="65"/>
      <c r="QEE37" s="65"/>
      <c r="QEF37" s="65"/>
      <c r="QEG37" s="65"/>
      <c r="QEH37" s="65"/>
      <c r="QEI37" s="65"/>
      <c r="QEJ37" s="65"/>
      <c r="QEK37" s="65" t="s">
        <v>941</v>
      </c>
      <c r="QEL37" s="65"/>
      <c r="QEM37" s="65"/>
      <c r="QEN37" s="65"/>
      <c r="QEO37" s="65"/>
      <c r="QEP37" s="65"/>
      <c r="QEQ37" s="65"/>
      <c r="QER37" s="65"/>
      <c r="QES37" s="65"/>
      <c r="QET37" s="65"/>
      <c r="QEU37" s="65"/>
      <c r="QEV37" s="65"/>
      <c r="QEW37" s="65"/>
      <c r="QEX37" s="65"/>
      <c r="QEY37" s="65"/>
      <c r="QEZ37" s="65"/>
      <c r="QFA37" s="65" t="s">
        <v>941</v>
      </c>
      <c r="QFB37" s="65"/>
      <c r="QFC37" s="65"/>
      <c r="QFD37" s="65"/>
      <c r="QFE37" s="65"/>
      <c r="QFF37" s="65"/>
      <c r="QFG37" s="65"/>
      <c r="QFH37" s="65"/>
      <c r="QFI37" s="65"/>
      <c r="QFJ37" s="65"/>
      <c r="QFK37" s="65"/>
      <c r="QFL37" s="65"/>
      <c r="QFM37" s="65"/>
      <c r="QFN37" s="65"/>
      <c r="QFO37" s="65"/>
      <c r="QFP37" s="65"/>
      <c r="QFQ37" s="65" t="s">
        <v>941</v>
      </c>
      <c r="QFR37" s="65"/>
      <c r="QFS37" s="65"/>
      <c r="QFT37" s="65"/>
      <c r="QFU37" s="65"/>
      <c r="QFV37" s="65"/>
      <c r="QFW37" s="65"/>
      <c r="QFX37" s="65"/>
      <c r="QFY37" s="65"/>
      <c r="QFZ37" s="65"/>
      <c r="QGA37" s="65"/>
      <c r="QGB37" s="65"/>
      <c r="QGC37" s="65"/>
      <c r="QGD37" s="65"/>
      <c r="QGE37" s="65"/>
      <c r="QGF37" s="65"/>
      <c r="QGG37" s="65" t="s">
        <v>941</v>
      </c>
      <c r="QGH37" s="65"/>
      <c r="QGI37" s="65"/>
      <c r="QGJ37" s="65"/>
      <c r="QGK37" s="65"/>
      <c r="QGL37" s="65"/>
      <c r="QGM37" s="65"/>
      <c r="QGN37" s="65"/>
      <c r="QGO37" s="65"/>
      <c r="QGP37" s="65"/>
      <c r="QGQ37" s="65"/>
      <c r="QGR37" s="65"/>
      <c r="QGS37" s="65"/>
      <c r="QGT37" s="65"/>
      <c r="QGU37" s="65"/>
      <c r="QGV37" s="65"/>
      <c r="QGW37" s="65" t="s">
        <v>941</v>
      </c>
      <c r="QGX37" s="65"/>
      <c r="QGY37" s="65"/>
      <c r="QGZ37" s="65"/>
      <c r="QHA37" s="65"/>
      <c r="QHB37" s="65"/>
      <c r="QHC37" s="65"/>
      <c r="QHD37" s="65"/>
      <c r="QHE37" s="65"/>
      <c r="QHF37" s="65"/>
      <c r="QHG37" s="65"/>
      <c r="QHH37" s="65"/>
      <c r="QHI37" s="65"/>
      <c r="QHJ37" s="65"/>
      <c r="QHK37" s="65"/>
      <c r="QHL37" s="65"/>
      <c r="QHM37" s="65" t="s">
        <v>941</v>
      </c>
      <c r="QHN37" s="65"/>
      <c r="QHO37" s="65"/>
      <c r="QHP37" s="65"/>
      <c r="QHQ37" s="65"/>
      <c r="QHR37" s="65"/>
      <c r="QHS37" s="65"/>
      <c r="QHT37" s="65"/>
      <c r="QHU37" s="65"/>
      <c r="QHV37" s="65"/>
      <c r="QHW37" s="65"/>
      <c r="QHX37" s="65"/>
      <c r="QHY37" s="65"/>
      <c r="QHZ37" s="65"/>
      <c r="QIA37" s="65"/>
      <c r="QIB37" s="65"/>
      <c r="QIC37" s="65" t="s">
        <v>941</v>
      </c>
      <c r="QID37" s="65"/>
      <c r="QIE37" s="65"/>
      <c r="QIF37" s="65"/>
      <c r="QIG37" s="65"/>
      <c r="QIH37" s="65"/>
      <c r="QII37" s="65"/>
      <c r="QIJ37" s="65"/>
      <c r="QIK37" s="65"/>
      <c r="QIL37" s="65"/>
      <c r="QIM37" s="65"/>
      <c r="QIN37" s="65"/>
      <c r="QIO37" s="65"/>
      <c r="QIP37" s="65"/>
      <c r="QIQ37" s="65"/>
      <c r="QIR37" s="65"/>
      <c r="QIS37" s="65" t="s">
        <v>941</v>
      </c>
      <c r="QIT37" s="65"/>
      <c r="QIU37" s="65"/>
      <c r="QIV37" s="65"/>
      <c r="QIW37" s="65"/>
      <c r="QIX37" s="65"/>
      <c r="QIY37" s="65"/>
      <c r="QIZ37" s="65"/>
      <c r="QJA37" s="65"/>
      <c r="QJB37" s="65"/>
      <c r="QJC37" s="65"/>
      <c r="QJD37" s="65"/>
      <c r="QJE37" s="65"/>
      <c r="QJF37" s="65"/>
      <c r="QJG37" s="65"/>
      <c r="QJH37" s="65"/>
      <c r="QJI37" s="65" t="s">
        <v>941</v>
      </c>
      <c r="QJJ37" s="65"/>
      <c r="QJK37" s="65"/>
      <c r="QJL37" s="65"/>
      <c r="QJM37" s="65"/>
      <c r="QJN37" s="65"/>
      <c r="QJO37" s="65"/>
      <c r="QJP37" s="65"/>
      <c r="QJQ37" s="65"/>
      <c r="QJR37" s="65"/>
      <c r="QJS37" s="65"/>
      <c r="QJT37" s="65"/>
      <c r="QJU37" s="65"/>
      <c r="QJV37" s="65"/>
      <c r="QJW37" s="65"/>
      <c r="QJX37" s="65"/>
      <c r="QJY37" s="65" t="s">
        <v>941</v>
      </c>
      <c r="QJZ37" s="65"/>
      <c r="QKA37" s="65"/>
      <c r="QKB37" s="65"/>
      <c r="QKC37" s="65"/>
      <c r="QKD37" s="65"/>
      <c r="QKE37" s="65"/>
      <c r="QKF37" s="65"/>
      <c r="QKG37" s="65"/>
      <c r="QKH37" s="65"/>
      <c r="QKI37" s="65"/>
      <c r="QKJ37" s="65"/>
      <c r="QKK37" s="65"/>
      <c r="QKL37" s="65"/>
      <c r="QKM37" s="65"/>
      <c r="QKN37" s="65"/>
      <c r="QKO37" s="65" t="s">
        <v>941</v>
      </c>
      <c r="QKP37" s="65"/>
      <c r="QKQ37" s="65"/>
      <c r="QKR37" s="65"/>
      <c r="QKS37" s="65"/>
      <c r="QKT37" s="65"/>
      <c r="QKU37" s="65"/>
      <c r="QKV37" s="65"/>
      <c r="QKW37" s="65"/>
      <c r="QKX37" s="65"/>
      <c r="QKY37" s="65"/>
      <c r="QKZ37" s="65"/>
      <c r="QLA37" s="65"/>
      <c r="QLB37" s="65"/>
      <c r="QLC37" s="65"/>
      <c r="QLD37" s="65"/>
      <c r="QLE37" s="65" t="s">
        <v>941</v>
      </c>
      <c r="QLF37" s="65"/>
      <c r="QLG37" s="65"/>
      <c r="QLH37" s="65"/>
      <c r="QLI37" s="65"/>
      <c r="QLJ37" s="65"/>
      <c r="QLK37" s="65"/>
      <c r="QLL37" s="65"/>
      <c r="QLM37" s="65"/>
      <c r="QLN37" s="65"/>
      <c r="QLO37" s="65"/>
      <c r="QLP37" s="65"/>
      <c r="QLQ37" s="65"/>
      <c r="QLR37" s="65"/>
      <c r="QLS37" s="65"/>
      <c r="QLT37" s="65"/>
      <c r="QLU37" s="65" t="s">
        <v>941</v>
      </c>
      <c r="QLV37" s="65"/>
      <c r="QLW37" s="65"/>
      <c r="QLX37" s="65"/>
      <c r="QLY37" s="65"/>
      <c r="QLZ37" s="65"/>
      <c r="QMA37" s="65"/>
      <c r="QMB37" s="65"/>
      <c r="QMC37" s="65"/>
      <c r="QMD37" s="65"/>
      <c r="QME37" s="65"/>
      <c r="QMF37" s="65"/>
      <c r="QMG37" s="65"/>
      <c r="QMH37" s="65"/>
      <c r="QMI37" s="65"/>
      <c r="QMJ37" s="65"/>
      <c r="QMK37" s="65" t="s">
        <v>941</v>
      </c>
      <c r="QML37" s="65"/>
      <c r="QMM37" s="65"/>
      <c r="QMN37" s="65"/>
      <c r="QMO37" s="65"/>
      <c r="QMP37" s="65"/>
      <c r="QMQ37" s="65"/>
      <c r="QMR37" s="65"/>
      <c r="QMS37" s="65"/>
      <c r="QMT37" s="65"/>
      <c r="QMU37" s="65"/>
      <c r="QMV37" s="65"/>
      <c r="QMW37" s="65"/>
      <c r="QMX37" s="65"/>
      <c r="QMY37" s="65"/>
      <c r="QMZ37" s="65"/>
      <c r="QNA37" s="65" t="s">
        <v>941</v>
      </c>
      <c r="QNB37" s="65"/>
      <c r="QNC37" s="65"/>
      <c r="QND37" s="65"/>
      <c r="QNE37" s="65"/>
      <c r="QNF37" s="65"/>
      <c r="QNG37" s="65"/>
      <c r="QNH37" s="65"/>
      <c r="QNI37" s="65"/>
      <c r="QNJ37" s="65"/>
      <c r="QNK37" s="65"/>
      <c r="QNL37" s="65"/>
      <c r="QNM37" s="65"/>
      <c r="QNN37" s="65"/>
      <c r="QNO37" s="65"/>
      <c r="QNP37" s="65"/>
      <c r="QNQ37" s="65" t="s">
        <v>941</v>
      </c>
      <c r="QNR37" s="65"/>
      <c r="QNS37" s="65"/>
      <c r="QNT37" s="65"/>
      <c r="QNU37" s="65"/>
      <c r="QNV37" s="65"/>
      <c r="QNW37" s="65"/>
      <c r="QNX37" s="65"/>
      <c r="QNY37" s="65"/>
      <c r="QNZ37" s="65"/>
      <c r="QOA37" s="65"/>
      <c r="QOB37" s="65"/>
      <c r="QOC37" s="65"/>
      <c r="QOD37" s="65"/>
      <c r="QOE37" s="65"/>
      <c r="QOF37" s="65"/>
      <c r="QOG37" s="65" t="s">
        <v>941</v>
      </c>
      <c r="QOH37" s="65"/>
      <c r="QOI37" s="65"/>
      <c r="QOJ37" s="65"/>
      <c r="QOK37" s="65"/>
      <c r="QOL37" s="65"/>
      <c r="QOM37" s="65"/>
      <c r="QON37" s="65"/>
      <c r="QOO37" s="65"/>
      <c r="QOP37" s="65"/>
      <c r="QOQ37" s="65"/>
      <c r="QOR37" s="65"/>
      <c r="QOS37" s="65"/>
      <c r="QOT37" s="65"/>
      <c r="QOU37" s="65"/>
      <c r="QOV37" s="65"/>
      <c r="QOW37" s="65" t="s">
        <v>941</v>
      </c>
      <c r="QOX37" s="65"/>
      <c r="QOY37" s="65"/>
      <c r="QOZ37" s="65"/>
      <c r="QPA37" s="65"/>
      <c r="QPB37" s="65"/>
      <c r="QPC37" s="65"/>
      <c r="QPD37" s="65"/>
      <c r="QPE37" s="65"/>
      <c r="QPF37" s="65"/>
      <c r="QPG37" s="65"/>
      <c r="QPH37" s="65"/>
      <c r="QPI37" s="65"/>
      <c r="QPJ37" s="65"/>
      <c r="QPK37" s="65"/>
      <c r="QPL37" s="65"/>
      <c r="QPM37" s="65" t="s">
        <v>941</v>
      </c>
      <c r="QPN37" s="65"/>
      <c r="QPO37" s="65"/>
      <c r="QPP37" s="65"/>
      <c r="QPQ37" s="65"/>
      <c r="QPR37" s="65"/>
      <c r="QPS37" s="65"/>
      <c r="QPT37" s="65"/>
      <c r="QPU37" s="65"/>
      <c r="QPV37" s="65"/>
      <c r="QPW37" s="65"/>
      <c r="QPX37" s="65"/>
      <c r="QPY37" s="65"/>
      <c r="QPZ37" s="65"/>
      <c r="QQA37" s="65"/>
      <c r="QQB37" s="65"/>
      <c r="QQC37" s="65" t="s">
        <v>941</v>
      </c>
      <c r="QQD37" s="65"/>
      <c r="QQE37" s="65"/>
      <c r="QQF37" s="65"/>
      <c r="QQG37" s="65"/>
      <c r="QQH37" s="65"/>
      <c r="QQI37" s="65"/>
      <c r="QQJ37" s="65"/>
      <c r="QQK37" s="65"/>
      <c r="QQL37" s="65"/>
      <c r="QQM37" s="65"/>
      <c r="QQN37" s="65"/>
      <c r="QQO37" s="65"/>
      <c r="QQP37" s="65"/>
      <c r="QQQ37" s="65"/>
      <c r="QQR37" s="65"/>
      <c r="QQS37" s="65" t="s">
        <v>941</v>
      </c>
      <c r="QQT37" s="65"/>
      <c r="QQU37" s="65"/>
      <c r="QQV37" s="65"/>
      <c r="QQW37" s="65"/>
      <c r="QQX37" s="65"/>
      <c r="QQY37" s="65"/>
      <c r="QQZ37" s="65"/>
      <c r="QRA37" s="65"/>
      <c r="QRB37" s="65"/>
      <c r="QRC37" s="65"/>
      <c r="QRD37" s="65"/>
      <c r="QRE37" s="65"/>
      <c r="QRF37" s="65"/>
      <c r="QRG37" s="65"/>
      <c r="QRH37" s="65"/>
      <c r="QRI37" s="65" t="s">
        <v>941</v>
      </c>
      <c r="QRJ37" s="65"/>
      <c r="QRK37" s="65"/>
      <c r="QRL37" s="65"/>
      <c r="QRM37" s="65"/>
      <c r="QRN37" s="65"/>
      <c r="QRO37" s="65"/>
      <c r="QRP37" s="65"/>
      <c r="QRQ37" s="65"/>
      <c r="QRR37" s="65"/>
      <c r="QRS37" s="65"/>
      <c r="QRT37" s="65"/>
      <c r="QRU37" s="65"/>
      <c r="QRV37" s="65"/>
      <c r="QRW37" s="65"/>
      <c r="QRX37" s="65"/>
      <c r="QRY37" s="65" t="s">
        <v>941</v>
      </c>
      <c r="QRZ37" s="65"/>
      <c r="QSA37" s="65"/>
      <c r="QSB37" s="65"/>
      <c r="QSC37" s="65"/>
      <c r="QSD37" s="65"/>
      <c r="QSE37" s="65"/>
      <c r="QSF37" s="65"/>
      <c r="QSG37" s="65"/>
      <c r="QSH37" s="65"/>
      <c r="QSI37" s="65"/>
      <c r="QSJ37" s="65"/>
      <c r="QSK37" s="65"/>
      <c r="QSL37" s="65"/>
      <c r="QSM37" s="65"/>
      <c r="QSN37" s="65"/>
      <c r="QSO37" s="65" t="s">
        <v>941</v>
      </c>
      <c r="QSP37" s="65"/>
      <c r="QSQ37" s="65"/>
      <c r="QSR37" s="65"/>
      <c r="QSS37" s="65"/>
      <c r="QST37" s="65"/>
      <c r="QSU37" s="65"/>
      <c r="QSV37" s="65"/>
      <c r="QSW37" s="65"/>
      <c r="QSX37" s="65"/>
      <c r="QSY37" s="65"/>
      <c r="QSZ37" s="65"/>
      <c r="QTA37" s="65"/>
      <c r="QTB37" s="65"/>
      <c r="QTC37" s="65"/>
      <c r="QTD37" s="65"/>
      <c r="QTE37" s="65" t="s">
        <v>941</v>
      </c>
      <c r="QTF37" s="65"/>
      <c r="QTG37" s="65"/>
      <c r="QTH37" s="65"/>
      <c r="QTI37" s="65"/>
      <c r="QTJ37" s="65"/>
      <c r="QTK37" s="65"/>
      <c r="QTL37" s="65"/>
      <c r="QTM37" s="65"/>
      <c r="QTN37" s="65"/>
      <c r="QTO37" s="65"/>
      <c r="QTP37" s="65"/>
      <c r="QTQ37" s="65"/>
      <c r="QTR37" s="65"/>
      <c r="QTS37" s="65"/>
      <c r="QTT37" s="65"/>
      <c r="QTU37" s="65" t="s">
        <v>941</v>
      </c>
      <c r="QTV37" s="65"/>
      <c r="QTW37" s="65"/>
      <c r="QTX37" s="65"/>
      <c r="QTY37" s="65"/>
      <c r="QTZ37" s="65"/>
      <c r="QUA37" s="65"/>
      <c r="QUB37" s="65"/>
      <c r="QUC37" s="65"/>
      <c r="QUD37" s="65"/>
      <c r="QUE37" s="65"/>
      <c r="QUF37" s="65"/>
      <c r="QUG37" s="65"/>
      <c r="QUH37" s="65"/>
      <c r="QUI37" s="65"/>
      <c r="QUJ37" s="65"/>
      <c r="QUK37" s="65" t="s">
        <v>941</v>
      </c>
      <c r="QUL37" s="65"/>
      <c r="QUM37" s="65"/>
      <c r="QUN37" s="65"/>
      <c r="QUO37" s="65"/>
      <c r="QUP37" s="65"/>
      <c r="QUQ37" s="65"/>
      <c r="QUR37" s="65"/>
      <c r="QUS37" s="65"/>
      <c r="QUT37" s="65"/>
      <c r="QUU37" s="65"/>
      <c r="QUV37" s="65"/>
      <c r="QUW37" s="65"/>
      <c r="QUX37" s="65"/>
      <c r="QUY37" s="65"/>
      <c r="QUZ37" s="65"/>
      <c r="QVA37" s="65" t="s">
        <v>941</v>
      </c>
      <c r="QVB37" s="65"/>
      <c r="QVC37" s="65"/>
      <c r="QVD37" s="65"/>
      <c r="QVE37" s="65"/>
      <c r="QVF37" s="65"/>
      <c r="QVG37" s="65"/>
      <c r="QVH37" s="65"/>
      <c r="QVI37" s="65"/>
      <c r="QVJ37" s="65"/>
      <c r="QVK37" s="65"/>
      <c r="QVL37" s="65"/>
      <c r="QVM37" s="65"/>
      <c r="QVN37" s="65"/>
      <c r="QVO37" s="65"/>
      <c r="QVP37" s="65"/>
      <c r="QVQ37" s="65" t="s">
        <v>941</v>
      </c>
      <c r="QVR37" s="65"/>
      <c r="QVS37" s="65"/>
      <c r="QVT37" s="65"/>
      <c r="QVU37" s="65"/>
      <c r="QVV37" s="65"/>
      <c r="QVW37" s="65"/>
      <c r="QVX37" s="65"/>
      <c r="QVY37" s="65"/>
      <c r="QVZ37" s="65"/>
      <c r="QWA37" s="65"/>
      <c r="QWB37" s="65"/>
      <c r="QWC37" s="65"/>
      <c r="QWD37" s="65"/>
      <c r="QWE37" s="65"/>
      <c r="QWF37" s="65"/>
      <c r="QWG37" s="65" t="s">
        <v>941</v>
      </c>
      <c r="QWH37" s="65"/>
      <c r="QWI37" s="65"/>
      <c r="QWJ37" s="65"/>
      <c r="QWK37" s="65"/>
      <c r="QWL37" s="65"/>
      <c r="QWM37" s="65"/>
      <c r="QWN37" s="65"/>
      <c r="QWO37" s="65"/>
      <c r="QWP37" s="65"/>
      <c r="QWQ37" s="65"/>
      <c r="QWR37" s="65"/>
      <c r="QWS37" s="65"/>
      <c r="QWT37" s="65"/>
      <c r="QWU37" s="65"/>
      <c r="QWV37" s="65"/>
      <c r="QWW37" s="65" t="s">
        <v>941</v>
      </c>
      <c r="QWX37" s="65"/>
      <c r="QWY37" s="65"/>
      <c r="QWZ37" s="65"/>
      <c r="QXA37" s="65"/>
      <c r="QXB37" s="65"/>
      <c r="QXC37" s="65"/>
      <c r="QXD37" s="65"/>
      <c r="QXE37" s="65"/>
      <c r="QXF37" s="65"/>
      <c r="QXG37" s="65"/>
      <c r="QXH37" s="65"/>
      <c r="QXI37" s="65"/>
      <c r="QXJ37" s="65"/>
      <c r="QXK37" s="65"/>
      <c r="QXL37" s="65"/>
      <c r="QXM37" s="65" t="s">
        <v>941</v>
      </c>
      <c r="QXN37" s="65"/>
      <c r="QXO37" s="65"/>
      <c r="QXP37" s="65"/>
      <c r="QXQ37" s="65"/>
      <c r="QXR37" s="65"/>
      <c r="QXS37" s="65"/>
      <c r="QXT37" s="65"/>
      <c r="QXU37" s="65"/>
      <c r="QXV37" s="65"/>
      <c r="QXW37" s="65"/>
      <c r="QXX37" s="65"/>
      <c r="QXY37" s="65"/>
      <c r="QXZ37" s="65"/>
      <c r="QYA37" s="65"/>
      <c r="QYB37" s="65"/>
      <c r="QYC37" s="65" t="s">
        <v>941</v>
      </c>
      <c r="QYD37" s="65"/>
      <c r="QYE37" s="65"/>
      <c r="QYF37" s="65"/>
      <c r="QYG37" s="65"/>
      <c r="QYH37" s="65"/>
      <c r="QYI37" s="65"/>
      <c r="QYJ37" s="65"/>
      <c r="QYK37" s="65"/>
      <c r="QYL37" s="65"/>
      <c r="QYM37" s="65"/>
      <c r="QYN37" s="65"/>
      <c r="QYO37" s="65"/>
      <c r="QYP37" s="65"/>
      <c r="QYQ37" s="65"/>
      <c r="QYR37" s="65"/>
      <c r="QYS37" s="65" t="s">
        <v>941</v>
      </c>
      <c r="QYT37" s="65"/>
      <c r="QYU37" s="65"/>
      <c r="QYV37" s="65"/>
      <c r="QYW37" s="65"/>
      <c r="QYX37" s="65"/>
      <c r="QYY37" s="65"/>
      <c r="QYZ37" s="65"/>
      <c r="QZA37" s="65"/>
      <c r="QZB37" s="65"/>
      <c r="QZC37" s="65"/>
      <c r="QZD37" s="65"/>
      <c r="QZE37" s="65"/>
      <c r="QZF37" s="65"/>
      <c r="QZG37" s="65"/>
      <c r="QZH37" s="65"/>
      <c r="QZI37" s="65" t="s">
        <v>941</v>
      </c>
      <c r="QZJ37" s="65"/>
      <c r="QZK37" s="65"/>
      <c r="QZL37" s="65"/>
      <c r="QZM37" s="65"/>
      <c r="QZN37" s="65"/>
      <c r="QZO37" s="65"/>
      <c r="QZP37" s="65"/>
      <c r="QZQ37" s="65"/>
      <c r="QZR37" s="65"/>
      <c r="QZS37" s="65"/>
      <c r="QZT37" s="65"/>
      <c r="QZU37" s="65"/>
      <c r="QZV37" s="65"/>
      <c r="QZW37" s="65"/>
      <c r="QZX37" s="65"/>
      <c r="QZY37" s="65" t="s">
        <v>941</v>
      </c>
      <c r="QZZ37" s="65"/>
      <c r="RAA37" s="65"/>
      <c r="RAB37" s="65"/>
      <c r="RAC37" s="65"/>
      <c r="RAD37" s="65"/>
      <c r="RAE37" s="65"/>
      <c r="RAF37" s="65"/>
      <c r="RAG37" s="65"/>
      <c r="RAH37" s="65"/>
      <c r="RAI37" s="65"/>
      <c r="RAJ37" s="65"/>
      <c r="RAK37" s="65"/>
      <c r="RAL37" s="65"/>
      <c r="RAM37" s="65"/>
      <c r="RAN37" s="65"/>
      <c r="RAO37" s="65" t="s">
        <v>941</v>
      </c>
      <c r="RAP37" s="65"/>
      <c r="RAQ37" s="65"/>
      <c r="RAR37" s="65"/>
      <c r="RAS37" s="65"/>
      <c r="RAT37" s="65"/>
      <c r="RAU37" s="65"/>
      <c r="RAV37" s="65"/>
      <c r="RAW37" s="65"/>
      <c r="RAX37" s="65"/>
      <c r="RAY37" s="65"/>
      <c r="RAZ37" s="65"/>
      <c r="RBA37" s="65"/>
      <c r="RBB37" s="65"/>
      <c r="RBC37" s="65"/>
      <c r="RBD37" s="65"/>
      <c r="RBE37" s="65" t="s">
        <v>941</v>
      </c>
      <c r="RBF37" s="65"/>
      <c r="RBG37" s="65"/>
      <c r="RBH37" s="65"/>
      <c r="RBI37" s="65"/>
      <c r="RBJ37" s="65"/>
      <c r="RBK37" s="65"/>
      <c r="RBL37" s="65"/>
      <c r="RBM37" s="65"/>
      <c r="RBN37" s="65"/>
      <c r="RBO37" s="65"/>
      <c r="RBP37" s="65"/>
      <c r="RBQ37" s="65"/>
      <c r="RBR37" s="65"/>
      <c r="RBS37" s="65"/>
      <c r="RBT37" s="65"/>
      <c r="RBU37" s="65" t="s">
        <v>941</v>
      </c>
      <c r="RBV37" s="65"/>
      <c r="RBW37" s="65"/>
      <c r="RBX37" s="65"/>
      <c r="RBY37" s="65"/>
      <c r="RBZ37" s="65"/>
      <c r="RCA37" s="65"/>
      <c r="RCB37" s="65"/>
      <c r="RCC37" s="65"/>
      <c r="RCD37" s="65"/>
      <c r="RCE37" s="65"/>
      <c r="RCF37" s="65"/>
      <c r="RCG37" s="65"/>
      <c r="RCH37" s="65"/>
      <c r="RCI37" s="65"/>
      <c r="RCJ37" s="65"/>
      <c r="RCK37" s="65" t="s">
        <v>941</v>
      </c>
      <c r="RCL37" s="65"/>
      <c r="RCM37" s="65"/>
      <c r="RCN37" s="65"/>
      <c r="RCO37" s="65"/>
      <c r="RCP37" s="65"/>
      <c r="RCQ37" s="65"/>
      <c r="RCR37" s="65"/>
      <c r="RCS37" s="65"/>
      <c r="RCT37" s="65"/>
      <c r="RCU37" s="65"/>
      <c r="RCV37" s="65"/>
      <c r="RCW37" s="65"/>
      <c r="RCX37" s="65"/>
      <c r="RCY37" s="65"/>
      <c r="RCZ37" s="65"/>
      <c r="RDA37" s="65" t="s">
        <v>941</v>
      </c>
      <c r="RDB37" s="65"/>
      <c r="RDC37" s="65"/>
      <c r="RDD37" s="65"/>
      <c r="RDE37" s="65"/>
      <c r="RDF37" s="65"/>
      <c r="RDG37" s="65"/>
      <c r="RDH37" s="65"/>
      <c r="RDI37" s="65"/>
      <c r="RDJ37" s="65"/>
      <c r="RDK37" s="65"/>
      <c r="RDL37" s="65"/>
      <c r="RDM37" s="65"/>
      <c r="RDN37" s="65"/>
      <c r="RDO37" s="65"/>
      <c r="RDP37" s="65"/>
      <c r="RDQ37" s="65" t="s">
        <v>941</v>
      </c>
      <c r="RDR37" s="65"/>
      <c r="RDS37" s="65"/>
      <c r="RDT37" s="65"/>
      <c r="RDU37" s="65"/>
      <c r="RDV37" s="65"/>
      <c r="RDW37" s="65"/>
      <c r="RDX37" s="65"/>
      <c r="RDY37" s="65"/>
      <c r="RDZ37" s="65"/>
      <c r="REA37" s="65"/>
      <c r="REB37" s="65"/>
      <c r="REC37" s="65"/>
      <c r="RED37" s="65"/>
      <c r="REE37" s="65"/>
      <c r="REF37" s="65"/>
      <c r="REG37" s="65" t="s">
        <v>941</v>
      </c>
      <c r="REH37" s="65"/>
      <c r="REI37" s="65"/>
      <c r="REJ37" s="65"/>
      <c r="REK37" s="65"/>
      <c r="REL37" s="65"/>
      <c r="REM37" s="65"/>
      <c r="REN37" s="65"/>
      <c r="REO37" s="65"/>
      <c r="REP37" s="65"/>
      <c r="REQ37" s="65"/>
      <c r="RER37" s="65"/>
      <c r="RES37" s="65"/>
      <c r="RET37" s="65"/>
      <c r="REU37" s="65"/>
      <c r="REV37" s="65"/>
      <c r="REW37" s="65" t="s">
        <v>941</v>
      </c>
      <c r="REX37" s="65"/>
      <c r="REY37" s="65"/>
      <c r="REZ37" s="65"/>
      <c r="RFA37" s="65"/>
      <c r="RFB37" s="65"/>
      <c r="RFC37" s="65"/>
      <c r="RFD37" s="65"/>
      <c r="RFE37" s="65"/>
      <c r="RFF37" s="65"/>
      <c r="RFG37" s="65"/>
      <c r="RFH37" s="65"/>
      <c r="RFI37" s="65"/>
      <c r="RFJ37" s="65"/>
      <c r="RFK37" s="65"/>
      <c r="RFL37" s="65"/>
      <c r="RFM37" s="65" t="s">
        <v>941</v>
      </c>
      <c r="RFN37" s="65"/>
      <c r="RFO37" s="65"/>
      <c r="RFP37" s="65"/>
      <c r="RFQ37" s="65"/>
      <c r="RFR37" s="65"/>
      <c r="RFS37" s="65"/>
      <c r="RFT37" s="65"/>
      <c r="RFU37" s="65"/>
      <c r="RFV37" s="65"/>
      <c r="RFW37" s="65"/>
      <c r="RFX37" s="65"/>
      <c r="RFY37" s="65"/>
      <c r="RFZ37" s="65"/>
      <c r="RGA37" s="65"/>
      <c r="RGB37" s="65"/>
      <c r="RGC37" s="65" t="s">
        <v>941</v>
      </c>
      <c r="RGD37" s="65"/>
      <c r="RGE37" s="65"/>
      <c r="RGF37" s="65"/>
      <c r="RGG37" s="65"/>
      <c r="RGH37" s="65"/>
      <c r="RGI37" s="65"/>
      <c r="RGJ37" s="65"/>
      <c r="RGK37" s="65"/>
      <c r="RGL37" s="65"/>
      <c r="RGM37" s="65"/>
      <c r="RGN37" s="65"/>
      <c r="RGO37" s="65"/>
      <c r="RGP37" s="65"/>
      <c r="RGQ37" s="65"/>
      <c r="RGR37" s="65"/>
      <c r="RGS37" s="65" t="s">
        <v>941</v>
      </c>
      <c r="RGT37" s="65"/>
      <c r="RGU37" s="65"/>
      <c r="RGV37" s="65"/>
      <c r="RGW37" s="65"/>
      <c r="RGX37" s="65"/>
      <c r="RGY37" s="65"/>
      <c r="RGZ37" s="65"/>
      <c r="RHA37" s="65"/>
      <c r="RHB37" s="65"/>
      <c r="RHC37" s="65"/>
      <c r="RHD37" s="65"/>
      <c r="RHE37" s="65"/>
      <c r="RHF37" s="65"/>
      <c r="RHG37" s="65"/>
      <c r="RHH37" s="65"/>
      <c r="RHI37" s="65" t="s">
        <v>941</v>
      </c>
      <c r="RHJ37" s="65"/>
      <c r="RHK37" s="65"/>
      <c r="RHL37" s="65"/>
      <c r="RHM37" s="65"/>
      <c r="RHN37" s="65"/>
      <c r="RHO37" s="65"/>
      <c r="RHP37" s="65"/>
      <c r="RHQ37" s="65"/>
      <c r="RHR37" s="65"/>
      <c r="RHS37" s="65"/>
      <c r="RHT37" s="65"/>
      <c r="RHU37" s="65"/>
      <c r="RHV37" s="65"/>
      <c r="RHW37" s="65"/>
      <c r="RHX37" s="65"/>
      <c r="RHY37" s="65" t="s">
        <v>941</v>
      </c>
      <c r="RHZ37" s="65"/>
      <c r="RIA37" s="65"/>
      <c r="RIB37" s="65"/>
      <c r="RIC37" s="65"/>
      <c r="RID37" s="65"/>
      <c r="RIE37" s="65"/>
      <c r="RIF37" s="65"/>
      <c r="RIG37" s="65"/>
      <c r="RIH37" s="65"/>
      <c r="RII37" s="65"/>
      <c r="RIJ37" s="65"/>
      <c r="RIK37" s="65"/>
      <c r="RIL37" s="65"/>
      <c r="RIM37" s="65"/>
      <c r="RIN37" s="65"/>
      <c r="RIO37" s="65" t="s">
        <v>941</v>
      </c>
      <c r="RIP37" s="65"/>
      <c r="RIQ37" s="65"/>
      <c r="RIR37" s="65"/>
      <c r="RIS37" s="65"/>
      <c r="RIT37" s="65"/>
      <c r="RIU37" s="65"/>
      <c r="RIV37" s="65"/>
      <c r="RIW37" s="65"/>
      <c r="RIX37" s="65"/>
      <c r="RIY37" s="65"/>
      <c r="RIZ37" s="65"/>
      <c r="RJA37" s="65"/>
      <c r="RJB37" s="65"/>
      <c r="RJC37" s="65"/>
      <c r="RJD37" s="65"/>
      <c r="RJE37" s="65" t="s">
        <v>941</v>
      </c>
      <c r="RJF37" s="65"/>
      <c r="RJG37" s="65"/>
      <c r="RJH37" s="65"/>
      <c r="RJI37" s="65"/>
      <c r="RJJ37" s="65"/>
      <c r="RJK37" s="65"/>
      <c r="RJL37" s="65"/>
      <c r="RJM37" s="65"/>
      <c r="RJN37" s="65"/>
      <c r="RJO37" s="65"/>
      <c r="RJP37" s="65"/>
      <c r="RJQ37" s="65"/>
      <c r="RJR37" s="65"/>
      <c r="RJS37" s="65"/>
      <c r="RJT37" s="65"/>
      <c r="RJU37" s="65" t="s">
        <v>941</v>
      </c>
      <c r="RJV37" s="65"/>
      <c r="RJW37" s="65"/>
      <c r="RJX37" s="65"/>
      <c r="RJY37" s="65"/>
      <c r="RJZ37" s="65"/>
      <c r="RKA37" s="65"/>
      <c r="RKB37" s="65"/>
      <c r="RKC37" s="65"/>
      <c r="RKD37" s="65"/>
      <c r="RKE37" s="65"/>
      <c r="RKF37" s="65"/>
      <c r="RKG37" s="65"/>
      <c r="RKH37" s="65"/>
      <c r="RKI37" s="65"/>
      <c r="RKJ37" s="65"/>
      <c r="RKK37" s="65" t="s">
        <v>941</v>
      </c>
      <c r="RKL37" s="65"/>
      <c r="RKM37" s="65"/>
      <c r="RKN37" s="65"/>
      <c r="RKO37" s="65"/>
      <c r="RKP37" s="65"/>
      <c r="RKQ37" s="65"/>
      <c r="RKR37" s="65"/>
      <c r="RKS37" s="65"/>
      <c r="RKT37" s="65"/>
      <c r="RKU37" s="65"/>
      <c r="RKV37" s="65"/>
      <c r="RKW37" s="65"/>
      <c r="RKX37" s="65"/>
      <c r="RKY37" s="65"/>
      <c r="RKZ37" s="65"/>
      <c r="RLA37" s="65" t="s">
        <v>941</v>
      </c>
      <c r="RLB37" s="65"/>
      <c r="RLC37" s="65"/>
      <c r="RLD37" s="65"/>
      <c r="RLE37" s="65"/>
      <c r="RLF37" s="65"/>
      <c r="RLG37" s="65"/>
      <c r="RLH37" s="65"/>
      <c r="RLI37" s="65"/>
      <c r="RLJ37" s="65"/>
      <c r="RLK37" s="65"/>
      <c r="RLL37" s="65"/>
      <c r="RLM37" s="65"/>
      <c r="RLN37" s="65"/>
      <c r="RLO37" s="65"/>
      <c r="RLP37" s="65"/>
      <c r="RLQ37" s="65" t="s">
        <v>941</v>
      </c>
      <c r="RLR37" s="65"/>
      <c r="RLS37" s="65"/>
      <c r="RLT37" s="65"/>
      <c r="RLU37" s="65"/>
      <c r="RLV37" s="65"/>
      <c r="RLW37" s="65"/>
      <c r="RLX37" s="65"/>
      <c r="RLY37" s="65"/>
      <c r="RLZ37" s="65"/>
      <c r="RMA37" s="65"/>
      <c r="RMB37" s="65"/>
      <c r="RMC37" s="65"/>
      <c r="RMD37" s="65"/>
      <c r="RME37" s="65"/>
      <c r="RMF37" s="65"/>
      <c r="RMG37" s="65" t="s">
        <v>941</v>
      </c>
      <c r="RMH37" s="65"/>
      <c r="RMI37" s="65"/>
      <c r="RMJ37" s="65"/>
      <c r="RMK37" s="65"/>
      <c r="RML37" s="65"/>
      <c r="RMM37" s="65"/>
      <c r="RMN37" s="65"/>
      <c r="RMO37" s="65"/>
      <c r="RMP37" s="65"/>
      <c r="RMQ37" s="65"/>
      <c r="RMR37" s="65"/>
      <c r="RMS37" s="65"/>
      <c r="RMT37" s="65"/>
      <c r="RMU37" s="65"/>
      <c r="RMV37" s="65"/>
      <c r="RMW37" s="65" t="s">
        <v>941</v>
      </c>
      <c r="RMX37" s="65"/>
      <c r="RMY37" s="65"/>
      <c r="RMZ37" s="65"/>
      <c r="RNA37" s="65"/>
      <c r="RNB37" s="65"/>
      <c r="RNC37" s="65"/>
      <c r="RND37" s="65"/>
      <c r="RNE37" s="65"/>
      <c r="RNF37" s="65"/>
      <c r="RNG37" s="65"/>
      <c r="RNH37" s="65"/>
      <c r="RNI37" s="65"/>
      <c r="RNJ37" s="65"/>
      <c r="RNK37" s="65"/>
      <c r="RNL37" s="65"/>
      <c r="RNM37" s="65" t="s">
        <v>941</v>
      </c>
      <c r="RNN37" s="65"/>
      <c r="RNO37" s="65"/>
      <c r="RNP37" s="65"/>
      <c r="RNQ37" s="65"/>
      <c r="RNR37" s="65"/>
      <c r="RNS37" s="65"/>
      <c r="RNT37" s="65"/>
      <c r="RNU37" s="65"/>
      <c r="RNV37" s="65"/>
      <c r="RNW37" s="65"/>
      <c r="RNX37" s="65"/>
      <c r="RNY37" s="65"/>
      <c r="RNZ37" s="65"/>
      <c r="ROA37" s="65"/>
      <c r="ROB37" s="65"/>
      <c r="ROC37" s="65" t="s">
        <v>941</v>
      </c>
      <c r="ROD37" s="65"/>
      <c r="ROE37" s="65"/>
      <c r="ROF37" s="65"/>
      <c r="ROG37" s="65"/>
      <c r="ROH37" s="65"/>
      <c r="ROI37" s="65"/>
      <c r="ROJ37" s="65"/>
      <c r="ROK37" s="65"/>
      <c r="ROL37" s="65"/>
      <c r="ROM37" s="65"/>
      <c r="RON37" s="65"/>
      <c r="ROO37" s="65"/>
      <c r="ROP37" s="65"/>
      <c r="ROQ37" s="65"/>
      <c r="ROR37" s="65"/>
      <c r="ROS37" s="65" t="s">
        <v>941</v>
      </c>
      <c r="ROT37" s="65"/>
      <c r="ROU37" s="65"/>
      <c r="ROV37" s="65"/>
      <c r="ROW37" s="65"/>
      <c r="ROX37" s="65"/>
      <c r="ROY37" s="65"/>
      <c r="ROZ37" s="65"/>
      <c r="RPA37" s="65"/>
      <c r="RPB37" s="65"/>
      <c r="RPC37" s="65"/>
      <c r="RPD37" s="65"/>
      <c r="RPE37" s="65"/>
      <c r="RPF37" s="65"/>
      <c r="RPG37" s="65"/>
      <c r="RPH37" s="65"/>
      <c r="RPI37" s="65" t="s">
        <v>941</v>
      </c>
      <c r="RPJ37" s="65"/>
      <c r="RPK37" s="65"/>
      <c r="RPL37" s="65"/>
      <c r="RPM37" s="65"/>
      <c r="RPN37" s="65"/>
      <c r="RPO37" s="65"/>
      <c r="RPP37" s="65"/>
      <c r="RPQ37" s="65"/>
      <c r="RPR37" s="65"/>
      <c r="RPS37" s="65"/>
      <c r="RPT37" s="65"/>
      <c r="RPU37" s="65"/>
      <c r="RPV37" s="65"/>
      <c r="RPW37" s="65"/>
      <c r="RPX37" s="65"/>
      <c r="RPY37" s="65" t="s">
        <v>941</v>
      </c>
      <c r="RPZ37" s="65"/>
      <c r="RQA37" s="65"/>
      <c r="RQB37" s="65"/>
      <c r="RQC37" s="65"/>
      <c r="RQD37" s="65"/>
      <c r="RQE37" s="65"/>
      <c r="RQF37" s="65"/>
      <c r="RQG37" s="65"/>
      <c r="RQH37" s="65"/>
      <c r="RQI37" s="65"/>
      <c r="RQJ37" s="65"/>
      <c r="RQK37" s="65"/>
      <c r="RQL37" s="65"/>
      <c r="RQM37" s="65"/>
      <c r="RQN37" s="65"/>
      <c r="RQO37" s="65" t="s">
        <v>941</v>
      </c>
      <c r="RQP37" s="65"/>
      <c r="RQQ37" s="65"/>
      <c r="RQR37" s="65"/>
      <c r="RQS37" s="65"/>
      <c r="RQT37" s="65"/>
      <c r="RQU37" s="65"/>
      <c r="RQV37" s="65"/>
      <c r="RQW37" s="65"/>
      <c r="RQX37" s="65"/>
      <c r="RQY37" s="65"/>
      <c r="RQZ37" s="65"/>
      <c r="RRA37" s="65"/>
      <c r="RRB37" s="65"/>
      <c r="RRC37" s="65"/>
      <c r="RRD37" s="65"/>
      <c r="RRE37" s="65" t="s">
        <v>941</v>
      </c>
      <c r="RRF37" s="65"/>
      <c r="RRG37" s="65"/>
      <c r="RRH37" s="65"/>
      <c r="RRI37" s="65"/>
      <c r="RRJ37" s="65"/>
      <c r="RRK37" s="65"/>
      <c r="RRL37" s="65"/>
      <c r="RRM37" s="65"/>
      <c r="RRN37" s="65"/>
      <c r="RRO37" s="65"/>
      <c r="RRP37" s="65"/>
      <c r="RRQ37" s="65"/>
      <c r="RRR37" s="65"/>
      <c r="RRS37" s="65"/>
      <c r="RRT37" s="65"/>
      <c r="RRU37" s="65" t="s">
        <v>941</v>
      </c>
      <c r="RRV37" s="65"/>
      <c r="RRW37" s="65"/>
      <c r="RRX37" s="65"/>
      <c r="RRY37" s="65"/>
      <c r="RRZ37" s="65"/>
      <c r="RSA37" s="65"/>
      <c r="RSB37" s="65"/>
      <c r="RSC37" s="65"/>
      <c r="RSD37" s="65"/>
      <c r="RSE37" s="65"/>
      <c r="RSF37" s="65"/>
      <c r="RSG37" s="65"/>
      <c r="RSH37" s="65"/>
      <c r="RSI37" s="65"/>
      <c r="RSJ37" s="65"/>
      <c r="RSK37" s="65" t="s">
        <v>941</v>
      </c>
      <c r="RSL37" s="65"/>
      <c r="RSM37" s="65"/>
      <c r="RSN37" s="65"/>
      <c r="RSO37" s="65"/>
      <c r="RSP37" s="65"/>
      <c r="RSQ37" s="65"/>
      <c r="RSR37" s="65"/>
      <c r="RSS37" s="65"/>
      <c r="RST37" s="65"/>
      <c r="RSU37" s="65"/>
      <c r="RSV37" s="65"/>
      <c r="RSW37" s="65"/>
      <c r="RSX37" s="65"/>
      <c r="RSY37" s="65"/>
      <c r="RSZ37" s="65"/>
      <c r="RTA37" s="65" t="s">
        <v>941</v>
      </c>
      <c r="RTB37" s="65"/>
      <c r="RTC37" s="65"/>
      <c r="RTD37" s="65"/>
      <c r="RTE37" s="65"/>
      <c r="RTF37" s="65"/>
      <c r="RTG37" s="65"/>
      <c r="RTH37" s="65"/>
      <c r="RTI37" s="65"/>
      <c r="RTJ37" s="65"/>
      <c r="RTK37" s="65"/>
      <c r="RTL37" s="65"/>
      <c r="RTM37" s="65"/>
      <c r="RTN37" s="65"/>
      <c r="RTO37" s="65"/>
      <c r="RTP37" s="65"/>
      <c r="RTQ37" s="65" t="s">
        <v>941</v>
      </c>
      <c r="RTR37" s="65"/>
      <c r="RTS37" s="65"/>
      <c r="RTT37" s="65"/>
      <c r="RTU37" s="65"/>
      <c r="RTV37" s="65"/>
      <c r="RTW37" s="65"/>
      <c r="RTX37" s="65"/>
      <c r="RTY37" s="65"/>
      <c r="RTZ37" s="65"/>
      <c r="RUA37" s="65"/>
      <c r="RUB37" s="65"/>
      <c r="RUC37" s="65"/>
      <c r="RUD37" s="65"/>
      <c r="RUE37" s="65"/>
      <c r="RUF37" s="65"/>
      <c r="RUG37" s="65" t="s">
        <v>941</v>
      </c>
      <c r="RUH37" s="65"/>
      <c r="RUI37" s="65"/>
      <c r="RUJ37" s="65"/>
      <c r="RUK37" s="65"/>
      <c r="RUL37" s="65"/>
      <c r="RUM37" s="65"/>
      <c r="RUN37" s="65"/>
      <c r="RUO37" s="65"/>
      <c r="RUP37" s="65"/>
      <c r="RUQ37" s="65"/>
      <c r="RUR37" s="65"/>
      <c r="RUS37" s="65"/>
      <c r="RUT37" s="65"/>
      <c r="RUU37" s="65"/>
      <c r="RUV37" s="65"/>
      <c r="RUW37" s="65" t="s">
        <v>941</v>
      </c>
      <c r="RUX37" s="65"/>
      <c r="RUY37" s="65"/>
      <c r="RUZ37" s="65"/>
      <c r="RVA37" s="65"/>
      <c r="RVB37" s="65"/>
      <c r="RVC37" s="65"/>
      <c r="RVD37" s="65"/>
      <c r="RVE37" s="65"/>
      <c r="RVF37" s="65"/>
      <c r="RVG37" s="65"/>
      <c r="RVH37" s="65"/>
      <c r="RVI37" s="65"/>
      <c r="RVJ37" s="65"/>
      <c r="RVK37" s="65"/>
      <c r="RVL37" s="65"/>
      <c r="RVM37" s="65" t="s">
        <v>941</v>
      </c>
      <c r="RVN37" s="65"/>
      <c r="RVO37" s="65"/>
      <c r="RVP37" s="65"/>
      <c r="RVQ37" s="65"/>
      <c r="RVR37" s="65"/>
      <c r="RVS37" s="65"/>
      <c r="RVT37" s="65"/>
      <c r="RVU37" s="65"/>
      <c r="RVV37" s="65"/>
      <c r="RVW37" s="65"/>
      <c r="RVX37" s="65"/>
      <c r="RVY37" s="65"/>
      <c r="RVZ37" s="65"/>
      <c r="RWA37" s="65"/>
      <c r="RWB37" s="65"/>
      <c r="RWC37" s="65" t="s">
        <v>941</v>
      </c>
      <c r="RWD37" s="65"/>
      <c r="RWE37" s="65"/>
      <c r="RWF37" s="65"/>
      <c r="RWG37" s="65"/>
      <c r="RWH37" s="65"/>
      <c r="RWI37" s="65"/>
      <c r="RWJ37" s="65"/>
      <c r="RWK37" s="65"/>
      <c r="RWL37" s="65"/>
      <c r="RWM37" s="65"/>
      <c r="RWN37" s="65"/>
      <c r="RWO37" s="65"/>
      <c r="RWP37" s="65"/>
      <c r="RWQ37" s="65"/>
      <c r="RWR37" s="65"/>
      <c r="RWS37" s="65" t="s">
        <v>941</v>
      </c>
      <c r="RWT37" s="65"/>
      <c r="RWU37" s="65"/>
      <c r="RWV37" s="65"/>
      <c r="RWW37" s="65"/>
      <c r="RWX37" s="65"/>
      <c r="RWY37" s="65"/>
      <c r="RWZ37" s="65"/>
      <c r="RXA37" s="65"/>
      <c r="RXB37" s="65"/>
      <c r="RXC37" s="65"/>
      <c r="RXD37" s="65"/>
      <c r="RXE37" s="65"/>
      <c r="RXF37" s="65"/>
      <c r="RXG37" s="65"/>
      <c r="RXH37" s="65"/>
      <c r="RXI37" s="65" t="s">
        <v>941</v>
      </c>
      <c r="RXJ37" s="65"/>
      <c r="RXK37" s="65"/>
      <c r="RXL37" s="65"/>
      <c r="RXM37" s="65"/>
      <c r="RXN37" s="65"/>
      <c r="RXO37" s="65"/>
      <c r="RXP37" s="65"/>
      <c r="RXQ37" s="65"/>
      <c r="RXR37" s="65"/>
      <c r="RXS37" s="65"/>
      <c r="RXT37" s="65"/>
      <c r="RXU37" s="65"/>
      <c r="RXV37" s="65"/>
      <c r="RXW37" s="65"/>
      <c r="RXX37" s="65"/>
      <c r="RXY37" s="65" t="s">
        <v>941</v>
      </c>
      <c r="RXZ37" s="65"/>
      <c r="RYA37" s="65"/>
      <c r="RYB37" s="65"/>
      <c r="RYC37" s="65"/>
      <c r="RYD37" s="65"/>
      <c r="RYE37" s="65"/>
      <c r="RYF37" s="65"/>
      <c r="RYG37" s="65"/>
      <c r="RYH37" s="65"/>
      <c r="RYI37" s="65"/>
      <c r="RYJ37" s="65"/>
      <c r="RYK37" s="65"/>
      <c r="RYL37" s="65"/>
      <c r="RYM37" s="65"/>
      <c r="RYN37" s="65"/>
      <c r="RYO37" s="65" t="s">
        <v>941</v>
      </c>
      <c r="RYP37" s="65"/>
      <c r="RYQ37" s="65"/>
      <c r="RYR37" s="65"/>
      <c r="RYS37" s="65"/>
      <c r="RYT37" s="65"/>
      <c r="RYU37" s="65"/>
      <c r="RYV37" s="65"/>
      <c r="RYW37" s="65"/>
      <c r="RYX37" s="65"/>
      <c r="RYY37" s="65"/>
      <c r="RYZ37" s="65"/>
      <c r="RZA37" s="65"/>
      <c r="RZB37" s="65"/>
      <c r="RZC37" s="65"/>
      <c r="RZD37" s="65"/>
      <c r="RZE37" s="65" t="s">
        <v>941</v>
      </c>
      <c r="RZF37" s="65"/>
      <c r="RZG37" s="65"/>
      <c r="RZH37" s="65"/>
      <c r="RZI37" s="65"/>
      <c r="RZJ37" s="65"/>
      <c r="RZK37" s="65"/>
      <c r="RZL37" s="65"/>
      <c r="RZM37" s="65"/>
      <c r="RZN37" s="65"/>
      <c r="RZO37" s="65"/>
      <c r="RZP37" s="65"/>
      <c r="RZQ37" s="65"/>
      <c r="RZR37" s="65"/>
      <c r="RZS37" s="65"/>
      <c r="RZT37" s="65"/>
      <c r="RZU37" s="65" t="s">
        <v>941</v>
      </c>
      <c r="RZV37" s="65"/>
      <c r="RZW37" s="65"/>
      <c r="RZX37" s="65"/>
      <c r="RZY37" s="65"/>
      <c r="RZZ37" s="65"/>
      <c r="SAA37" s="65"/>
      <c r="SAB37" s="65"/>
      <c r="SAC37" s="65"/>
      <c r="SAD37" s="65"/>
      <c r="SAE37" s="65"/>
      <c r="SAF37" s="65"/>
      <c r="SAG37" s="65"/>
      <c r="SAH37" s="65"/>
      <c r="SAI37" s="65"/>
      <c r="SAJ37" s="65"/>
      <c r="SAK37" s="65" t="s">
        <v>941</v>
      </c>
      <c r="SAL37" s="65"/>
      <c r="SAM37" s="65"/>
      <c r="SAN37" s="65"/>
      <c r="SAO37" s="65"/>
      <c r="SAP37" s="65"/>
      <c r="SAQ37" s="65"/>
      <c r="SAR37" s="65"/>
      <c r="SAS37" s="65"/>
      <c r="SAT37" s="65"/>
      <c r="SAU37" s="65"/>
      <c r="SAV37" s="65"/>
      <c r="SAW37" s="65"/>
      <c r="SAX37" s="65"/>
      <c r="SAY37" s="65"/>
      <c r="SAZ37" s="65"/>
      <c r="SBA37" s="65" t="s">
        <v>941</v>
      </c>
      <c r="SBB37" s="65"/>
      <c r="SBC37" s="65"/>
      <c r="SBD37" s="65"/>
      <c r="SBE37" s="65"/>
      <c r="SBF37" s="65"/>
      <c r="SBG37" s="65"/>
      <c r="SBH37" s="65"/>
      <c r="SBI37" s="65"/>
      <c r="SBJ37" s="65"/>
      <c r="SBK37" s="65"/>
      <c r="SBL37" s="65"/>
      <c r="SBM37" s="65"/>
      <c r="SBN37" s="65"/>
      <c r="SBO37" s="65"/>
      <c r="SBP37" s="65"/>
      <c r="SBQ37" s="65" t="s">
        <v>941</v>
      </c>
      <c r="SBR37" s="65"/>
      <c r="SBS37" s="65"/>
      <c r="SBT37" s="65"/>
      <c r="SBU37" s="65"/>
      <c r="SBV37" s="65"/>
      <c r="SBW37" s="65"/>
      <c r="SBX37" s="65"/>
      <c r="SBY37" s="65"/>
      <c r="SBZ37" s="65"/>
      <c r="SCA37" s="65"/>
      <c r="SCB37" s="65"/>
      <c r="SCC37" s="65"/>
      <c r="SCD37" s="65"/>
      <c r="SCE37" s="65"/>
      <c r="SCF37" s="65"/>
      <c r="SCG37" s="65" t="s">
        <v>941</v>
      </c>
      <c r="SCH37" s="65"/>
      <c r="SCI37" s="65"/>
      <c r="SCJ37" s="65"/>
      <c r="SCK37" s="65"/>
      <c r="SCL37" s="65"/>
      <c r="SCM37" s="65"/>
      <c r="SCN37" s="65"/>
      <c r="SCO37" s="65"/>
      <c r="SCP37" s="65"/>
      <c r="SCQ37" s="65"/>
      <c r="SCR37" s="65"/>
      <c r="SCS37" s="65"/>
      <c r="SCT37" s="65"/>
      <c r="SCU37" s="65"/>
      <c r="SCV37" s="65"/>
      <c r="SCW37" s="65" t="s">
        <v>941</v>
      </c>
      <c r="SCX37" s="65"/>
      <c r="SCY37" s="65"/>
      <c r="SCZ37" s="65"/>
      <c r="SDA37" s="65"/>
      <c r="SDB37" s="65"/>
      <c r="SDC37" s="65"/>
      <c r="SDD37" s="65"/>
      <c r="SDE37" s="65"/>
      <c r="SDF37" s="65"/>
      <c r="SDG37" s="65"/>
      <c r="SDH37" s="65"/>
      <c r="SDI37" s="65"/>
      <c r="SDJ37" s="65"/>
      <c r="SDK37" s="65"/>
      <c r="SDL37" s="65"/>
      <c r="SDM37" s="65" t="s">
        <v>941</v>
      </c>
      <c r="SDN37" s="65"/>
      <c r="SDO37" s="65"/>
      <c r="SDP37" s="65"/>
      <c r="SDQ37" s="65"/>
      <c r="SDR37" s="65"/>
      <c r="SDS37" s="65"/>
      <c r="SDT37" s="65"/>
      <c r="SDU37" s="65"/>
      <c r="SDV37" s="65"/>
      <c r="SDW37" s="65"/>
      <c r="SDX37" s="65"/>
      <c r="SDY37" s="65"/>
      <c r="SDZ37" s="65"/>
      <c r="SEA37" s="65"/>
      <c r="SEB37" s="65"/>
      <c r="SEC37" s="65" t="s">
        <v>941</v>
      </c>
      <c r="SED37" s="65"/>
      <c r="SEE37" s="65"/>
      <c r="SEF37" s="65"/>
      <c r="SEG37" s="65"/>
      <c r="SEH37" s="65"/>
      <c r="SEI37" s="65"/>
      <c r="SEJ37" s="65"/>
      <c r="SEK37" s="65"/>
      <c r="SEL37" s="65"/>
      <c r="SEM37" s="65"/>
      <c r="SEN37" s="65"/>
      <c r="SEO37" s="65"/>
      <c r="SEP37" s="65"/>
      <c r="SEQ37" s="65"/>
      <c r="SER37" s="65"/>
      <c r="SES37" s="65" t="s">
        <v>941</v>
      </c>
      <c r="SET37" s="65"/>
      <c r="SEU37" s="65"/>
      <c r="SEV37" s="65"/>
      <c r="SEW37" s="65"/>
      <c r="SEX37" s="65"/>
      <c r="SEY37" s="65"/>
      <c r="SEZ37" s="65"/>
      <c r="SFA37" s="65"/>
      <c r="SFB37" s="65"/>
      <c r="SFC37" s="65"/>
      <c r="SFD37" s="65"/>
      <c r="SFE37" s="65"/>
      <c r="SFF37" s="65"/>
      <c r="SFG37" s="65"/>
      <c r="SFH37" s="65"/>
      <c r="SFI37" s="65" t="s">
        <v>941</v>
      </c>
      <c r="SFJ37" s="65"/>
      <c r="SFK37" s="65"/>
      <c r="SFL37" s="65"/>
      <c r="SFM37" s="65"/>
      <c r="SFN37" s="65"/>
      <c r="SFO37" s="65"/>
      <c r="SFP37" s="65"/>
      <c r="SFQ37" s="65"/>
      <c r="SFR37" s="65"/>
      <c r="SFS37" s="65"/>
      <c r="SFT37" s="65"/>
      <c r="SFU37" s="65"/>
      <c r="SFV37" s="65"/>
      <c r="SFW37" s="65"/>
      <c r="SFX37" s="65"/>
      <c r="SFY37" s="65" t="s">
        <v>941</v>
      </c>
      <c r="SFZ37" s="65"/>
      <c r="SGA37" s="65"/>
      <c r="SGB37" s="65"/>
      <c r="SGC37" s="65"/>
      <c r="SGD37" s="65"/>
      <c r="SGE37" s="65"/>
      <c r="SGF37" s="65"/>
      <c r="SGG37" s="65"/>
      <c r="SGH37" s="65"/>
      <c r="SGI37" s="65"/>
      <c r="SGJ37" s="65"/>
      <c r="SGK37" s="65"/>
      <c r="SGL37" s="65"/>
      <c r="SGM37" s="65"/>
      <c r="SGN37" s="65"/>
      <c r="SGO37" s="65" t="s">
        <v>941</v>
      </c>
      <c r="SGP37" s="65"/>
      <c r="SGQ37" s="65"/>
      <c r="SGR37" s="65"/>
      <c r="SGS37" s="65"/>
      <c r="SGT37" s="65"/>
      <c r="SGU37" s="65"/>
      <c r="SGV37" s="65"/>
      <c r="SGW37" s="65"/>
      <c r="SGX37" s="65"/>
      <c r="SGY37" s="65"/>
      <c r="SGZ37" s="65"/>
      <c r="SHA37" s="65"/>
      <c r="SHB37" s="65"/>
      <c r="SHC37" s="65"/>
      <c r="SHD37" s="65"/>
      <c r="SHE37" s="65" t="s">
        <v>941</v>
      </c>
      <c r="SHF37" s="65"/>
      <c r="SHG37" s="65"/>
      <c r="SHH37" s="65"/>
      <c r="SHI37" s="65"/>
      <c r="SHJ37" s="65"/>
      <c r="SHK37" s="65"/>
      <c r="SHL37" s="65"/>
      <c r="SHM37" s="65"/>
      <c r="SHN37" s="65"/>
      <c r="SHO37" s="65"/>
      <c r="SHP37" s="65"/>
      <c r="SHQ37" s="65"/>
      <c r="SHR37" s="65"/>
      <c r="SHS37" s="65"/>
      <c r="SHT37" s="65"/>
      <c r="SHU37" s="65" t="s">
        <v>941</v>
      </c>
      <c r="SHV37" s="65"/>
      <c r="SHW37" s="65"/>
      <c r="SHX37" s="65"/>
      <c r="SHY37" s="65"/>
      <c r="SHZ37" s="65"/>
      <c r="SIA37" s="65"/>
      <c r="SIB37" s="65"/>
      <c r="SIC37" s="65"/>
      <c r="SID37" s="65"/>
      <c r="SIE37" s="65"/>
      <c r="SIF37" s="65"/>
      <c r="SIG37" s="65"/>
      <c r="SIH37" s="65"/>
      <c r="SII37" s="65"/>
      <c r="SIJ37" s="65"/>
      <c r="SIK37" s="65" t="s">
        <v>941</v>
      </c>
      <c r="SIL37" s="65"/>
      <c r="SIM37" s="65"/>
      <c r="SIN37" s="65"/>
      <c r="SIO37" s="65"/>
      <c r="SIP37" s="65"/>
      <c r="SIQ37" s="65"/>
      <c r="SIR37" s="65"/>
      <c r="SIS37" s="65"/>
      <c r="SIT37" s="65"/>
      <c r="SIU37" s="65"/>
      <c r="SIV37" s="65"/>
      <c r="SIW37" s="65"/>
      <c r="SIX37" s="65"/>
      <c r="SIY37" s="65"/>
      <c r="SIZ37" s="65"/>
      <c r="SJA37" s="65" t="s">
        <v>941</v>
      </c>
      <c r="SJB37" s="65"/>
      <c r="SJC37" s="65"/>
      <c r="SJD37" s="65"/>
      <c r="SJE37" s="65"/>
      <c r="SJF37" s="65"/>
      <c r="SJG37" s="65"/>
      <c r="SJH37" s="65"/>
      <c r="SJI37" s="65"/>
      <c r="SJJ37" s="65"/>
      <c r="SJK37" s="65"/>
      <c r="SJL37" s="65"/>
      <c r="SJM37" s="65"/>
      <c r="SJN37" s="65"/>
      <c r="SJO37" s="65"/>
      <c r="SJP37" s="65"/>
      <c r="SJQ37" s="65" t="s">
        <v>941</v>
      </c>
      <c r="SJR37" s="65"/>
      <c r="SJS37" s="65"/>
      <c r="SJT37" s="65"/>
      <c r="SJU37" s="65"/>
      <c r="SJV37" s="65"/>
      <c r="SJW37" s="65"/>
      <c r="SJX37" s="65"/>
      <c r="SJY37" s="65"/>
      <c r="SJZ37" s="65"/>
      <c r="SKA37" s="65"/>
      <c r="SKB37" s="65"/>
      <c r="SKC37" s="65"/>
      <c r="SKD37" s="65"/>
      <c r="SKE37" s="65"/>
      <c r="SKF37" s="65"/>
      <c r="SKG37" s="65" t="s">
        <v>941</v>
      </c>
      <c r="SKH37" s="65"/>
      <c r="SKI37" s="65"/>
      <c r="SKJ37" s="65"/>
      <c r="SKK37" s="65"/>
      <c r="SKL37" s="65"/>
      <c r="SKM37" s="65"/>
      <c r="SKN37" s="65"/>
      <c r="SKO37" s="65"/>
      <c r="SKP37" s="65"/>
      <c r="SKQ37" s="65"/>
      <c r="SKR37" s="65"/>
      <c r="SKS37" s="65"/>
      <c r="SKT37" s="65"/>
      <c r="SKU37" s="65"/>
      <c r="SKV37" s="65"/>
      <c r="SKW37" s="65" t="s">
        <v>941</v>
      </c>
      <c r="SKX37" s="65"/>
      <c r="SKY37" s="65"/>
      <c r="SKZ37" s="65"/>
      <c r="SLA37" s="65"/>
      <c r="SLB37" s="65"/>
      <c r="SLC37" s="65"/>
      <c r="SLD37" s="65"/>
      <c r="SLE37" s="65"/>
      <c r="SLF37" s="65"/>
      <c r="SLG37" s="65"/>
      <c r="SLH37" s="65"/>
      <c r="SLI37" s="65"/>
      <c r="SLJ37" s="65"/>
      <c r="SLK37" s="65"/>
      <c r="SLL37" s="65"/>
      <c r="SLM37" s="65" t="s">
        <v>941</v>
      </c>
      <c r="SLN37" s="65"/>
      <c r="SLO37" s="65"/>
      <c r="SLP37" s="65"/>
      <c r="SLQ37" s="65"/>
      <c r="SLR37" s="65"/>
      <c r="SLS37" s="65"/>
      <c r="SLT37" s="65"/>
      <c r="SLU37" s="65"/>
      <c r="SLV37" s="65"/>
      <c r="SLW37" s="65"/>
      <c r="SLX37" s="65"/>
      <c r="SLY37" s="65"/>
      <c r="SLZ37" s="65"/>
      <c r="SMA37" s="65"/>
      <c r="SMB37" s="65"/>
      <c r="SMC37" s="65" t="s">
        <v>941</v>
      </c>
      <c r="SMD37" s="65"/>
      <c r="SME37" s="65"/>
      <c r="SMF37" s="65"/>
      <c r="SMG37" s="65"/>
      <c r="SMH37" s="65"/>
      <c r="SMI37" s="65"/>
      <c r="SMJ37" s="65"/>
      <c r="SMK37" s="65"/>
      <c r="SML37" s="65"/>
      <c r="SMM37" s="65"/>
      <c r="SMN37" s="65"/>
      <c r="SMO37" s="65"/>
      <c r="SMP37" s="65"/>
      <c r="SMQ37" s="65"/>
      <c r="SMR37" s="65"/>
      <c r="SMS37" s="65" t="s">
        <v>941</v>
      </c>
      <c r="SMT37" s="65"/>
      <c r="SMU37" s="65"/>
      <c r="SMV37" s="65"/>
      <c r="SMW37" s="65"/>
      <c r="SMX37" s="65"/>
      <c r="SMY37" s="65"/>
      <c r="SMZ37" s="65"/>
      <c r="SNA37" s="65"/>
      <c r="SNB37" s="65"/>
      <c r="SNC37" s="65"/>
      <c r="SND37" s="65"/>
      <c r="SNE37" s="65"/>
      <c r="SNF37" s="65"/>
      <c r="SNG37" s="65"/>
      <c r="SNH37" s="65"/>
      <c r="SNI37" s="65" t="s">
        <v>941</v>
      </c>
      <c r="SNJ37" s="65"/>
      <c r="SNK37" s="65"/>
      <c r="SNL37" s="65"/>
      <c r="SNM37" s="65"/>
      <c r="SNN37" s="65"/>
      <c r="SNO37" s="65"/>
      <c r="SNP37" s="65"/>
      <c r="SNQ37" s="65"/>
      <c r="SNR37" s="65"/>
      <c r="SNS37" s="65"/>
      <c r="SNT37" s="65"/>
      <c r="SNU37" s="65"/>
      <c r="SNV37" s="65"/>
      <c r="SNW37" s="65"/>
      <c r="SNX37" s="65"/>
      <c r="SNY37" s="65" t="s">
        <v>941</v>
      </c>
      <c r="SNZ37" s="65"/>
      <c r="SOA37" s="65"/>
      <c r="SOB37" s="65"/>
      <c r="SOC37" s="65"/>
      <c r="SOD37" s="65"/>
      <c r="SOE37" s="65"/>
      <c r="SOF37" s="65"/>
      <c r="SOG37" s="65"/>
      <c r="SOH37" s="65"/>
      <c r="SOI37" s="65"/>
      <c r="SOJ37" s="65"/>
      <c r="SOK37" s="65"/>
      <c r="SOL37" s="65"/>
      <c r="SOM37" s="65"/>
      <c r="SON37" s="65"/>
      <c r="SOO37" s="65" t="s">
        <v>941</v>
      </c>
      <c r="SOP37" s="65"/>
      <c r="SOQ37" s="65"/>
      <c r="SOR37" s="65"/>
      <c r="SOS37" s="65"/>
      <c r="SOT37" s="65"/>
      <c r="SOU37" s="65"/>
      <c r="SOV37" s="65"/>
      <c r="SOW37" s="65"/>
      <c r="SOX37" s="65"/>
      <c r="SOY37" s="65"/>
      <c r="SOZ37" s="65"/>
      <c r="SPA37" s="65"/>
      <c r="SPB37" s="65"/>
      <c r="SPC37" s="65"/>
      <c r="SPD37" s="65"/>
      <c r="SPE37" s="65" t="s">
        <v>941</v>
      </c>
      <c r="SPF37" s="65"/>
      <c r="SPG37" s="65"/>
      <c r="SPH37" s="65"/>
      <c r="SPI37" s="65"/>
      <c r="SPJ37" s="65"/>
      <c r="SPK37" s="65"/>
      <c r="SPL37" s="65"/>
      <c r="SPM37" s="65"/>
      <c r="SPN37" s="65"/>
      <c r="SPO37" s="65"/>
      <c r="SPP37" s="65"/>
      <c r="SPQ37" s="65"/>
      <c r="SPR37" s="65"/>
      <c r="SPS37" s="65"/>
      <c r="SPT37" s="65"/>
      <c r="SPU37" s="65" t="s">
        <v>941</v>
      </c>
      <c r="SPV37" s="65"/>
      <c r="SPW37" s="65"/>
      <c r="SPX37" s="65"/>
      <c r="SPY37" s="65"/>
      <c r="SPZ37" s="65"/>
      <c r="SQA37" s="65"/>
      <c r="SQB37" s="65"/>
      <c r="SQC37" s="65"/>
      <c r="SQD37" s="65"/>
      <c r="SQE37" s="65"/>
      <c r="SQF37" s="65"/>
      <c r="SQG37" s="65"/>
      <c r="SQH37" s="65"/>
      <c r="SQI37" s="65"/>
      <c r="SQJ37" s="65"/>
      <c r="SQK37" s="65" t="s">
        <v>941</v>
      </c>
      <c r="SQL37" s="65"/>
      <c r="SQM37" s="65"/>
      <c r="SQN37" s="65"/>
      <c r="SQO37" s="65"/>
      <c r="SQP37" s="65"/>
      <c r="SQQ37" s="65"/>
      <c r="SQR37" s="65"/>
      <c r="SQS37" s="65"/>
      <c r="SQT37" s="65"/>
      <c r="SQU37" s="65"/>
      <c r="SQV37" s="65"/>
      <c r="SQW37" s="65"/>
      <c r="SQX37" s="65"/>
      <c r="SQY37" s="65"/>
      <c r="SQZ37" s="65"/>
      <c r="SRA37" s="65" t="s">
        <v>941</v>
      </c>
      <c r="SRB37" s="65"/>
      <c r="SRC37" s="65"/>
      <c r="SRD37" s="65"/>
      <c r="SRE37" s="65"/>
      <c r="SRF37" s="65"/>
      <c r="SRG37" s="65"/>
      <c r="SRH37" s="65"/>
      <c r="SRI37" s="65"/>
      <c r="SRJ37" s="65"/>
      <c r="SRK37" s="65"/>
      <c r="SRL37" s="65"/>
      <c r="SRM37" s="65"/>
      <c r="SRN37" s="65"/>
      <c r="SRO37" s="65"/>
      <c r="SRP37" s="65"/>
      <c r="SRQ37" s="65" t="s">
        <v>941</v>
      </c>
      <c r="SRR37" s="65"/>
      <c r="SRS37" s="65"/>
      <c r="SRT37" s="65"/>
      <c r="SRU37" s="65"/>
      <c r="SRV37" s="65"/>
      <c r="SRW37" s="65"/>
      <c r="SRX37" s="65"/>
      <c r="SRY37" s="65"/>
      <c r="SRZ37" s="65"/>
      <c r="SSA37" s="65"/>
      <c r="SSB37" s="65"/>
      <c r="SSC37" s="65"/>
      <c r="SSD37" s="65"/>
      <c r="SSE37" s="65"/>
      <c r="SSF37" s="65"/>
      <c r="SSG37" s="65" t="s">
        <v>941</v>
      </c>
      <c r="SSH37" s="65"/>
      <c r="SSI37" s="65"/>
      <c r="SSJ37" s="65"/>
      <c r="SSK37" s="65"/>
      <c r="SSL37" s="65"/>
      <c r="SSM37" s="65"/>
      <c r="SSN37" s="65"/>
      <c r="SSO37" s="65"/>
      <c r="SSP37" s="65"/>
      <c r="SSQ37" s="65"/>
      <c r="SSR37" s="65"/>
      <c r="SSS37" s="65"/>
      <c r="SST37" s="65"/>
      <c r="SSU37" s="65"/>
      <c r="SSV37" s="65"/>
      <c r="SSW37" s="65" t="s">
        <v>941</v>
      </c>
      <c r="SSX37" s="65"/>
      <c r="SSY37" s="65"/>
      <c r="SSZ37" s="65"/>
      <c r="STA37" s="65"/>
      <c r="STB37" s="65"/>
      <c r="STC37" s="65"/>
      <c r="STD37" s="65"/>
      <c r="STE37" s="65"/>
      <c r="STF37" s="65"/>
      <c r="STG37" s="65"/>
      <c r="STH37" s="65"/>
      <c r="STI37" s="65"/>
      <c r="STJ37" s="65"/>
      <c r="STK37" s="65"/>
      <c r="STL37" s="65"/>
      <c r="STM37" s="65" t="s">
        <v>941</v>
      </c>
      <c r="STN37" s="65"/>
      <c r="STO37" s="65"/>
      <c r="STP37" s="65"/>
      <c r="STQ37" s="65"/>
      <c r="STR37" s="65"/>
      <c r="STS37" s="65"/>
      <c r="STT37" s="65"/>
      <c r="STU37" s="65"/>
      <c r="STV37" s="65"/>
      <c r="STW37" s="65"/>
      <c r="STX37" s="65"/>
      <c r="STY37" s="65"/>
      <c r="STZ37" s="65"/>
      <c r="SUA37" s="65"/>
      <c r="SUB37" s="65"/>
      <c r="SUC37" s="65" t="s">
        <v>941</v>
      </c>
      <c r="SUD37" s="65"/>
      <c r="SUE37" s="65"/>
      <c r="SUF37" s="65"/>
      <c r="SUG37" s="65"/>
      <c r="SUH37" s="65"/>
      <c r="SUI37" s="65"/>
      <c r="SUJ37" s="65"/>
      <c r="SUK37" s="65"/>
      <c r="SUL37" s="65"/>
      <c r="SUM37" s="65"/>
      <c r="SUN37" s="65"/>
      <c r="SUO37" s="65"/>
      <c r="SUP37" s="65"/>
      <c r="SUQ37" s="65"/>
      <c r="SUR37" s="65"/>
      <c r="SUS37" s="65" t="s">
        <v>941</v>
      </c>
      <c r="SUT37" s="65"/>
      <c r="SUU37" s="65"/>
      <c r="SUV37" s="65"/>
      <c r="SUW37" s="65"/>
      <c r="SUX37" s="65"/>
      <c r="SUY37" s="65"/>
      <c r="SUZ37" s="65"/>
      <c r="SVA37" s="65"/>
      <c r="SVB37" s="65"/>
      <c r="SVC37" s="65"/>
      <c r="SVD37" s="65"/>
      <c r="SVE37" s="65"/>
      <c r="SVF37" s="65"/>
      <c r="SVG37" s="65"/>
      <c r="SVH37" s="65"/>
      <c r="SVI37" s="65" t="s">
        <v>941</v>
      </c>
      <c r="SVJ37" s="65"/>
      <c r="SVK37" s="65"/>
      <c r="SVL37" s="65"/>
      <c r="SVM37" s="65"/>
      <c r="SVN37" s="65"/>
      <c r="SVO37" s="65"/>
      <c r="SVP37" s="65"/>
      <c r="SVQ37" s="65"/>
      <c r="SVR37" s="65"/>
      <c r="SVS37" s="65"/>
      <c r="SVT37" s="65"/>
      <c r="SVU37" s="65"/>
      <c r="SVV37" s="65"/>
      <c r="SVW37" s="65"/>
      <c r="SVX37" s="65"/>
      <c r="SVY37" s="65" t="s">
        <v>941</v>
      </c>
      <c r="SVZ37" s="65"/>
      <c r="SWA37" s="65"/>
      <c r="SWB37" s="65"/>
      <c r="SWC37" s="65"/>
      <c r="SWD37" s="65"/>
      <c r="SWE37" s="65"/>
      <c r="SWF37" s="65"/>
      <c r="SWG37" s="65"/>
      <c r="SWH37" s="65"/>
      <c r="SWI37" s="65"/>
      <c r="SWJ37" s="65"/>
      <c r="SWK37" s="65"/>
      <c r="SWL37" s="65"/>
      <c r="SWM37" s="65"/>
      <c r="SWN37" s="65"/>
      <c r="SWO37" s="65" t="s">
        <v>941</v>
      </c>
      <c r="SWP37" s="65"/>
      <c r="SWQ37" s="65"/>
      <c r="SWR37" s="65"/>
      <c r="SWS37" s="65"/>
      <c r="SWT37" s="65"/>
      <c r="SWU37" s="65"/>
      <c r="SWV37" s="65"/>
      <c r="SWW37" s="65"/>
      <c r="SWX37" s="65"/>
      <c r="SWY37" s="65"/>
      <c r="SWZ37" s="65"/>
      <c r="SXA37" s="65"/>
      <c r="SXB37" s="65"/>
      <c r="SXC37" s="65"/>
      <c r="SXD37" s="65"/>
      <c r="SXE37" s="65" t="s">
        <v>941</v>
      </c>
      <c r="SXF37" s="65"/>
      <c r="SXG37" s="65"/>
      <c r="SXH37" s="65"/>
      <c r="SXI37" s="65"/>
      <c r="SXJ37" s="65"/>
      <c r="SXK37" s="65"/>
      <c r="SXL37" s="65"/>
      <c r="SXM37" s="65"/>
      <c r="SXN37" s="65"/>
      <c r="SXO37" s="65"/>
      <c r="SXP37" s="65"/>
      <c r="SXQ37" s="65"/>
      <c r="SXR37" s="65"/>
      <c r="SXS37" s="65"/>
      <c r="SXT37" s="65"/>
      <c r="SXU37" s="65" t="s">
        <v>941</v>
      </c>
      <c r="SXV37" s="65"/>
      <c r="SXW37" s="65"/>
      <c r="SXX37" s="65"/>
      <c r="SXY37" s="65"/>
      <c r="SXZ37" s="65"/>
      <c r="SYA37" s="65"/>
      <c r="SYB37" s="65"/>
      <c r="SYC37" s="65"/>
      <c r="SYD37" s="65"/>
      <c r="SYE37" s="65"/>
      <c r="SYF37" s="65"/>
      <c r="SYG37" s="65"/>
      <c r="SYH37" s="65"/>
      <c r="SYI37" s="65"/>
      <c r="SYJ37" s="65"/>
      <c r="SYK37" s="65" t="s">
        <v>941</v>
      </c>
      <c r="SYL37" s="65"/>
      <c r="SYM37" s="65"/>
      <c r="SYN37" s="65"/>
      <c r="SYO37" s="65"/>
      <c r="SYP37" s="65"/>
      <c r="SYQ37" s="65"/>
      <c r="SYR37" s="65"/>
      <c r="SYS37" s="65"/>
      <c r="SYT37" s="65"/>
      <c r="SYU37" s="65"/>
      <c r="SYV37" s="65"/>
      <c r="SYW37" s="65"/>
      <c r="SYX37" s="65"/>
      <c r="SYY37" s="65"/>
      <c r="SYZ37" s="65"/>
      <c r="SZA37" s="65" t="s">
        <v>941</v>
      </c>
      <c r="SZB37" s="65"/>
      <c r="SZC37" s="65"/>
      <c r="SZD37" s="65"/>
      <c r="SZE37" s="65"/>
      <c r="SZF37" s="65"/>
      <c r="SZG37" s="65"/>
      <c r="SZH37" s="65"/>
      <c r="SZI37" s="65"/>
      <c r="SZJ37" s="65"/>
      <c r="SZK37" s="65"/>
      <c r="SZL37" s="65"/>
      <c r="SZM37" s="65"/>
      <c r="SZN37" s="65"/>
      <c r="SZO37" s="65"/>
      <c r="SZP37" s="65"/>
      <c r="SZQ37" s="65" t="s">
        <v>941</v>
      </c>
      <c r="SZR37" s="65"/>
      <c r="SZS37" s="65"/>
      <c r="SZT37" s="65"/>
      <c r="SZU37" s="65"/>
      <c r="SZV37" s="65"/>
      <c r="SZW37" s="65"/>
      <c r="SZX37" s="65"/>
      <c r="SZY37" s="65"/>
      <c r="SZZ37" s="65"/>
      <c r="TAA37" s="65"/>
      <c r="TAB37" s="65"/>
      <c r="TAC37" s="65"/>
      <c r="TAD37" s="65"/>
      <c r="TAE37" s="65"/>
      <c r="TAF37" s="65"/>
      <c r="TAG37" s="65" t="s">
        <v>941</v>
      </c>
      <c r="TAH37" s="65"/>
      <c r="TAI37" s="65"/>
      <c r="TAJ37" s="65"/>
      <c r="TAK37" s="65"/>
      <c r="TAL37" s="65"/>
      <c r="TAM37" s="65"/>
      <c r="TAN37" s="65"/>
      <c r="TAO37" s="65"/>
      <c r="TAP37" s="65"/>
      <c r="TAQ37" s="65"/>
      <c r="TAR37" s="65"/>
      <c r="TAS37" s="65"/>
      <c r="TAT37" s="65"/>
      <c r="TAU37" s="65"/>
      <c r="TAV37" s="65"/>
      <c r="TAW37" s="65" t="s">
        <v>941</v>
      </c>
      <c r="TAX37" s="65"/>
      <c r="TAY37" s="65"/>
      <c r="TAZ37" s="65"/>
      <c r="TBA37" s="65"/>
      <c r="TBB37" s="65"/>
      <c r="TBC37" s="65"/>
      <c r="TBD37" s="65"/>
      <c r="TBE37" s="65"/>
      <c r="TBF37" s="65"/>
      <c r="TBG37" s="65"/>
      <c r="TBH37" s="65"/>
      <c r="TBI37" s="65"/>
      <c r="TBJ37" s="65"/>
      <c r="TBK37" s="65"/>
      <c r="TBL37" s="65"/>
      <c r="TBM37" s="65" t="s">
        <v>941</v>
      </c>
      <c r="TBN37" s="65"/>
      <c r="TBO37" s="65"/>
      <c r="TBP37" s="65"/>
      <c r="TBQ37" s="65"/>
      <c r="TBR37" s="65"/>
      <c r="TBS37" s="65"/>
      <c r="TBT37" s="65"/>
      <c r="TBU37" s="65"/>
      <c r="TBV37" s="65"/>
      <c r="TBW37" s="65"/>
      <c r="TBX37" s="65"/>
      <c r="TBY37" s="65"/>
      <c r="TBZ37" s="65"/>
      <c r="TCA37" s="65"/>
      <c r="TCB37" s="65"/>
      <c r="TCC37" s="65" t="s">
        <v>941</v>
      </c>
      <c r="TCD37" s="65"/>
      <c r="TCE37" s="65"/>
      <c r="TCF37" s="65"/>
      <c r="TCG37" s="65"/>
      <c r="TCH37" s="65"/>
      <c r="TCI37" s="65"/>
      <c r="TCJ37" s="65"/>
      <c r="TCK37" s="65"/>
      <c r="TCL37" s="65"/>
      <c r="TCM37" s="65"/>
      <c r="TCN37" s="65"/>
      <c r="TCO37" s="65"/>
      <c r="TCP37" s="65"/>
      <c r="TCQ37" s="65"/>
      <c r="TCR37" s="65"/>
      <c r="TCS37" s="65" t="s">
        <v>941</v>
      </c>
      <c r="TCT37" s="65"/>
      <c r="TCU37" s="65"/>
      <c r="TCV37" s="65"/>
      <c r="TCW37" s="65"/>
      <c r="TCX37" s="65"/>
      <c r="TCY37" s="65"/>
      <c r="TCZ37" s="65"/>
      <c r="TDA37" s="65"/>
      <c r="TDB37" s="65"/>
      <c r="TDC37" s="65"/>
      <c r="TDD37" s="65"/>
      <c r="TDE37" s="65"/>
      <c r="TDF37" s="65"/>
      <c r="TDG37" s="65"/>
      <c r="TDH37" s="65"/>
      <c r="TDI37" s="65" t="s">
        <v>941</v>
      </c>
      <c r="TDJ37" s="65"/>
      <c r="TDK37" s="65"/>
      <c r="TDL37" s="65"/>
      <c r="TDM37" s="65"/>
      <c r="TDN37" s="65"/>
      <c r="TDO37" s="65"/>
      <c r="TDP37" s="65"/>
      <c r="TDQ37" s="65"/>
      <c r="TDR37" s="65"/>
      <c r="TDS37" s="65"/>
      <c r="TDT37" s="65"/>
      <c r="TDU37" s="65"/>
      <c r="TDV37" s="65"/>
      <c r="TDW37" s="65"/>
      <c r="TDX37" s="65"/>
      <c r="TDY37" s="65" t="s">
        <v>941</v>
      </c>
      <c r="TDZ37" s="65"/>
      <c r="TEA37" s="65"/>
      <c r="TEB37" s="65"/>
      <c r="TEC37" s="65"/>
      <c r="TED37" s="65"/>
      <c r="TEE37" s="65"/>
      <c r="TEF37" s="65"/>
      <c r="TEG37" s="65"/>
      <c r="TEH37" s="65"/>
      <c r="TEI37" s="65"/>
      <c r="TEJ37" s="65"/>
      <c r="TEK37" s="65"/>
      <c r="TEL37" s="65"/>
      <c r="TEM37" s="65"/>
      <c r="TEN37" s="65"/>
      <c r="TEO37" s="65" t="s">
        <v>941</v>
      </c>
      <c r="TEP37" s="65"/>
      <c r="TEQ37" s="65"/>
      <c r="TER37" s="65"/>
      <c r="TES37" s="65"/>
      <c r="TET37" s="65"/>
      <c r="TEU37" s="65"/>
      <c r="TEV37" s="65"/>
      <c r="TEW37" s="65"/>
      <c r="TEX37" s="65"/>
      <c r="TEY37" s="65"/>
      <c r="TEZ37" s="65"/>
      <c r="TFA37" s="65"/>
      <c r="TFB37" s="65"/>
      <c r="TFC37" s="65"/>
      <c r="TFD37" s="65"/>
      <c r="TFE37" s="65" t="s">
        <v>941</v>
      </c>
      <c r="TFF37" s="65"/>
      <c r="TFG37" s="65"/>
      <c r="TFH37" s="65"/>
      <c r="TFI37" s="65"/>
      <c r="TFJ37" s="65"/>
      <c r="TFK37" s="65"/>
      <c r="TFL37" s="65"/>
      <c r="TFM37" s="65"/>
      <c r="TFN37" s="65"/>
      <c r="TFO37" s="65"/>
      <c r="TFP37" s="65"/>
      <c r="TFQ37" s="65"/>
      <c r="TFR37" s="65"/>
      <c r="TFS37" s="65"/>
      <c r="TFT37" s="65"/>
      <c r="TFU37" s="65" t="s">
        <v>941</v>
      </c>
      <c r="TFV37" s="65"/>
      <c r="TFW37" s="65"/>
      <c r="TFX37" s="65"/>
      <c r="TFY37" s="65"/>
      <c r="TFZ37" s="65"/>
      <c r="TGA37" s="65"/>
      <c r="TGB37" s="65"/>
      <c r="TGC37" s="65"/>
      <c r="TGD37" s="65"/>
      <c r="TGE37" s="65"/>
      <c r="TGF37" s="65"/>
      <c r="TGG37" s="65"/>
      <c r="TGH37" s="65"/>
      <c r="TGI37" s="65"/>
      <c r="TGJ37" s="65"/>
      <c r="TGK37" s="65" t="s">
        <v>941</v>
      </c>
      <c r="TGL37" s="65"/>
      <c r="TGM37" s="65"/>
      <c r="TGN37" s="65"/>
      <c r="TGO37" s="65"/>
      <c r="TGP37" s="65"/>
      <c r="TGQ37" s="65"/>
      <c r="TGR37" s="65"/>
      <c r="TGS37" s="65"/>
      <c r="TGT37" s="65"/>
      <c r="TGU37" s="65"/>
      <c r="TGV37" s="65"/>
      <c r="TGW37" s="65"/>
      <c r="TGX37" s="65"/>
      <c r="TGY37" s="65"/>
      <c r="TGZ37" s="65"/>
      <c r="THA37" s="65" t="s">
        <v>941</v>
      </c>
      <c r="THB37" s="65"/>
      <c r="THC37" s="65"/>
      <c r="THD37" s="65"/>
      <c r="THE37" s="65"/>
      <c r="THF37" s="65"/>
      <c r="THG37" s="65"/>
      <c r="THH37" s="65"/>
      <c r="THI37" s="65"/>
      <c r="THJ37" s="65"/>
      <c r="THK37" s="65"/>
      <c r="THL37" s="65"/>
      <c r="THM37" s="65"/>
      <c r="THN37" s="65"/>
      <c r="THO37" s="65"/>
      <c r="THP37" s="65"/>
      <c r="THQ37" s="65" t="s">
        <v>941</v>
      </c>
      <c r="THR37" s="65"/>
      <c r="THS37" s="65"/>
      <c r="THT37" s="65"/>
      <c r="THU37" s="65"/>
      <c r="THV37" s="65"/>
      <c r="THW37" s="65"/>
      <c r="THX37" s="65"/>
      <c r="THY37" s="65"/>
      <c r="THZ37" s="65"/>
      <c r="TIA37" s="65"/>
      <c r="TIB37" s="65"/>
      <c r="TIC37" s="65"/>
      <c r="TID37" s="65"/>
      <c r="TIE37" s="65"/>
      <c r="TIF37" s="65"/>
      <c r="TIG37" s="65" t="s">
        <v>941</v>
      </c>
      <c r="TIH37" s="65"/>
      <c r="TII37" s="65"/>
      <c r="TIJ37" s="65"/>
      <c r="TIK37" s="65"/>
      <c r="TIL37" s="65"/>
      <c r="TIM37" s="65"/>
      <c r="TIN37" s="65"/>
      <c r="TIO37" s="65"/>
      <c r="TIP37" s="65"/>
      <c r="TIQ37" s="65"/>
      <c r="TIR37" s="65"/>
      <c r="TIS37" s="65"/>
      <c r="TIT37" s="65"/>
      <c r="TIU37" s="65"/>
      <c r="TIV37" s="65"/>
      <c r="TIW37" s="65" t="s">
        <v>941</v>
      </c>
      <c r="TIX37" s="65"/>
      <c r="TIY37" s="65"/>
      <c r="TIZ37" s="65"/>
      <c r="TJA37" s="65"/>
      <c r="TJB37" s="65"/>
      <c r="TJC37" s="65"/>
      <c r="TJD37" s="65"/>
      <c r="TJE37" s="65"/>
      <c r="TJF37" s="65"/>
      <c r="TJG37" s="65"/>
      <c r="TJH37" s="65"/>
      <c r="TJI37" s="65"/>
      <c r="TJJ37" s="65"/>
      <c r="TJK37" s="65"/>
      <c r="TJL37" s="65"/>
      <c r="TJM37" s="65" t="s">
        <v>941</v>
      </c>
      <c r="TJN37" s="65"/>
      <c r="TJO37" s="65"/>
      <c r="TJP37" s="65"/>
      <c r="TJQ37" s="65"/>
      <c r="TJR37" s="65"/>
      <c r="TJS37" s="65"/>
      <c r="TJT37" s="65"/>
      <c r="TJU37" s="65"/>
      <c r="TJV37" s="65"/>
      <c r="TJW37" s="65"/>
      <c r="TJX37" s="65"/>
      <c r="TJY37" s="65"/>
      <c r="TJZ37" s="65"/>
      <c r="TKA37" s="65"/>
      <c r="TKB37" s="65"/>
      <c r="TKC37" s="65" t="s">
        <v>941</v>
      </c>
      <c r="TKD37" s="65"/>
      <c r="TKE37" s="65"/>
      <c r="TKF37" s="65"/>
      <c r="TKG37" s="65"/>
      <c r="TKH37" s="65"/>
      <c r="TKI37" s="65"/>
      <c r="TKJ37" s="65"/>
      <c r="TKK37" s="65"/>
      <c r="TKL37" s="65"/>
      <c r="TKM37" s="65"/>
      <c r="TKN37" s="65"/>
      <c r="TKO37" s="65"/>
      <c r="TKP37" s="65"/>
      <c r="TKQ37" s="65"/>
      <c r="TKR37" s="65"/>
      <c r="TKS37" s="65" t="s">
        <v>941</v>
      </c>
      <c r="TKT37" s="65"/>
      <c r="TKU37" s="65"/>
      <c r="TKV37" s="65"/>
      <c r="TKW37" s="65"/>
      <c r="TKX37" s="65"/>
      <c r="TKY37" s="65"/>
      <c r="TKZ37" s="65"/>
      <c r="TLA37" s="65"/>
      <c r="TLB37" s="65"/>
      <c r="TLC37" s="65"/>
      <c r="TLD37" s="65"/>
      <c r="TLE37" s="65"/>
      <c r="TLF37" s="65"/>
      <c r="TLG37" s="65"/>
      <c r="TLH37" s="65"/>
      <c r="TLI37" s="65" t="s">
        <v>941</v>
      </c>
      <c r="TLJ37" s="65"/>
      <c r="TLK37" s="65"/>
      <c r="TLL37" s="65"/>
      <c r="TLM37" s="65"/>
      <c r="TLN37" s="65"/>
      <c r="TLO37" s="65"/>
      <c r="TLP37" s="65"/>
      <c r="TLQ37" s="65"/>
      <c r="TLR37" s="65"/>
      <c r="TLS37" s="65"/>
      <c r="TLT37" s="65"/>
      <c r="TLU37" s="65"/>
      <c r="TLV37" s="65"/>
      <c r="TLW37" s="65"/>
      <c r="TLX37" s="65"/>
      <c r="TLY37" s="65" t="s">
        <v>941</v>
      </c>
      <c r="TLZ37" s="65"/>
      <c r="TMA37" s="65"/>
      <c r="TMB37" s="65"/>
      <c r="TMC37" s="65"/>
      <c r="TMD37" s="65"/>
      <c r="TME37" s="65"/>
      <c r="TMF37" s="65"/>
      <c r="TMG37" s="65"/>
      <c r="TMH37" s="65"/>
      <c r="TMI37" s="65"/>
      <c r="TMJ37" s="65"/>
      <c r="TMK37" s="65"/>
      <c r="TML37" s="65"/>
      <c r="TMM37" s="65"/>
      <c r="TMN37" s="65"/>
      <c r="TMO37" s="65" t="s">
        <v>941</v>
      </c>
      <c r="TMP37" s="65"/>
      <c r="TMQ37" s="65"/>
      <c r="TMR37" s="65"/>
      <c r="TMS37" s="65"/>
      <c r="TMT37" s="65"/>
      <c r="TMU37" s="65"/>
      <c r="TMV37" s="65"/>
      <c r="TMW37" s="65"/>
      <c r="TMX37" s="65"/>
      <c r="TMY37" s="65"/>
      <c r="TMZ37" s="65"/>
      <c r="TNA37" s="65"/>
      <c r="TNB37" s="65"/>
      <c r="TNC37" s="65"/>
      <c r="TND37" s="65"/>
      <c r="TNE37" s="65" t="s">
        <v>941</v>
      </c>
      <c r="TNF37" s="65"/>
      <c r="TNG37" s="65"/>
      <c r="TNH37" s="65"/>
      <c r="TNI37" s="65"/>
      <c r="TNJ37" s="65"/>
      <c r="TNK37" s="65"/>
      <c r="TNL37" s="65"/>
      <c r="TNM37" s="65"/>
      <c r="TNN37" s="65"/>
      <c r="TNO37" s="65"/>
      <c r="TNP37" s="65"/>
      <c r="TNQ37" s="65"/>
      <c r="TNR37" s="65"/>
      <c r="TNS37" s="65"/>
      <c r="TNT37" s="65"/>
      <c r="TNU37" s="65" t="s">
        <v>941</v>
      </c>
      <c r="TNV37" s="65"/>
      <c r="TNW37" s="65"/>
      <c r="TNX37" s="65"/>
      <c r="TNY37" s="65"/>
      <c r="TNZ37" s="65"/>
      <c r="TOA37" s="65"/>
      <c r="TOB37" s="65"/>
      <c r="TOC37" s="65"/>
      <c r="TOD37" s="65"/>
      <c r="TOE37" s="65"/>
      <c r="TOF37" s="65"/>
      <c r="TOG37" s="65"/>
      <c r="TOH37" s="65"/>
      <c r="TOI37" s="65"/>
      <c r="TOJ37" s="65"/>
      <c r="TOK37" s="65" t="s">
        <v>941</v>
      </c>
      <c r="TOL37" s="65"/>
      <c r="TOM37" s="65"/>
      <c r="TON37" s="65"/>
      <c r="TOO37" s="65"/>
      <c r="TOP37" s="65"/>
      <c r="TOQ37" s="65"/>
      <c r="TOR37" s="65"/>
      <c r="TOS37" s="65"/>
      <c r="TOT37" s="65"/>
      <c r="TOU37" s="65"/>
      <c r="TOV37" s="65"/>
      <c r="TOW37" s="65"/>
      <c r="TOX37" s="65"/>
      <c r="TOY37" s="65"/>
      <c r="TOZ37" s="65"/>
      <c r="TPA37" s="65" t="s">
        <v>941</v>
      </c>
      <c r="TPB37" s="65"/>
      <c r="TPC37" s="65"/>
      <c r="TPD37" s="65"/>
      <c r="TPE37" s="65"/>
      <c r="TPF37" s="65"/>
      <c r="TPG37" s="65"/>
      <c r="TPH37" s="65"/>
      <c r="TPI37" s="65"/>
      <c r="TPJ37" s="65"/>
      <c r="TPK37" s="65"/>
      <c r="TPL37" s="65"/>
      <c r="TPM37" s="65"/>
      <c r="TPN37" s="65"/>
      <c r="TPO37" s="65"/>
      <c r="TPP37" s="65"/>
      <c r="TPQ37" s="65" t="s">
        <v>941</v>
      </c>
      <c r="TPR37" s="65"/>
      <c r="TPS37" s="65"/>
      <c r="TPT37" s="65"/>
      <c r="TPU37" s="65"/>
      <c r="TPV37" s="65"/>
      <c r="TPW37" s="65"/>
      <c r="TPX37" s="65"/>
      <c r="TPY37" s="65"/>
      <c r="TPZ37" s="65"/>
      <c r="TQA37" s="65"/>
      <c r="TQB37" s="65"/>
      <c r="TQC37" s="65"/>
      <c r="TQD37" s="65"/>
      <c r="TQE37" s="65"/>
      <c r="TQF37" s="65"/>
      <c r="TQG37" s="65" t="s">
        <v>941</v>
      </c>
      <c r="TQH37" s="65"/>
      <c r="TQI37" s="65"/>
      <c r="TQJ37" s="65"/>
      <c r="TQK37" s="65"/>
      <c r="TQL37" s="65"/>
      <c r="TQM37" s="65"/>
      <c r="TQN37" s="65"/>
      <c r="TQO37" s="65"/>
      <c r="TQP37" s="65"/>
      <c r="TQQ37" s="65"/>
      <c r="TQR37" s="65"/>
      <c r="TQS37" s="65"/>
      <c r="TQT37" s="65"/>
      <c r="TQU37" s="65"/>
      <c r="TQV37" s="65"/>
      <c r="TQW37" s="65" t="s">
        <v>941</v>
      </c>
      <c r="TQX37" s="65"/>
      <c r="TQY37" s="65"/>
      <c r="TQZ37" s="65"/>
      <c r="TRA37" s="65"/>
      <c r="TRB37" s="65"/>
      <c r="TRC37" s="65"/>
      <c r="TRD37" s="65"/>
      <c r="TRE37" s="65"/>
      <c r="TRF37" s="65"/>
      <c r="TRG37" s="65"/>
      <c r="TRH37" s="65"/>
      <c r="TRI37" s="65"/>
      <c r="TRJ37" s="65"/>
      <c r="TRK37" s="65"/>
      <c r="TRL37" s="65"/>
      <c r="TRM37" s="65" t="s">
        <v>941</v>
      </c>
      <c r="TRN37" s="65"/>
      <c r="TRO37" s="65"/>
      <c r="TRP37" s="65"/>
      <c r="TRQ37" s="65"/>
      <c r="TRR37" s="65"/>
      <c r="TRS37" s="65"/>
      <c r="TRT37" s="65"/>
      <c r="TRU37" s="65"/>
      <c r="TRV37" s="65"/>
      <c r="TRW37" s="65"/>
      <c r="TRX37" s="65"/>
      <c r="TRY37" s="65"/>
      <c r="TRZ37" s="65"/>
      <c r="TSA37" s="65"/>
      <c r="TSB37" s="65"/>
      <c r="TSC37" s="65" t="s">
        <v>941</v>
      </c>
      <c r="TSD37" s="65"/>
      <c r="TSE37" s="65"/>
      <c r="TSF37" s="65"/>
      <c r="TSG37" s="65"/>
      <c r="TSH37" s="65"/>
      <c r="TSI37" s="65"/>
      <c r="TSJ37" s="65"/>
      <c r="TSK37" s="65"/>
      <c r="TSL37" s="65"/>
      <c r="TSM37" s="65"/>
      <c r="TSN37" s="65"/>
      <c r="TSO37" s="65"/>
      <c r="TSP37" s="65"/>
      <c r="TSQ37" s="65"/>
      <c r="TSR37" s="65"/>
      <c r="TSS37" s="65" t="s">
        <v>941</v>
      </c>
      <c r="TST37" s="65"/>
      <c r="TSU37" s="65"/>
      <c r="TSV37" s="65"/>
      <c r="TSW37" s="65"/>
      <c r="TSX37" s="65"/>
      <c r="TSY37" s="65"/>
      <c r="TSZ37" s="65"/>
      <c r="TTA37" s="65"/>
      <c r="TTB37" s="65"/>
      <c r="TTC37" s="65"/>
      <c r="TTD37" s="65"/>
      <c r="TTE37" s="65"/>
      <c r="TTF37" s="65"/>
      <c r="TTG37" s="65"/>
      <c r="TTH37" s="65"/>
      <c r="TTI37" s="65" t="s">
        <v>941</v>
      </c>
      <c r="TTJ37" s="65"/>
      <c r="TTK37" s="65"/>
      <c r="TTL37" s="65"/>
      <c r="TTM37" s="65"/>
      <c r="TTN37" s="65"/>
      <c r="TTO37" s="65"/>
      <c r="TTP37" s="65"/>
      <c r="TTQ37" s="65"/>
      <c r="TTR37" s="65"/>
      <c r="TTS37" s="65"/>
      <c r="TTT37" s="65"/>
      <c r="TTU37" s="65"/>
      <c r="TTV37" s="65"/>
      <c r="TTW37" s="65"/>
      <c r="TTX37" s="65"/>
      <c r="TTY37" s="65" t="s">
        <v>941</v>
      </c>
      <c r="TTZ37" s="65"/>
      <c r="TUA37" s="65"/>
      <c r="TUB37" s="65"/>
      <c r="TUC37" s="65"/>
      <c r="TUD37" s="65"/>
      <c r="TUE37" s="65"/>
      <c r="TUF37" s="65"/>
      <c r="TUG37" s="65"/>
      <c r="TUH37" s="65"/>
      <c r="TUI37" s="65"/>
      <c r="TUJ37" s="65"/>
      <c r="TUK37" s="65"/>
      <c r="TUL37" s="65"/>
      <c r="TUM37" s="65"/>
      <c r="TUN37" s="65"/>
      <c r="TUO37" s="65" t="s">
        <v>941</v>
      </c>
      <c r="TUP37" s="65"/>
      <c r="TUQ37" s="65"/>
      <c r="TUR37" s="65"/>
      <c r="TUS37" s="65"/>
      <c r="TUT37" s="65"/>
      <c r="TUU37" s="65"/>
      <c r="TUV37" s="65"/>
      <c r="TUW37" s="65"/>
      <c r="TUX37" s="65"/>
      <c r="TUY37" s="65"/>
      <c r="TUZ37" s="65"/>
      <c r="TVA37" s="65"/>
      <c r="TVB37" s="65"/>
      <c r="TVC37" s="65"/>
      <c r="TVD37" s="65"/>
      <c r="TVE37" s="65" t="s">
        <v>941</v>
      </c>
      <c r="TVF37" s="65"/>
      <c r="TVG37" s="65"/>
      <c r="TVH37" s="65"/>
      <c r="TVI37" s="65"/>
      <c r="TVJ37" s="65"/>
      <c r="TVK37" s="65"/>
      <c r="TVL37" s="65"/>
      <c r="TVM37" s="65"/>
      <c r="TVN37" s="65"/>
      <c r="TVO37" s="65"/>
      <c r="TVP37" s="65"/>
      <c r="TVQ37" s="65"/>
      <c r="TVR37" s="65"/>
      <c r="TVS37" s="65"/>
      <c r="TVT37" s="65"/>
      <c r="TVU37" s="65" t="s">
        <v>941</v>
      </c>
      <c r="TVV37" s="65"/>
      <c r="TVW37" s="65"/>
      <c r="TVX37" s="65"/>
      <c r="TVY37" s="65"/>
      <c r="TVZ37" s="65"/>
      <c r="TWA37" s="65"/>
      <c r="TWB37" s="65"/>
      <c r="TWC37" s="65"/>
      <c r="TWD37" s="65"/>
      <c r="TWE37" s="65"/>
      <c r="TWF37" s="65"/>
      <c r="TWG37" s="65"/>
      <c r="TWH37" s="65"/>
      <c r="TWI37" s="65"/>
      <c r="TWJ37" s="65"/>
      <c r="TWK37" s="65" t="s">
        <v>941</v>
      </c>
      <c r="TWL37" s="65"/>
      <c r="TWM37" s="65"/>
      <c r="TWN37" s="65"/>
      <c r="TWO37" s="65"/>
      <c r="TWP37" s="65"/>
      <c r="TWQ37" s="65"/>
      <c r="TWR37" s="65"/>
      <c r="TWS37" s="65"/>
      <c r="TWT37" s="65"/>
      <c r="TWU37" s="65"/>
      <c r="TWV37" s="65"/>
      <c r="TWW37" s="65"/>
      <c r="TWX37" s="65"/>
      <c r="TWY37" s="65"/>
      <c r="TWZ37" s="65"/>
      <c r="TXA37" s="65" t="s">
        <v>941</v>
      </c>
      <c r="TXB37" s="65"/>
      <c r="TXC37" s="65"/>
      <c r="TXD37" s="65"/>
      <c r="TXE37" s="65"/>
      <c r="TXF37" s="65"/>
      <c r="TXG37" s="65"/>
      <c r="TXH37" s="65"/>
      <c r="TXI37" s="65"/>
      <c r="TXJ37" s="65"/>
      <c r="TXK37" s="65"/>
      <c r="TXL37" s="65"/>
      <c r="TXM37" s="65"/>
      <c r="TXN37" s="65"/>
      <c r="TXO37" s="65"/>
      <c r="TXP37" s="65"/>
      <c r="TXQ37" s="65" t="s">
        <v>941</v>
      </c>
      <c r="TXR37" s="65"/>
      <c r="TXS37" s="65"/>
      <c r="TXT37" s="65"/>
      <c r="TXU37" s="65"/>
      <c r="TXV37" s="65"/>
      <c r="TXW37" s="65"/>
      <c r="TXX37" s="65"/>
      <c r="TXY37" s="65"/>
      <c r="TXZ37" s="65"/>
      <c r="TYA37" s="65"/>
      <c r="TYB37" s="65"/>
      <c r="TYC37" s="65"/>
      <c r="TYD37" s="65"/>
      <c r="TYE37" s="65"/>
      <c r="TYF37" s="65"/>
      <c r="TYG37" s="65" t="s">
        <v>941</v>
      </c>
      <c r="TYH37" s="65"/>
      <c r="TYI37" s="65"/>
      <c r="TYJ37" s="65"/>
      <c r="TYK37" s="65"/>
      <c r="TYL37" s="65"/>
      <c r="TYM37" s="65"/>
      <c r="TYN37" s="65"/>
      <c r="TYO37" s="65"/>
      <c r="TYP37" s="65"/>
      <c r="TYQ37" s="65"/>
      <c r="TYR37" s="65"/>
      <c r="TYS37" s="65"/>
      <c r="TYT37" s="65"/>
      <c r="TYU37" s="65"/>
      <c r="TYV37" s="65"/>
      <c r="TYW37" s="65" t="s">
        <v>941</v>
      </c>
      <c r="TYX37" s="65"/>
      <c r="TYY37" s="65"/>
      <c r="TYZ37" s="65"/>
      <c r="TZA37" s="65"/>
      <c r="TZB37" s="65"/>
      <c r="TZC37" s="65"/>
      <c r="TZD37" s="65"/>
      <c r="TZE37" s="65"/>
      <c r="TZF37" s="65"/>
      <c r="TZG37" s="65"/>
      <c r="TZH37" s="65"/>
      <c r="TZI37" s="65"/>
      <c r="TZJ37" s="65"/>
      <c r="TZK37" s="65"/>
      <c r="TZL37" s="65"/>
      <c r="TZM37" s="65" t="s">
        <v>941</v>
      </c>
      <c r="TZN37" s="65"/>
      <c r="TZO37" s="65"/>
      <c r="TZP37" s="65"/>
      <c r="TZQ37" s="65"/>
      <c r="TZR37" s="65"/>
      <c r="TZS37" s="65"/>
      <c r="TZT37" s="65"/>
      <c r="TZU37" s="65"/>
      <c r="TZV37" s="65"/>
      <c r="TZW37" s="65"/>
      <c r="TZX37" s="65"/>
      <c r="TZY37" s="65"/>
      <c r="TZZ37" s="65"/>
      <c r="UAA37" s="65"/>
      <c r="UAB37" s="65"/>
      <c r="UAC37" s="65" t="s">
        <v>941</v>
      </c>
      <c r="UAD37" s="65"/>
      <c r="UAE37" s="65"/>
      <c r="UAF37" s="65"/>
      <c r="UAG37" s="65"/>
      <c r="UAH37" s="65"/>
      <c r="UAI37" s="65"/>
      <c r="UAJ37" s="65"/>
      <c r="UAK37" s="65"/>
      <c r="UAL37" s="65"/>
      <c r="UAM37" s="65"/>
      <c r="UAN37" s="65"/>
      <c r="UAO37" s="65"/>
      <c r="UAP37" s="65"/>
      <c r="UAQ37" s="65"/>
      <c r="UAR37" s="65"/>
      <c r="UAS37" s="65" t="s">
        <v>941</v>
      </c>
      <c r="UAT37" s="65"/>
      <c r="UAU37" s="65"/>
      <c r="UAV37" s="65"/>
      <c r="UAW37" s="65"/>
      <c r="UAX37" s="65"/>
      <c r="UAY37" s="65"/>
      <c r="UAZ37" s="65"/>
      <c r="UBA37" s="65"/>
      <c r="UBB37" s="65"/>
      <c r="UBC37" s="65"/>
      <c r="UBD37" s="65"/>
      <c r="UBE37" s="65"/>
      <c r="UBF37" s="65"/>
      <c r="UBG37" s="65"/>
      <c r="UBH37" s="65"/>
      <c r="UBI37" s="65" t="s">
        <v>941</v>
      </c>
      <c r="UBJ37" s="65"/>
      <c r="UBK37" s="65"/>
      <c r="UBL37" s="65"/>
      <c r="UBM37" s="65"/>
      <c r="UBN37" s="65"/>
      <c r="UBO37" s="65"/>
      <c r="UBP37" s="65"/>
      <c r="UBQ37" s="65"/>
      <c r="UBR37" s="65"/>
      <c r="UBS37" s="65"/>
      <c r="UBT37" s="65"/>
      <c r="UBU37" s="65"/>
      <c r="UBV37" s="65"/>
      <c r="UBW37" s="65"/>
      <c r="UBX37" s="65"/>
      <c r="UBY37" s="65" t="s">
        <v>941</v>
      </c>
      <c r="UBZ37" s="65"/>
      <c r="UCA37" s="65"/>
      <c r="UCB37" s="65"/>
      <c r="UCC37" s="65"/>
      <c r="UCD37" s="65"/>
      <c r="UCE37" s="65"/>
      <c r="UCF37" s="65"/>
      <c r="UCG37" s="65"/>
      <c r="UCH37" s="65"/>
      <c r="UCI37" s="65"/>
      <c r="UCJ37" s="65"/>
      <c r="UCK37" s="65"/>
      <c r="UCL37" s="65"/>
      <c r="UCM37" s="65"/>
      <c r="UCN37" s="65"/>
      <c r="UCO37" s="65" t="s">
        <v>941</v>
      </c>
      <c r="UCP37" s="65"/>
      <c r="UCQ37" s="65"/>
      <c r="UCR37" s="65"/>
      <c r="UCS37" s="65"/>
      <c r="UCT37" s="65"/>
      <c r="UCU37" s="65"/>
      <c r="UCV37" s="65"/>
      <c r="UCW37" s="65"/>
      <c r="UCX37" s="65"/>
      <c r="UCY37" s="65"/>
      <c r="UCZ37" s="65"/>
      <c r="UDA37" s="65"/>
      <c r="UDB37" s="65"/>
      <c r="UDC37" s="65"/>
      <c r="UDD37" s="65"/>
      <c r="UDE37" s="65" t="s">
        <v>941</v>
      </c>
      <c r="UDF37" s="65"/>
      <c r="UDG37" s="65"/>
      <c r="UDH37" s="65"/>
      <c r="UDI37" s="65"/>
      <c r="UDJ37" s="65"/>
      <c r="UDK37" s="65"/>
      <c r="UDL37" s="65"/>
      <c r="UDM37" s="65"/>
      <c r="UDN37" s="65"/>
      <c r="UDO37" s="65"/>
      <c r="UDP37" s="65"/>
      <c r="UDQ37" s="65"/>
      <c r="UDR37" s="65"/>
      <c r="UDS37" s="65"/>
      <c r="UDT37" s="65"/>
      <c r="UDU37" s="65" t="s">
        <v>941</v>
      </c>
      <c r="UDV37" s="65"/>
      <c r="UDW37" s="65"/>
      <c r="UDX37" s="65"/>
      <c r="UDY37" s="65"/>
      <c r="UDZ37" s="65"/>
      <c r="UEA37" s="65"/>
      <c r="UEB37" s="65"/>
      <c r="UEC37" s="65"/>
      <c r="UED37" s="65"/>
      <c r="UEE37" s="65"/>
      <c r="UEF37" s="65"/>
      <c r="UEG37" s="65"/>
      <c r="UEH37" s="65"/>
      <c r="UEI37" s="65"/>
      <c r="UEJ37" s="65"/>
      <c r="UEK37" s="65" t="s">
        <v>941</v>
      </c>
      <c r="UEL37" s="65"/>
      <c r="UEM37" s="65"/>
      <c r="UEN37" s="65"/>
      <c r="UEO37" s="65"/>
      <c r="UEP37" s="65"/>
      <c r="UEQ37" s="65"/>
      <c r="UER37" s="65"/>
      <c r="UES37" s="65"/>
      <c r="UET37" s="65"/>
      <c r="UEU37" s="65"/>
      <c r="UEV37" s="65"/>
      <c r="UEW37" s="65"/>
      <c r="UEX37" s="65"/>
      <c r="UEY37" s="65"/>
      <c r="UEZ37" s="65"/>
      <c r="UFA37" s="65" t="s">
        <v>941</v>
      </c>
      <c r="UFB37" s="65"/>
      <c r="UFC37" s="65"/>
      <c r="UFD37" s="65"/>
      <c r="UFE37" s="65"/>
      <c r="UFF37" s="65"/>
      <c r="UFG37" s="65"/>
      <c r="UFH37" s="65"/>
      <c r="UFI37" s="65"/>
      <c r="UFJ37" s="65"/>
      <c r="UFK37" s="65"/>
      <c r="UFL37" s="65"/>
      <c r="UFM37" s="65"/>
      <c r="UFN37" s="65"/>
      <c r="UFO37" s="65"/>
      <c r="UFP37" s="65"/>
      <c r="UFQ37" s="65" t="s">
        <v>941</v>
      </c>
      <c r="UFR37" s="65"/>
      <c r="UFS37" s="65"/>
      <c r="UFT37" s="65"/>
      <c r="UFU37" s="65"/>
      <c r="UFV37" s="65"/>
      <c r="UFW37" s="65"/>
      <c r="UFX37" s="65"/>
      <c r="UFY37" s="65"/>
      <c r="UFZ37" s="65"/>
      <c r="UGA37" s="65"/>
      <c r="UGB37" s="65"/>
      <c r="UGC37" s="65"/>
      <c r="UGD37" s="65"/>
      <c r="UGE37" s="65"/>
      <c r="UGF37" s="65"/>
      <c r="UGG37" s="65" t="s">
        <v>941</v>
      </c>
      <c r="UGH37" s="65"/>
      <c r="UGI37" s="65"/>
      <c r="UGJ37" s="65"/>
      <c r="UGK37" s="65"/>
      <c r="UGL37" s="65"/>
      <c r="UGM37" s="65"/>
      <c r="UGN37" s="65"/>
      <c r="UGO37" s="65"/>
      <c r="UGP37" s="65"/>
      <c r="UGQ37" s="65"/>
      <c r="UGR37" s="65"/>
      <c r="UGS37" s="65"/>
      <c r="UGT37" s="65"/>
      <c r="UGU37" s="65"/>
      <c r="UGV37" s="65"/>
      <c r="UGW37" s="65" t="s">
        <v>941</v>
      </c>
      <c r="UGX37" s="65"/>
      <c r="UGY37" s="65"/>
      <c r="UGZ37" s="65"/>
      <c r="UHA37" s="65"/>
      <c r="UHB37" s="65"/>
      <c r="UHC37" s="65"/>
      <c r="UHD37" s="65"/>
      <c r="UHE37" s="65"/>
      <c r="UHF37" s="65"/>
      <c r="UHG37" s="65"/>
      <c r="UHH37" s="65"/>
      <c r="UHI37" s="65"/>
      <c r="UHJ37" s="65"/>
      <c r="UHK37" s="65"/>
      <c r="UHL37" s="65"/>
      <c r="UHM37" s="65" t="s">
        <v>941</v>
      </c>
      <c r="UHN37" s="65"/>
      <c r="UHO37" s="65"/>
      <c r="UHP37" s="65"/>
      <c r="UHQ37" s="65"/>
      <c r="UHR37" s="65"/>
      <c r="UHS37" s="65"/>
      <c r="UHT37" s="65"/>
      <c r="UHU37" s="65"/>
      <c r="UHV37" s="65"/>
      <c r="UHW37" s="65"/>
      <c r="UHX37" s="65"/>
      <c r="UHY37" s="65"/>
      <c r="UHZ37" s="65"/>
      <c r="UIA37" s="65"/>
      <c r="UIB37" s="65"/>
      <c r="UIC37" s="65" t="s">
        <v>941</v>
      </c>
      <c r="UID37" s="65"/>
      <c r="UIE37" s="65"/>
      <c r="UIF37" s="65"/>
      <c r="UIG37" s="65"/>
      <c r="UIH37" s="65"/>
      <c r="UII37" s="65"/>
      <c r="UIJ37" s="65"/>
      <c r="UIK37" s="65"/>
      <c r="UIL37" s="65"/>
      <c r="UIM37" s="65"/>
      <c r="UIN37" s="65"/>
      <c r="UIO37" s="65"/>
      <c r="UIP37" s="65"/>
      <c r="UIQ37" s="65"/>
      <c r="UIR37" s="65"/>
      <c r="UIS37" s="65" t="s">
        <v>941</v>
      </c>
      <c r="UIT37" s="65"/>
      <c r="UIU37" s="65"/>
      <c r="UIV37" s="65"/>
      <c r="UIW37" s="65"/>
      <c r="UIX37" s="65"/>
      <c r="UIY37" s="65"/>
      <c r="UIZ37" s="65"/>
      <c r="UJA37" s="65"/>
      <c r="UJB37" s="65"/>
      <c r="UJC37" s="65"/>
      <c r="UJD37" s="65"/>
      <c r="UJE37" s="65"/>
      <c r="UJF37" s="65"/>
      <c r="UJG37" s="65"/>
      <c r="UJH37" s="65"/>
      <c r="UJI37" s="65" t="s">
        <v>941</v>
      </c>
      <c r="UJJ37" s="65"/>
      <c r="UJK37" s="65"/>
      <c r="UJL37" s="65"/>
      <c r="UJM37" s="65"/>
      <c r="UJN37" s="65"/>
      <c r="UJO37" s="65"/>
      <c r="UJP37" s="65"/>
      <c r="UJQ37" s="65"/>
      <c r="UJR37" s="65"/>
      <c r="UJS37" s="65"/>
      <c r="UJT37" s="65"/>
      <c r="UJU37" s="65"/>
      <c r="UJV37" s="65"/>
      <c r="UJW37" s="65"/>
      <c r="UJX37" s="65"/>
      <c r="UJY37" s="65" t="s">
        <v>941</v>
      </c>
      <c r="UJZ37" s="65"/>
      <c r="UKA37" s="65"/>
      <c r="UKB37" s="65"/>
      <c r="UKC37" s="65"/>
      <c r="UKD37" s="65"/>
      <c r="UKE37" s="65"/>
      <c r="UKF37" s="65"/>
      <c r="UKG37" s="65"/>
      <c r="UKH37" s="65"/>
      <c r="UKI37" s="65"/>
      <c r="UKJ37" s="65"/>
      <c r="UKK37" s="65"/>
      <c r="UKL37" s="65"/>
      <c r="UKM37" s="65"/>
      <c r="UKN37" s="65"/>
      <c r="UKO37" s="65" t="s">
        <v>941</v>
      </c>
      <c r="UKP37" s="65"/>
      <c r="UKQ37" s="65"/>
      <c r="UKR37" s="65"/>
      <c r="UKS37" s="65"/>
      <c r="UKT37" s="65"/>
      <c r="UKU37" s="65"/>
      <c r="UKV37" s="65"/>
      <c r="UKW37" s="65"/>
      <c r="UKX37" s="65"/>
      <c r="UKY37" s="65"/>
      <c r="UKZ37" s="65"/>
      <c r="ULA37" s="65"/>
      <c r="ULB37" s="65"/>
      <c r="ULC37" s="65"/>
      <c r="ULD37" s="65"/>
      <c r="ULE37" s="65" t="s">
        <v>941</v>
      </c>
      <c r="ULF37" s="65"/>
      <c r="ULG37" s="65"/>
      <c r="ULH37" s="65"/>
      <c r="ULI37" s="65"/>
      <c r="ULJ37" s="65"/>
      <c r="ULK37" s="65"/>
      <c r="ULL37" s="65"/>
      <c r="ULM37" s="65"/>
      <c r="ULN37" s="65"/>
      <c r="ULO37" s="65"/>
      <c r="ULP37" s="65"/>
      <c r="ULQ37" s="65"/>
      <c r="ULR37" s="65"/>
      <c r="ULS37" s="65"/>
      <c r="ULT37" s="65"/>
      <c r="ULU37" s="65" t="s">
        <v>941</v>
      </c>
      <c r="ULV37" s="65"/>
      <c r="ULW37" s="65"/>
      <c r="ULX37" s="65"/>
      <c r="ULY37" s="65"/>
      <c r="ULZ37" s="65"/>
      <c r="UMA37" s="65"/>
      <c r="UMB37" s="65"/>
      <c r="UMC37" s="65"/>
      <c r="UMD37" s="65"/>
      <c r="UME37" s="65"/>
      <c r="UMF37" s="65"/>
      <c r="UMG37" s="65"/>
      <c r="UMH37" s="65"/>
      <c r="UMI37" s="65"/>
      <c r="UMJ37" s="65"/>
      <c r="UMK37" s="65" t="s">
        <v>941</v>
      </c>
      <c r="UML37" s="65"/>
      <c r="UMM37" s="65"/>
      <c r="UMN37" s="65"/>
      <c r="UMO37" s="65"/>
      <c r="UMP37" s="65"/>
      <c r="UMQ37" s="65"/>
      <c r="UMR37" s="65"/>
      <c r="UMS37" s="65"/>
      <c r="UMT37" s="65"/>
      <c r="UMU37" s="65"/>
      <c r="UMV37" s="65"/>
      <c r="UMW37" s="65"/>
      <c r="UMX37" s="65"/>
      <c r="UMY37" s="65"/>
      <c r="UMZ37" s="65"/>
      <c r="UNA37" s="65" t="s">
        <v>941</v>
      </c>
      <c r="UNB37" s="65"/>
      <c r="UNC37" s="65"/>
      <c r="UND37" s="65"/>
      <c r="UNE37" s="65"/>
      <c r="UNF37" s="65"/>
      <c r="UNG37" s="65"/>
      <c r="UNH37" s="65"/>
      <c r="UNI37" s="65"/>
      <c r="UNJ37" s="65"/>
      <c r="UNK37" s="65"/>
      <c r="UNL37" s="65"/>
      <c r="UNM37" s="65"/>
      <c r="UNN37" s="65"/>
      <c r="UNO37" s="65"/>
      <c r="UNP37" s="65"/>
      <c r="UNQ37" s="65" t="s">
        <v>941</v>
      </c>
      <c r="UNR37" s="65"/>
      <c r="UNS37" s="65"/>
      <c r="UNT37" s="65"/>
      <c r="UNU37" s="65"/>
      <c r="UNV37" s="65"/>
      <c r="UNW37" s="65"/>
      <c r="UNX37" s="65"/>
      <c r="UNY37" s="65"/>
      <c r="UNZ37" s="65"/>
      <c r="UOA37" s="65"/>
      <c r="UOB37" s="65"/>
      <c r="UOC37" s="65"/>
      <c r="UOD37" s="65"/>
      <c r="UOE37" s="65"/>
      <c r="UOF37" s="65"/>
      <c r="UOG37" s="65" t="s">
        <v>941</v>
      </c>
      <c r="UOH37" s="65"/>
      <c r="UOI37" s="65"/>
      <c r="UOJ37" s="65"/>
      <c r="UOK37" s="65"/>
      <c r="UOL37" s="65"/>
      <c r="UOM37" s="65"/>
      <c r="UON37" s="65"/>
      <c r="UOO37" s="65"/>
      <c r="UOP37" s="65"/>
      <c r="UOQ37" s="65"/>
      <c r="UOR37" s="65"/>
      <c r="UOS37" s="65"/>
      <c r="UOT37" s="65"/>
      <c r="UOU37" s="65"/>
      <c r="UOV37" s="65"/>
      <c r="UOW37" s="65" t="s">
        <v>941</v>
      </c>
      <c r="UOX37" s="65"/>
      <c r="UOY37" s="65"/>
      <c r="UOZ37" s="65"/>
      <c r="UPA37" s="65"/>
      <c r="UPB37" s="65"/>
      <c r="UPC37" s="65"/>
      <c r="UPD37" s="65"/>
      <c r="UPE37" s="65"/>
      <c r="UPF37" s="65"/>
      <c r="UPG37" s="65"/>
      <c r="UPH37" s="65"/>
      <c r="UPI37" s="65"/>
      <c r="UPJ37" s="65"/>
      <c r="UPK37" s="65"/>
      <c r="UPL37" s="65"/>
      <c r="UPM37" s="65" t="s">
        <v>941</v>
      </c>
      <c r="UPN37" s="65"/>
      <c r="UPO37" s="65"/>
      <c r="UPP37" s="65"/>
      <c r="UPQ37" s="65"/>
      <c r="UPR37" s="65"/>
      <c r="UPS37" s="65"/>
      <c r="UPT37" s="65"/>
      <c r="UPU37" s="65"/>
      <c r="UPV37" s="65"/>
      <c r="UPW37" s="65"/>
      <c r="UPX37" s="65"/>
      <c r="UPY37" s="65"/>
      <c r="UPZ37" s="65"/>
      <c r="UQA37" s="65"/>
      <c r="UQB37" s="65"/>
      <c r="UQC37" s="65" t="s">
        <v>941</v>
      </c>
      <c r="UQD37" s="65"/>
      <c r="UQE37" s="65"/>
      <c r="UQF37" s="65"/>
      <c r="UQG37" s="65"/>
      <c r="UQH37" s="65"/>
      <c r="UQI37" s="65"/>
      <c r="UQJ37" s="65"/>
      <c r="UQK37" s="65"/>
      <c r="UQL37" s="65"/>
      <c r="UQM37" s="65"/>
      <c r="UQN37" s="65"/>
      <c r="UQO37" s="65"/>
      <c r="UQP37" s="65"/>
      <c r="UQQ37" s="65"/>
      <c r="UQR37" s="65"/>
      <c r="UQS37" s="65" t="s">
        <v>941</v>
      </c>
      <c r="UQT37" s="65"/>
      <c r="UQU37" s="65"/>
      <c r="UQV37" s="65"/>
      <c r="UQW37" s="65"/>
      <c r="UQX37" s="65"/>
      <c r="UQY37" s="65"/>
      <c r="UQZ37" s="65"/>
      <c r="URA37" s="65"/>
      <c r="URB37" s="65"/>
      <c r="URC37" s="65"/>
      <c r="URD37" s="65"/>
      <c r="URE37" s="65"/>
      <c r="URF37" s="65"/>
      <c r="URG37" s="65"/>
      <c r="URH37" s="65"/>
      <c r="URI37" s="65" t="s">
        <v>941</v>
      </c>
      <c r="URJ37" s="65"/>
      <c r="URK37" s="65"/>
      <c r="URL37" s="65"/>
      <c r="URM37" s="65"/>
      <c r="URN37" s="65"/>
      <c r="URO37" s="65"/>
      <c r="URP37" s="65"/>
      <c r="URQ37" s="65"/>
      <c r="URR37" s="65"/>
      <c r="URS37" s="65"/>
      <c r="URT37" s="65"/>
      <c r="URU37" s="65"/>
      <c r="URV37" s="65"/>
      <c r="URW37" s="65"/>
      <c r="URX37" s="65"/>
      <c r="URY37" s="65" t="s">
        <v>941</v>
      </c>
      <c r="URZ37" s="65"/>
      <c r="USA37" s="65"/>
      <c r="USB37" s="65"/>
      <c r="USC37" s="65"/>
      <c r="USD37" s="65"/>
      <c r="USE37" s="65"/>
      <c r="USF37" s="65"/>
      <c r="USG37" s="65"/>
      <c r="USH37" s="65"/>
      <c r="USI37" s="65"/>
      <c r="USJ37" s="65"/>
      <c r="USK37" s="65"/>
      <c r="USL37" s="65"/>
      <c r="USM37" s="65"/>
      <c r="USN37" s="65"/>
      <c r="USO37" s="65" t="s">
        <v>941</v>
      </c>
      <c r="USP37" s="65"/>
      <c r="USQ37" s="65"/>
      <c r="USR37" s="65"/>
      <c r="USS37" s="65"/>
      <c r="UST37" s="65"/>
      <c r="USU37" s="65"/>
      <c r="USV37" s="65"/>
      <c r="USW37" s="65"/>
      <c r="USX37" s="65"/>
      <c r="USY37" s="65"/>
      <c r="USZ37" s="65"/>
      <c r="UTA37" s="65"/>
      <c r="UTB37" s="65"/>
      <c r="UTC37" s="65"/>
      <c r="UTD37" s="65"/>
      <c r="UTE37" s="65" t="s">
        <v>941</v>
      </c>
      <c r="UTF37" s="65"/>
      <c r="UTG37" s="65"/>
      <c r="UTH37" s="65"/>
      <c r="UTI37" s="65"/>
      <c r="UTJ37" s="65"/>
      <c r="UTK37" s="65"/>
      <c r="UTL37" s="65"/>
      <c r="UTM37" s="65"/>
      <c r="UTN37" s="65"/>
      <c r="UTO37" s="65"/>
      <c r="UTP37" s="65"/>
      <c r="UTQ37" s="65"/>
      <c r="UTR37" s="65"/>
      <c r="UTS37" s="65"/>
      <c r="UTT37" s="65"/>
      <c r="UTU37" s="65" t="s">
        <v>941</v>
      </c>
      <c r="UTV37" s="65"/>
      <c r="UTW37" s="65"/>
      <c r="UTX37" s="65"/>
      <c r="UTY37" s="65"/>
      <c r="UTZ37" s="65"/>
      <c r="UUA37" s="65"/>
      <c r="UUB37" s="65"/>
      <c r="UUC37" s="65"/>
      <c r="UUD37" s="65"/>
      <c r="UUE37" s="65"/>
      <c r="UUF37" s="65"/>
      <c r="UUG37" s="65"/>
      <c r="UUH37" s="65"/>
      <c r="UUI37" s="65"/>
      <c r="UUJ37" s="65"/>
      <c r="UUK37" s="65" t="s">
        <v>941</v>
      </c>
      <c r="UUL37" s="65"/>
      <c r="UUM37" s="65"/>
      <c r="UUN37" s="65"/>
      <c r="UUO37" s="65"/>
      <c r="UUP37" s="65"/>
      <c r="UUQ37" s="65"/>
      <c r="UUR37" s="65"/>
      <c r="UUS37" s="65"/>
      <c r="UUT37" s="65"/>
      <c r="UUU37" s="65"/>
      <c r="UUV37" s="65"/>
      <c r="UUW37" s="65"/>
      <c r="UUX37" s="65"/>
      <c r="UUY37" s="65"/>
      <c r="UUZ37" s="65"/>
      <c r="UVA37" s="65" t="s">
        <v>941</v>
      </c>
      <c r="UVB37" s="65"/>
      <c r="UVC37" s="65"/>
      <c r="UVD37" s="65"/>
      <c r="UVE37" s="65"/>
      <c r="UVF37" s="65"/>
      <c r="UVG37" s="65"/>
      <c r="UVH37" s="65"/>
      <c r="UVI37" s="65"/>
      <c r="UVJ37" s="65"/>
      <c r="UVK37" s="65"/>
      <c r="UVL37" s="65"/>
      <c r="UVM37" s="65"/>
      <c r="UVN37" s="65"/>
      <c r="UVO37" s="65"/>
      <c r="UVP37" s="65"/>
      <c r="UVQ37" s="65" t="s">
        <v>941</v>
      </c>
      <c r="UVR37" s="65"/>
      <c r="UVS37" s="65"/>
      <c r="UVT37" s="65"/>
      <c r="UVU37" s="65"/>
      <c r="UVV37" s="65"/>
      <c r="UVW37" s="65"/>
      <c r="UVX37" s="65"/>
      <c r="UVY37" s="65"/>
      <c r="UVZ37" s="65"/>
      <c r="UWA37" s="65"/>
      <c r="UWB37" s="65"/>
      <c r="UWC37" s="65"/>
      <c r="UWD37" s="65"/>
      <c r="UWE37" s="65"/>
      <c r="UWF37" s="65"/>
      <c r="UWG37" s="65" t="s">
        <v>941</v>
      </c>
      <c r="UWH37" s="65"/>
      <c r="UWI37" s="65"/>
      <c r="UWJ37" s="65"/>
      <c r="UWK37" s="65"/>
      <c r="UWL37" s="65"/>
      <c r="UWM37" s="65"/>
      <c r="UWN37" s="65"/>
      <c r="UWO37" s="65"/>
      <c r="UWP37" s="65"/>
      <c r="UWQ37" s="65"/>
      <c r="UWR37" s="65"/>
      <c r="UWS37" s="65"/>
      <c r="UWT37" s="65"/>
      <c r="UWU37" s="65"/>
      <c r="UWV37" s="65"/>
      <c r="UWW37" s="65" t="s">
        <v>941</v>
      </c>
      <c r="UWX37" s="65"/>
      <c r="UWY37" s="65"/>
      <c r="UWZ37" s="65"/>
      <c r="UXA37" s="65"/>
      <c r="UXB37" s="65"/>
      <c r="UXC37" s="65"/>
      <c r="UXD37" s="65"/>
      <c r="UXE37" s="65"/>
      <c r="UXF37" s="65"/>
      <c r="UXG37" s="65"/>
      <c r="UXH37" s="65"/>
      <c r="UXI37" s="65"/>
      <c r="UXJ37" s="65"/>
      <c r="UXK37" s="65"/>
      <c r="UXL37" s="65"/>
      <c r="UXM37" s="65" t="s">
        <v>941</v>
      </c>
      <c r="UXN37" s="65"/>
      <c r="UXO37" s="65"/>
      <c r="UXP37" s="65"/>
      <c r="UXQ37" s="65"/>
      <c r="UXR37" s="65"/>
      <c r="UXS37" s="65"/>
      <c r="UXT37" s="65"/>
      <c r="UXU37" s="65"/>
      <c r="UXV37" s="65"/>
      <c r="UXW37" s="65"/>
      <c r="UXX37" s="65"/>
      <c r="UXY37" s="65"/>
      <c r="UXZ37" s="65"/>
      <c r="UYA37" s="65"/>
      <c r="UYB37" s="65"/>
      <c r="UYC37" s="65" t="s">
        <v>941</v>
      </c>
      <c r="UYD37" s="65"/>
      <c r="UYE37" s="65"/>
      <c r="UYF37" s="65"/>
      <c r="UYG37" s="65"/>
      <c r="UYH37" s="65"/>
      <c r="UYI37" s="65"/>
      <c r="UYJ37" s="65"/>
      <c r="UYK37" s="65"/>
      <c r="UYL37" s="65"/>
      <c r="UYM37" s="65"/>
      <c r="UYN37" s="65"/>
      <c r="UYO37" s="65"/>
      <c r="UYP37" s="65"/>
      <c r="UYQ37" s="65"/>
      <c r="UYR37" s="65"/>
      <c r="UYS37" s="65" t="s">
        <v>941</v>
      </c>
      <c r="UYT37" s="65"/>
      <c r="UYU37" s="65"/>
      <c r="UYV37" s="65"/>
      <c r="UYW37" s="65"/>
      <c r="UYX37" s="65"/>
      <c r="UYY37" s="65"/>
      <c r="UYZ37" s="65"/>
      <c r="UZA37" s="65"/>
      <c r="UZB37" s="65"/>
      <c r="UZC37" s="65"/>
      <c r="UZD37" s="65"/>
      <c r="UZE37" s="65"/>
      <c r="UZF37" s="65"/>
      <c r="UZG37" s="65"/>
      <c r="UZH37" s="65"/>
      <c r="UZI37" s="65" t="s">
        <v>941</v>
      </c>
      <c r="UZJ37" s="65"/>
      <c r="UZK37" s="65"/>
      <c r="UZL37" s="65"/>
      <c r="UZM37" s="65"/>
      <c r="UZN37" s="65"/>
      <c r="UZO37" s="65"/>
      <c r="UZP37" s="65"/>
      <c r="UZQ37" s="65"/>
      <c r="UZR37" s="65"/>
      <c r="UZS37" s="65"/>
      <c r="UZT37" s="65"/>
      <c r="UZU37" s="65"/>
      <c r="UZV37" s="65"/>
      <c r="UZW37" s="65"/>
      <c r="UZX37" s="65"/>
      <c r="UZY37" s="65" t="s">
        <v>941</v>
      </c>
      <c r="UZZ37" s="65"/>
      <c r="VAA37" s="65"/>
      <c r="VAB37" s="65"/>
      <c r="VAC37" s="65"/>
      <c r="VAD37" s="65"/>
      <c r="VAE37" s="65"/>
      <c r="VAF37" s="65"/>
      <c r="VAG37" s="65"/>
      <c r="VAH37" s="65"/>
      <c r="VAI37" s="65"/>
      <c r="VAJ37" s="65"/>
      <c r="VAK37" s="65"/>
      <c r="VAL37" s="65"/>
      <c r="VAM37" s="65"/>
      <c r="VAN37" s="65"/>
      <c r="VAO37" s="65" t="s">
        <v>941</v>
      </c>
      <c r="VAP37" s="65"/>
      <c r="VAQ37" s="65"/>
      <c r="VAR37" s="65"/>
      <c r="VAS37" s="65"/>
      <c r="VAT37" s="65"/>
      <c r="VAU37" s="65"/>
      <c r="VAV37" s="65"/>
      <c r="VAW37" s="65"/>
      <c r="VAX37" s="65"/>
      <c r="VAY37" s="65"/>
      <c r="VAZ37" s="65"/>
      <c r="VBA37" s="65"/>
      <c r="VBB37" s="65"/>
      <c r="VBC37" s="65"/>
      <c r="VBD37" s="65"/>
      <c r="VBE37" s="65" t="s">
        <v>941</v>
      </c>
      <c r="VBF37" s="65"/>
      <c r="VBG37" s="65"/>
      <c r="VBH37" s="65"/>
      <c r="VBI37" s="65"/>
      <c r="VBJ37" s="65"/>
      <c r="VBK37" s="65"/>
      <c r="VBL37" s="65"/>
      <c r="VBM37" s="65"/>
      <c r="VBN37" s="65"/>
      <c r="VBO37" s="65"/>
      <c r="VBP37" s="65"/>
      <c r="VBQ37" s="65"/>
      <c r="VBR37" s="65"/>
      <c r="VBS37" s="65"/>
      <c r="VBT37" s="65"/>
      <c r="VBU37" s="65" t="s">
        <v>941</v>
      </c>
      <c r="VBV37" s="65"/>
      <c r="VBW37" s="65"/>
      <c r="VBX37" s="65"/>
      <c r="VBY37" s="65"/>
      <c r="VBZ37" s="65"/>
      <c r="VCA37" s="65"/>
      <c r="VCB37" s="65"/>
      <c r="VCC37" s="65"/>
      <c r="VCD37" s="65"/>
      <c r="VCE37" s="65"/>
      <c r="VCF37" s="65"/>
      <c r="VCG37" s="65"/>
      <c r="VCH37" s="65"/>
      <c r="VCI37" s="65"/>
      <c r="VCJ37" s="65"/>
      <c r="VCK37" s="65" t="s">
        <v>941</v>
      </c>
      <c r="VCL37" s="65"/>
      <c r="VCM37" s="65"/>
      <c r="VCN37" s="65"/>
      <c r="VCO37" s="65"/>
      <c r="VCP37" s="65"/>
      <c r="VCQ37" s="65"/>
      <c r="VCR37" s="65"/>
      <c r="VCS37" s="65"/>
      <c r="VCT37" s="65"/>
      <c r="VCU37" s="65"/>
      <c r="VCV37" s="65"/>
      <c r="VCW37" s="65"/>
      <c r="VCX37" s="65"/>
      <c r="VCY37" s="65"/>
      <c r="VCZ37" s="65"/>
      <c r="VDA37" s="65" t="s">
        <v>941</v>
      </c>
      <c r="VDB37" s="65"/>
      <c r="VDC37" s="65"/>
      <c r="VDD37" s="65"/>
      <c r="VDE37" s="65"/>
      <c r="VDF37" s="65"/>
      <c r="VDG37" s="65"/>
      <c r="VDH37" s="65"/>
      <c r="VDI37" s="65"/>
      <c r="VDJ37" s="65"/>
      <c r="VDK37" s="65"/>
      <c r="VDL37" s="65"/>
      <c r="VDM37" s="65"/>
      <c r="VDN37" s="65"/>
      <c r="VDO37" s="65"/>
      <c r="VDP37" s="65"/>
      <c r="VDQ37" s="65" t="s">
        <v>941</v>
      </c>
      <c r="VDR37" s="65"/>
      <c r="VDS37" s="65"/>
      <c r="VDT37" s="65"/>
      <c r="VDU37" s="65"/>
      <c r="VDV37" s="65"/>
      <c r="VDW37" s="65"/>
      <c r="VDX37" s="65"/>
      <c r="VDY37" s="65"/>
      <c r="VDZ37" s="65"/>
      <c r="VEA37" s="65"/>
      <c r="VEB37" s="65"/>
      <c r="VEC37" s="65"/>
      <c r="VED37" s="65"/>
      <c r="VEE37" s="65"/>
      <c r="VEF37" s="65"/>
      <c r="VEG37" s="65" t="s">
        <v>941</v>
      </c>
      <c r="VEH37" s="65"/>
      <c r="VEI37" s="65"/>
      <c r="VEJ37" s="65"/>
      <c r="VEK37" s="65"/>
      <c r="VEL37" s="65"/>
      <c r="VEM37" s="65"/>
      <c r="VEN37" s="65"/>
      <c r="VEO37" s="65"/>
      <c r="VEP37" s="65"/>
      <c r="VEQ37" s="65"/>
      <c r="VER37" s="65"/>
      <c r="VES37" s="65"/>
      <c r="VET37" s="65"/>
      <c r="VEU37" s="65"/>
      <c r="VEV37" s="65"/>
      <c r="VEW37" s="65" t="s">
        <v>941</v>
      </c>
      <c r="VEX37" s="65"/>
      <c r="VEY37" s="65"/>
      <c r="VEZ37" s="65"/>
      <c r="VFA37" s="65"/>
      <c r="VFB37" s="65"/>
      <c r="VFC37" s="65"/>
      <c r="VFD37" s="65"/>
      <c r="VFE37" s="65"/>
      <c r="VFF37" s="65"/>
      <c r="VFG37" s="65"/>
      <c r="VFH37" s="65"/>
      <c r="VFI37" s="65"/>
      <c r="VFJ37" s="65"/>
      <c r="VFK37" s="65"/>
      <c r="VFL37" s="65"/>
      <c r="VFM37" s="65" t="s">
        <v>941</v>
      </c>
      <c r="VFN37" s="65"/>
      <c r="VFO37" s="65"/>
      <c r="VFP37" s="65"/>
      <c r="VFQ37" s="65"/>
      <c r="VFR37" s="65"/>
      <c r="VFS37" s="65"/>
      <c r="VFT37" s="65"/>
      <c r="VFU37" s="65"/>
      <c r="VFV37" s="65"/>
      <c r="VFW37" s="65"/>
      <c r="VFX37" s="65"/>
      <c r="VFY37" s="65"/>
      <c r="VFZ37" s="65"/>
      <c r="VGA37" s="65"/>
      <c r="VGB37" s="65"/>
      <c r="VGC37" s="65" t="s">
        <v>941</v>
      </c>
      <c r="VGD37" s="65"/>
      <c r="VGE37" s="65"/>
      <c r="VGF37" s="65"/>
      <c r="VGG37" s="65"/>
      <c r="VGH37" s="65"/>
      <c r="VGI37" s="65"/>
      <c r="VGJ37" s="65"/>
      <c r="VGK37" s="65"/>
      <c r="VGL37" s="65"/>
      <c r="VGM37" s="65"/>
      <c r="VGN37" s="65"/>
      <c r="VGO37" s="65"/>
      <c r="VGP37" s="65"/>
      <c r="VGQ37" s="65"/>
      <c r="VGR37" s="65"/>
      <c r="VGS37" s="65" t="s">
        <v>941</v>
      </c>
      <c r="VGT37" s="65"/>
      <c r="VGU37" s="65"/>
      <c r="VGV37" s="65"/>
      <c r="VGW37" s="65"/>
      <c r="VGX37" s="65"/>
      <c r="VGY37" s="65"/>
      <c r="VGZ37" s="65"/>
      <c r="VHA37" s="65"/>
      <c r="VHB37" s="65"/>
      <c r="VHC37" s="65"/>
      <c r="VHD37" s="65"/>
      <c r="VHE37" s="65"/>
      <c r="VHF37" s="65"/>
      <c r="VHG37" s="65"/>
      <c r="VHH37" s="65"/>
      <c r="VHI37" s="65" t="s">
        <v>941</v>
      </c>
      <c r="VHJ37" s="65"/>
      <c r="VHK37" s="65"/>
      <c r="VHL37" s="65"/>
      <c r="VHM37" s="65"/>
      <c r="VHN37" s="65"/>
      <c r="VHO37" s="65"/>
      <c r="VHP37" s="65"/>
      <c r="VHQ37" s="65"/>
      <c r="VHR37" s="65"/>
      <c r="VHS37" s="65"/>
      <c r="VHT37" s="65"/>
      <c r="VHU37" s="65"/>
      <c r="VHV37" s="65"/>
      <c r="VHW37" s="65"/>
      <c r="VHX37" s="65"/>
      <c r="VHY37" s="65" t="s">
        <v>941</v>
      </c>
      <c r="VHZ37" s="65"/>
      <c r="VIA37" s="65"/>
      <c r="VIB37" s="65"/>
      <c r="VIC37" s="65"/>
      <c r="VID37" s="65"/>
      <c r="VIE37" s="65"/>
      <c r="VIF37" s="65"/>
      <c r="VIG37" s="65"/>
      <c r="VIH37" s="65"/>
      <c r="VII37" s="65"/>
      <c r="VIJ37" s="65"/>
      <c r="VIK37" s="65"/>
      <c r="VIL37" s="65"/>
      <c r="VIM37" s="65"/>
      <c r="VIN37" s="65"/>
      <c r="VIO37" s="65" t="s">
        <v>941</v>
      </c>
      <c r="VIP37" s="65"/>
      <c r="VIQ37" s="65"/>
      <c r="VIR37" s="65"/>
      <c r="VIS37" s="65"/>
      <c r="VIT37" s="65"/>
      <c r="VIU37" s="65"/>
      <c r="VIV37" s="65"/>
      <c r="VIW37" s="65"/>
      <c r="VIX37" s="65"/>
      <c r="VIY37" s="65"/>
      <c r="VIZ37" s="65"/>
      <c r="VJA37" s="65"/>
      <c r="VJB37" s="65"/>
      <c r="VJC37" s="65"/>
      <c r="VJD37" s="65"/>
      <c r="VJE37" s="65" t="s">
        <v>941</v>
      </c>
      <c r="VJF37" s="65"/>
      <c r="VJG37" s="65"/>
      <c r="VJH37" s="65"/>
      <c r="VJI37" s="65"/>
      <c r="VJJ37" s="65"/>
      <c r="VJK37" s="65"/>
      <c r="VJL37" s="65"/>
      <c r="VJM37" s="65"/>
      <c r="VJN37" s="65"/>
      <c r="VJO37" s="65"/>
      <c r="VJP37" s="65"/>
      <c r="VJQ37" s="65"/>
      <c r="VJR37" s="65"/>
      <c r="VJS37" s="65"/>
      <c r="VJT37" s="65"/>
      <c r="VJU37" s="65" t="s">
        <v>941</v>
      </c>
      <c r="VJV37" s="65"/>
      <c r="VJW37" s="65"/>
      <c r="VJX37" s="65"/>
      <c r="VJY37" s="65"/>
      <c r="VJZ37" s="65"/>
      <c r="VKA37" s="65"/>
      <c r="VKB37" s="65"/>
      <c r="VKC37" s="65"/>
      <c r="VKD37" s="65"/>
      <c r="VKE37" s="65"/>
      <c r="VKF37" s="65"/>
      <c r="VKG37" s="65"/>
      <c r="VKH37" s="65"/>
      <c r="VKI37" s="65"/>
      <c r="VKJ37" s="65"/>
      <c r="VKK37" s="65" t="s">
        <v>941</v>
      </c>
      <c r="VKL37" s="65"/>
      <c r="VKM37" s="65"/>
      <c r="VKN37" s="65"/>
      <c r="VKO37" s="65"/>
      <c r="VKP37" s="65"/>
      <c r="VKQ37" s="65"/>
      <c r="VKR37" s="65"/>
      <c r="VKS37" s="65"/>
      <c r="VKT37" s="65"/>
      <c r="VKU37" s="65"/>
      <c r="VKV37" s="65"/>
      <c r="VKW37" s="65"/>
      <c r="VKX37" s="65"/>
      <c r="VKY37" s="65"/>
      <c r="VKZ37" s="65"/>
      <c r="VLA37" s="65" t="s">
        <v>941</v>
      </c>
      <c r="VLB37" s="65"/>
      <c r="VLC37" s="65"/>
      <c r="VLD37" s="65"/>
      <c r="VLE37" s="65"/>
      <c r="VLF37" s="65"/>
      <c r="VLG37" s="65"/>
      <c r="VLH37" s="65"/>
      <c r="VLI37" s="65"/>
      <c r="VLJ37" s="65"/>
      <c r="VLK37" s="65"/>
      <c r="VLL37" s="65"/>
      <c r="VLM37" s="65"/>
      <c r="VLN37" s="65"/>
      <c r="VLO37" s="65"/>
      <c r="VLP37" s="65"/>
      <c r="VLQ37" s="65" t="s">
        <v>941</v>
      </c>
      <c r="VLR37" s="65"/>
      <c r="VLS37" s="65"/>
      <c r="VLT37" s="65"/>
      <c r="VLU37" s="65"/>
      <c r="VLV37" s="65"/>
      <c r="VLW37" s="65"/>
      <c r="VLX37" s="65"/>
      <c r="VLY37" s="65"/>
      <c r="VLZ37" s="65"/>
      <c r="VMA37" s="65"/>
      <c r="VMB37" s="65"/>
      <c r="VMC37" s="65"/>
      <c r="VMD37" s="65"/>
      <c r="VME37" s="65"/>
      <c r="VMF37" s="65"/>
      <c r="VMG37" s="65" t="s">
        <v>941</v>
      </c>
      <c r="VMH37" s="65"/>
      <c r="VMI37" s="65"/>
      <c r="VMJ37" s="65"/>
      <c r="VMK37" s="65"/>
      <c r="VML37" s="65"/>
      <c r="VMM37" s="65"/>
      <c r="VMN37" s="65"/>
      <c r="VMO37" s="65"/>
      <c r="VMP37" s="65"/>
      <c r="VMQ37" s="65"/>
      <c r="VMR37" s="65"/>
      <c r="VMS37" s="65"/>
      <c r="VMT37" s="65"/>
      <c r="VMU37" s="65"/>
      <c r="VMV37" s="65"/>
      <c r="VMW37" s="65" t="s">
        <v>941</v>
      </c>
      <c r="VMX37" s="65"/>
      <c r="VMY37" s="65"/>
      <c r="VMZ37" s="65"/>
      <c r="VNA37" s="65"/>
      <c r="VNB37" s="65"/>
      <c r="VNC37" s="65"/>
      <c r="VND37" s="65"/>
      <c r="VNE37" s="65"/>
      <c r="VNF37" s="65"/>
      <c r="VNG37" s="65"/>
      <c r="VNH37" s="65"/>
      <c r="VNI37" s="65"/>
      <c r="VNJ37" s="65"/>
      <c r="VNK37" s="65"/>
      <c r="VNL37" s="65"/>
      <c r="VNM37" s="65" t="s">
        <v>941</v>
      </c>
      <c r="VNN37" s="65"/>
      <c r="VNO37" s="65"/>
      <c r="VNP37" s="65"/>
      <c r="VNQ37" s="65"/>
      <c r="VNR37" s="65"/>
      <c r="VNS37" s="65"/>
      <c r="VNT37" s="65"/>
      <c r="VNU37" s="65"/>
      <c r="VNV37" s="65"/>
      <c r="VNW37" s="65"/>
      <c r="VNX37" s="65"/>
      <c r="VNY37" s="65"/>
      <c r="VNZ37" s="65"/>
      <c r="VOA37" s="65"/>
      <c r="VOB37" s="65"/>
      <c r="VOC37" s="65" t="s">
        <v>941</v>
      </c>
      <c r="VOD37" s="65"/>
      <c r="VOE37" s="65"/>
      <c r="VOF37" s="65"/>
      <c r="VOG37" s="65"/>
      <c r="VOH37" s="65"/>
      <c r="VOI37" s="65"/>
      <c r="VOJ37" s="65"/>
      <c r="VOK37" s="65"/>
      <c r="VOL37" s="65"/>
      <c r="VOM37" s="65"/>
      <c r="VON37" s="65"/>
      <c r="VOO37" s="65"/>
      <c r="VOP37" s="65"/>
      <c r="VOQ37" s="65"/>
      <c r="VOR37" s="65"/>
      <c r="VOS37" s="65" t="s">
        <v>941</v>
      </c>
      <c r="VOT37" s="65"/>
      <c r="VOU37" s="65"/>
      <c r="VOV37" s="65"/>
      <c r="VOW37" s="65"/>
      <c r="VOX37" s="65"/>
      <c r="VOY37" s="65"/>
      <c r="VOZ37" s="65"/>
      <c r="VPA37" s="65"/>
      <c r="VPB37" s="65"/>
      <c r="VPC37" s="65"/>
      <c r="VPD37" s="65"/>
      <c r="VPE37" s="65"/>
      <c r="VPF37" s="65"/>
      <c r="VPG37" s="65"/>
      <c r="VPH37" s="65"/>
      <c r="VPI37" s="65" t="s">
        <v>941</v>
      </c>
      <c r="VPJ37" s="65"/>
      <c r="VPK37" s="65"/>
      <c r="VPL37" s="65"/>
      <c r="VPM37" s="65"/>
      <c r="VPN37" s="65"/>
      <c r="VPO37" s="65"/>
      <c r="VPP37" s="65"/>
      <c r="VPQ37" s="65"/>
      <c r="VPR37" s="65"/>
      <c r="VPS37" s="65"/>
      <c r="VPT37" s="65"/>
      <c r="VPU37" s="65"/>
      <c r="VPV37" s="65"/>
      <c r="VPW37" s="65"/>
      <c r="VPX37" s="65"/>
      <c r="VPY37" s="65" t="s">
        <v>941</v>
      </c>
      <c r="VPZ37" s="65"/>
      <c r="VQA37" s="65"/>
      <c r="VQB37" s="65"/>
      <c r="VQC37" s="65"/>
      <c r="VQD37" s="65"/>
      <c r="VQE37" s="65"/>
      <c r="VQF37" s="65"/>
      <c r="VQG37" s="65"/>
      <c r="VQH37" s="65"/>
      <c r="VQI37" s="65"/>
      <c r="VQJ37" s="65"/>
      <c r="VQK37" s="65"/>
      <c r="VQL37" s="65"/>
      <c r="VQM37" s="65"/>
      <c r="VQN37" s="65"/>
      <c r="VQO37" s="65" t="s">
        <v>941</v>
      </c>
      <c r="VQP37" s="65"/>
      <c r="VQQ37" s="65"/>
      <c r="VQR37" s="65"/>
      <c r="VQS37" s="65"/>
      <c r="VQT37" s="65"/>
      <c r="VQU37" s="65"/>
      <c r="VQV37" s="65"/>
      <c r="VQW37" s="65"/>
      <c r="VQX37" s="65"/>
      <c r="VQY37" s="65"/>
      <c r="VQZ37" s="65"/>
      <c r="VRA37" s="65"/>
      <c r="VRB37" s="65"/>
      <c r="VRC37" s="65"/>
      <c r="VRD37" s="65"/>
      <c r="VRE37" s="65" t="s">
        <v>941</v>
      </c>
      <c r="VRF37" s="65"/>
      <c r="VRG37" s="65"/>
      <c r="VRH37" s="65"/>
      <c r="VRI37" s="65"/>
      <c r="VRJ37" s="65"/>
      <c r="VRK37" s="65"/>
      <c r="VRL37" s="65"/>
      <c r="VRM37" s="65"/>
      <c r="VRN37" s="65"/>
      <c r="VRO37" s="65"/>
      <c r="VRP37" s="65"/>
      <c r="VRQ37" s="65"/>
      <c r="VRR37" s="65"/>
      <c r="VRS37" s="65"/>
      <c r="VRT37" s="65"/>
      <c r="VRU37" s="65" t="s">
        <v>941</v>
      </c>
      <c r="VRV37" s="65"/>
      <c r="VRW37" s="65"/>
      <c r="VRX37" s="65"/>
      <c r="VRY37" s="65"/>
      <c r="VRZ37" s="65"/>
      <c r="VSA37" s="65"/>
      <c r="VSB37" s="65"/>
      <c r="VSC37" s="65"/>
      <c r="VSD37" s="65"/>
      <c r="VSE37" s="65"/>
      <c r="VSF37" s="65"/>
      <c r="VSG37" s="65"/>
      <c r="VSH37" s="65"/>
      <c r="VSI37" s="65"/>
      <c r="VSJ37" s="65"/>
      <c r="VSK37" s="65" t="s">
        <v>941</v>
      </c>
      <c r="VSL37" s="65"/>
      <c r="VSM37" s="65"/>
      <c r="VSN37" s="65"/>
      <c r="VSO37" s="65"/>
      <c r="VSP37" s="65"/>
      <c r="VSQ37" s="65"/>
      <c r="VSR37" s="65"/>
      <c r="VSS37" s="65"/>
      <c r="VST37" s="65"/>
      <c r="VSU37" s="65"/>
      <c r="VSV37" s="65"/>
      <c r="VSW37" s="65"/>
      <c r="VSX37" s="65"/>
      <c r="VSY37" s="65"/>
      <c r="VSZ37" s="65"/>
      <c r="VTA37" s="65" t="s">
        <v>941</v>
      </c>
      <c r="VTB37" s="65"/>
      <c r="VTC37" s="65"/>
      <c r="VTD37" s="65"/>
      <c r="VTE37" s="65"/>
      <c r="VTF37" s="65"/>
      <c r="VTG37" s="65"/>
      <c r="VTH37" s="65"/>
      <c r="VTI37" s="65"/>
      <c r="VTJ37" s="65"/>
      <c r="VTK37" s="65"/>
      <c r="VTL37" s="65"/>
      <c r="VTM37" s="65"/>
      <c r="VTN37" s="65"/>
      <c r="VTO37" s="65"/>
      <c r="VTP37" s="65"/>
      <c r="VTQ37" s="65" t="s">
        <v>941</v>
      </c>
      <c r="VTR37" s="65"/>
      <c r="VTS37" s="65"/>
      <c r="VTT37" s="65"/>
      <c r="VTU37" s="65"/>
      <c r="VTV37" s="65"/>
      <c r="VTW37" s="65"/>
      <c r="VTX37" s="65"/>
      <c r="VTY37" s="65"/>
      <c r="VTZ37" s="65"/>
      <c r="VUA37" s="65"/>
      <c r="VUB37" s="65"/>
      <c r="VUC37" s="65"/>
      <c r="VUD37" s="65"/>
      <c r="VUE37" s="65"/>
      <c r="VUF37" s="65"/>
      <c r="VUG37" s="65" t="s">
        <v>941</v>
      </c>
      <c r="VUH37" s="65"/>
      <c r="VUI37" s="65"/>
      <c r="VUJ37" s="65"/>
      <c r="VUK37" s="65"/>
      <c r="VUL37" s="65"/>
      <c r="VUM37" s="65"/>
      <c r="VUN37" s="65"/>
      <c r="VUO37" s="65"/>
      <c r="VUP37" s="65"/>
      <c r="VUQ37" s="65"/>
      <c r="VUR37" s="65"/>
      <c r="VUS37" s="65"/>
      <c r="VUT37" s="65"/>
      <c r="VUU37" s="65"/>
      <c r="VUV37" s="65"/>
      <c r="VUW37" s="65" t="s">
        <v>941</v>
      </c>
      <c r="VUX37" s="65"/>
      <c r="VUY37" s="65"/>
      <c r="VUZ37" s="65"/>
      <c r="VVA37" s="65"/>
      <c r="VVB37" s="65"/>
      <c r="VVC37" s="65"/>
      <c r="VVD37" s="65"/>
      <c r="VVE37" s="65"/>
      <c r="VVF37" s="65"/>
      <c r="VVG37" s="65"/>
      <c r="VVH37" s="65"/>
      <c r="VVI37" s="65"/>
      <c r="VVJ37" s="65"/>
      <c r="VVK37" s="65"/>
      <c r="VVL37" s="65"/>
      <c r="VVM37" s="65" t="s">
        <v>941</v>
      </c>
      <c r="VVN37" s="65"/>
      <c r="VVO37" s="65"/>
      <c r="VVP37" s="65"/>
      <c r="VVQ37" s="65"/>
      <c r="VVR37" s="65"/>
      <c r="VVS37" s="65"/>
      <c r="VVT37" s="65"/>
      <c r="VVU37" s="65"/>
      <c r="VVV37" s="65"/>
      <c r="VVW37" s="65"/>
      <c r="VVX37" s="65"/>
      <c r="VVY37" s="65"/>
      <c r="VVZ37" s="65"/>
      <c r="VWA37" s="65"/>
      <c r="VWB37" s="65"/>
      <c r="VWC37" s="65" t="s">
        <v>941</v>
      </c>
      <c r="VWD37" s="65"/>
      <c r="VWE37" s="65"/>
      <c r="VWF37" s="65"/>
      <c r="VWG37" s="65"/>
      <c r="VWH37" s="65"/>
      <c r="VWI37" s="65"/>
      <c r="VWJ37" s="65"/>
      <c r="VWK37" s="65"/>
      <c r="VWL37" s="65"/>
      <c r="VWM37" s="65"/>
      <c r="VWN37" s="65"/>
      <c r="VWO37" s="65"/>
      <c r="VWP37" s="65"/>
      <c r="VWQ37" s="65"/>
      <c r="VWR37" s="65"/>
      <c r="VWS37" s="65" t="s">
        <v>941</v>
      </c>
      <c r="VWT37" s="65"/>
      <c r="VWU37" s="65"/>
      <c r="VWV37" s="65"/>
      <c r="VWW37" s="65"/>
      <c r="VWX37" s="65"/>
      <c r="VWY37" s="65"/>
      <c r="VWZ37" s="65"/>
      <c r="VXA37" s="65"/>
      <c r="VXB37" s="65"/>
      <c r="VXC37" s="65"/>
      <c r="VXD37" s="65"/>
      <c r="VXE37" s="65"/>
      <c r="VXF37" s="65"/>
      <c r="VXG37" s="65"/>
      <c r="VXH37" s="65"/>
      <c r="VXI37" s="65" t="s">
        <v>941</v>
      </c>
      <c r="VXJ37" s="65"/>
      <c r="VXK37" s="65"/>
      <c r="VXL37" s="65"/>
      <c r="VXM37" s="65"/>
      <c r="VXN37" s="65"/>
      <c r="VXO37" s="65"/>
      <c r="VXP37" s="65"/>
      <c r="VXQ37" s="65"/>
      <c r="VXR37" s="65"/>
      <c r="VXS37" s="65"/>
      <c r="VXT37" s="65"/>
      <c r="VXU37" s="65"/>
      <c r="VXV37" s="65"/>
      <c r="VXW37" s="65"/>
      <c r="VXX37" s="65"/>
      <c r="VXY37" s="65" t="s">
        <v>941</v>
      </c>
      <c r="VXZ37" s="65"/>
      <c r="VYA37" s="65"/>
      <c r="VYB37" s="65"/>
      <c r="VYC37" s="65"/>
      <c r="VYD37" s="65"/>
      <c r="VYE37" s="65"/>
      <c r="VYF37" s="65"/>
      <c r="VYG37" s="65"/>
      <c r="VYH37" s="65"/>
      <c r="VYI37" s="65"/>
      <c r="VYJ37" s="65"/>
      <c r="VYK37" s="65"/>
      <c r="VYL37" s="65"/>
      <c r="VYM37" s="65"/>
      <c r="VYN37" s="65"/>
      <c r="VYO37" s="65" t="s">
        <v>941</v>
      </c>
      <c r="VYP37" s="65"/>
      <c r="VYQ37" s="65"/>
      <c r="VYR37" s="65"/>
      <c r="VYS37" s="65"/>
      <c r="VYT37" s="65"/>
      <c r="VYU37" s="65"/>
      <c r="VYV37" s="65"/>
      <c r="VYW37" s="65"/>
      <c r="VYX37" s="65"/>
      <c r="VYY37" s="65"/>
      <c r="VYZ37" s="65"/>
      <c r="VZA37" s="65"/>
      <c r="VZB37" s="65"/>
      <c r="VZC37" s="65"/>
      <c r="VZD37" s="65"/>
      <c r="VZE37" s="65" t="s">
        <v>941</v>
      </c>
      <c r="VZF37" s="65"/>
      <c r="VZG37" s="65"/>
      <c r="VZH37" s="65"/>
      <c r="VZI37" s="65"/>
      <c r="VZJ37" s="65"/>
      <c r="VZK37" s="65"/>
      <c r="VZL37" s="65"/>
      <c r="VZM37" s="65"/>
      <c r="VZN37" s="65"/>
      <c r="VZO37" s="65"/>
      <c r="VZP37" s="65"/>
      <c r="VZQ37" s="65"/>
      <c r="VZR37" s="65"/>
      <c r="VZS37" s="65"/>
      <c r="VZT37" s="65"/>
      <c r="VZU37" s="65" t="s">
        <v>941</v>
      </c>
      <c r="VZV37" s="65"/>
      <c r="VZW37" s="65"/>
      <c r="VZX37" s="65"/>
      <c r="VZY37" s="65"/>
      <c r="VZZ37" s="65"/>
      <c r="WAA37" s="65"/>
      <c r="WAB37" s="65"/>
      <c r="WAC37" s="65"/>
      <c r="WAD37" s="65"/>
      <c r="WAE37" s="65"/>
      <c r="WAF37" s="65"/>
      <c r="WAG37" s="65"/>
      <c r="WAH37" s="65"/>
      <c r="WAI37" s="65"/>
      <c r="WAJ37" s="65"/>
      <c r="WAK37" s="65" t="s">
        <v>941</v>
      </c>
      <c r="WAL37" s="65"/>
      <c r="WAM37" s="65"/>
      <c r="WAN37" s="65"/>
      <c r="WAO37" s="65"/>
      <c r="WAP37" s="65"/>
      <c r="WAQ37" s="65"/>
      <c r="WAR37" s="65"/>
      <c r="WAS37" s="65"/>
      <c r="WAT37" s="65"/>
      <c r="WAU37" s="65"/>
      <c r="WAV37" s="65"/>
      <c r="WAW37" s="65"/>
      <c r="WAX37" s="65"/>
      <c r="WAY37" s="65"/>
      <c r="WAZ37" s="65"/>
      <c r="WBA37" s="65" t="s">
        <v>941</v>
      </c>
      <c r="WBB37" s="65"/>
      <c r="WBC37" s="65"/>
      <c r="WBD37" s="65"/>
      <c r="WBE37" s="65"/>
      <c r="WBF37" s="65"/>
      <c r="WBG37" s="65"/>
      <c r="WBH37" s="65"/>
      <c r="WBI37" s="65"/>
      <c r="WBJ37" s="65"/>
      <c r="WBK37" s="65"/>
      <c r="WBL37" s="65"/>
      <c r="WBM37" s="65"/>
      <c r="WBN37" s="65"/>
      <c r="WBO37" s="65"/>
      <c r="WBP37" s="65"/>
      <c r="WBQ37" s="65" t="s">
        <v>941</v>
      </c>
      <c r="WBR37" s="65"/>
      <c r="WBS37" s="65"/>
      <c r="WBT37" s="65"/>
      <c r="WBU37" s="65"/>
      <c r="WBV37" s="65"/>
      <c r="WBW37" s="65"/>
      <c r="WBX37" s="65"/>
      <c r="WBY37" s="65"/>
      <c r="WBZ37" s="65"/>
      <c r="WCA37" s="65"/>
      <c r="WCB37" s="65"/>
      <c r="WCC37" s="65"/>
      <c r="WCD37" s="65"/>
      <c r="WCE37" s="65"/>
      <c r="WCF37" s="65"/>
      <c r="WCG37" s="65" t="s">
        <v>941</v>
      </c>
      <c r="WCH37" s="65"/>
      <c r="WCI37" s="65"/>
      <c r="WCJ37" s="65"/>
      <c r="WCK37" s="65"/>
      <c r="WCL37" s="65"/>
      <c r="WCM37" s="65"/>
      <c r="WCN37" s="65"/>
      <c r="WCO37" s="65"/>
      <c r="WCP37" s="65"/>
      <c r="WCQ37" s="65"/>
      <c r="WCR37" s="65"/>
      <c r="WCS37" s="65"/>
      <c r="WCT37" s="65"/>
      <c r="WCU37" s="65"/>
      <c r="WCV37" s="65"/>
      <c r="WCW37" s="65" t="s">
        <v>941</v>
      </c>
      <c r="WCX37" s="65"/>
      <c r="WCY37" s="65"/>
      <c r="WCZ37" s="65"/>
      <c r="WDA37" s="65"/>
      <c r="WDB37" s="65"/>
      <c r="WDC37" s="65"/>
      <c r="WDD37" s="65"/>
      <c r="WDE37" s="65"/>
      <c r="WDF37" s="65"/>
      <c r="WDG37" s="65"/>
      <c r="WDH37" s="65"/>
      <c r="WDI37" s="65"/>
      <c r="WDJ37" s="65"/>
      <c r="WDK37" s="65"/>
      <c r="WDL37" s="65"/>
      <c r="WDM37" s="65" t="s">
        <v>941</v>
      </c>
      <c r="WDN37" s="65"/>
      <c r="WDO37" s="65"/>
      <c r="WDP37" s="65"/>
      <c r="WDQ37" s="65"/>
      <c r="WDR37" s="65"/>
      <c r="WDS37" s="65"/>
      <c r="WDT37" s="65"/>
      <c r="WDU37" s="65"/>
      <c r="WDV37" s="65"/>
      <c r="WDW37" s="65"/>
      <c r="WDX37" s="65"/>
      <c r="WDY37" s="65"/>
      <c r="WDZ37" s="65"/>
      <c r="WEA37" s="65"/>
      <c r="WEB37" s="65"/>
      <c r="WEC37" s="65" t="s">
        <v>941</v>
      </c>
      <c r="WED37" s="65"/>
      <c r="WEE37" s="65"/>
      <c r="WEF37" s="65"/>
      <c r="WEG37" s="65"/>
      <c r="WEH37" s="65"/>
      <c r="WEI37" s="65"/>
      <c r="WEJ37" s="65"/>
      <c r="WEK37" s="65"/>
      <c r="WEL37" s="65"/>
      <c r="WEM37" s="65"/>
      <c r="WEN37" s="65"/>
      <c r="WEO37" s="65"/>
      <c r="WEP37" s="65"/>
      <c r="WEQ37" s="65"/>
      <c r="WER37" s="65"/>
      <c r="WES37" s="65" t="s">
        <v>941</v>
      </c>
      <c r="WET37" s="65"/>
      <c r="WEU37" s="65"/>
      <c r="WEV37" s="65"/>
      <c r="WEW37" s="65"/>
      <c r="WEX37" s="65"/>
      <c r="WEY37" s="65"/>
      <c r="WEZ37" s="65"/>
      <c r="WFA37" s="65"/>
      <c r="WFB37" s="65"/>
      <c r="WFC37" s="65"/>
      <c r="WFD37" s="65"/>
      <c r="WFE37" s="65"/>
      <c r="WFF37" s="65"/>
      <c r="WFG37" s="65"/>
      <c r="WFH37" s="65"/>
      <c r="WFI37" s="65" t="s">
        <v>941</v>
      </c>
      <c r="WFJ37" s="65"/>
      <c r="WFK37" s="65"/>
      <c r="WFL37" s="65"/>
      <c r="WFM37" s="65"/>
      <c r="WFN37" s="65"/>
      <c r="WFO37" s="65"/>
      <c r="WFP37" s="65"/>
      <c r="WFQ37" s="65"/>
      <c r="WFR37" s="65"/>
      <c r="WFS37" s="65"/>
      <c r="WFT37" s="65"/>
      <c r="WFU37" s="65"/>
      <c r="WFV37" s="65"/>
      <c r="WFW37" s="65"/>
      <c r="WFX37" s="65"/>
      <c r="WFY37" s="65" t="s">
        <v>941</v>
      </c>
      <c r="WFZ37" s="65"/>
      <c r="WGA37" s="65"/>
      <c r="WGB37" s="65"/>
      <c r="WGC37" s="65"/>
      <c r="WGD37" s="65"/>
      <c r="WGE37" s="65"/>
      <c r="WGF37" s="65"/>
      <c r="WGG37" s="65"/>
      <c r="WGH37" s="65"/>
      <c r="WGI37" s="65"/>
      <c r="WGJ37" s="65"/>
      <c r="WGK37" s="65"/>
      <c r="WGL37" s="65"/>
      <c r="WGM37" s="65"/>
      <c r="WGN37" s="65"/>
      <c r="WGO37" s="65" t="s">
        <v>941</v>
      </c>
      <c r="WGP37" s="65"/>
      <c r="WGQ37" s="65"/>
      <c r="WGR37" s="65"/>
      <c r="WGS37" s="65"/>
      <c r="WGT37" s="65"/>
      <c r="WGU37" s="65"/>
      <c r="WGV37" s="65"/>
      <c r="WGW37" s="65"/>
      <c r="WGX37" s="65"/>
      <c r="WGY37" s="65"/>
      <c r="WGZ37" s="65"/>
      <c r="WHA37" s="65"/>
      <c r="WHB37" s="65"/>
      <c r="WHC37" s="65"/>
      <c r="WHD37" s="65"/>
      <c r="WHE37" s="65" t="s">
        <v>941</v>
      </c>
      <c r="WHF37" s="65"/>
      <c r="WHG37" s="65"/>
      <c r="WHH37" s="65"/>
      <c r="WHI37" s="65"/>
      <c r="WHJ37" s="65"/>
      <c r="WHK37" s="65"/>
      <c r="WHL37" s="65"/>
      <c r="WHM37" s="65"/>
      <c r="WHN37" s="65"/>
      <c r="WHO37" s="65"/>
      <c r="WHP37" s="65"/>
      <c r="WHQ37" s="65"/>
      <c r="WHR37" s="65"/>
      <c r="WHS37" s="65"/>
      <c r="WHT37" s="65"/>
      <c r="WHU37" s="65" t="s">
        <v>941</v>
      </c>
      <c r="WHV37" s="65"/>
      <c r="WHW37" s="65"/>
      <c r="WHX37" s="65"/>
      <c r="WHY37" s="65"/>
      <c r="WHZ37" s="65"/>
      <c r="WIA37" s="65"/>
      <c r="WIB37" s="65"/>
      <c r="WIC37" s="65"/>
      <c r="WID37" s="65"/>
      <c r="WIE37" s="65"/>
      <c r="WIF37" s="65"/>
      <c r="WIG37" s="65"/>
      <c r="WIH37" s="65"/>
      <c r="WII37" s="65"/>
      <c r="WIJ37" s="65"/>
      <c r="WIK37" s="65" t="s">
        <v>941</v>
      </c>
      <c r="WIL37" s="65"/>
      <c r="WIM37" s="65"/>
      <c r="WIN37" s="65"/>
      <c r="WIO37" s="65"/>
      <c r="WIP37" s="65"/>
      <c r="WIQ37" s="65"/>
      <c r="WIR37" s="65"/>
      <c r="WIS37" s="65"/>
      <c r="WIT37" s="65"/>
      <c r="WIU37" s="65"/>
      <c r="WIV37" s="65"/>
      <c r="WIW37" s="65"/>
      <c r="WIX37" s="65"/>
      <c r="WIY37" s="65"/>
      <c r="WIZ37" s="65"/>
      <c r="WJA37" s="65" t="s">
        <v>941</v>
      </c>
      <c r="WJB37" s="65"/>
      <c r="WJC37" s="65"/>
      <c r="WJD37" s="65"/>
      <c r="WJE37" s="65"/>
      <c r="WJF37" s="65"/>
      <c r="WJG37" s="65"/>
      <c r="WJH37" s="65"/>
      <c r="WJI37" s="65"/>
      <c r="WJJ37" s="65"/>
      <c r="WJK37" s="65"/>
      <c r="WJL37" s="65"/>
      <c r="WJM37" s="65"/>
      <c r="WJN37" s="65"/>
      <c r="WJO37" s="65"/>
      <c r="WJP37" s="65"/>
      <c r="WJQ37" s="65" t="s">
        <v>941</v>
      </c>
      <c r="WJR37" s="65"/>
      <c r="WJS37" s="65"/>
      <c r="WJT37" s="65"/>
      <c r="WJU37" s="65"/>
      <c r="WJV37" s="65"/>
      <c r="WJW37" s="65"/>
      <c r="WJX37" s="65"/>
      <c r="WJY37" s="65"/>
      <c r="WJZ37" s="65"/>
      <c r="WKA37" s="65"/>
      <c r="WKB37" s="65"/>
      <c r="WKC37" s="65"/>
      <c r="WKD37" s="65"/>
      <c r="WKE37" s="65"/>
      <c r="WKF37" s="65"/>
      <c r="WKG37" s="65" t="s">
        <v>941</v>
      </c>
      <c r="WKH37" s="65"/>
      <c r="WKI37" s="65"/>
      <c r="WKJ37" s="65"/>
      <c r="WKK37" s="65"/>
      <c r="WKL37" s="65"/>
      <c r="WKM37" s="65"/>
      <c r="WKN37" s="65"/>
      <c r="WKO37" s="65"/>
      <c r="WKP37" s="65"/>
      <c r="WKQ37" s="65"/>
      <c r="WKR37" s="65"/>
      <c r="WKS37" s="65"/>
      <c r="WKT37" s="65"/>
      <c r="WKU37" s="65"/>
      <c r="WKV37" s="65"/>
      <c r="WKW37" s="65" t="s">
        <v>941</v>
      </c>
      <c r="WKX37" s="65"/>
      <c r="WKY37" s="65"/>
      <c r="WKZ37" s="65"/>
      <c r="WLA37" s="65"/>
      <c r="WLB37" s="65"/>
      <c r="WLC37" s="65"/>
      <c r="WLD37" s="65"/>
      <c r="WLE37" s="65"/>
      <c r="WLF37" s="65"/>
      <c r="WLG37" s="65"/>
      <c r="WLH37" s="65"/>
      <c r="WLI37" s="65"/>
      <c r="WLJ37" s="65"/>
      <c r="WLK37" s="65"/>
      <c r="WLL37" s="65"/>
      <c r="WLM37" s="65" t="s">
        <v>941</v>
      </c>
      <c r="WLN37" s="65"/>
      <c r="WLO37" s="65"/>
      <c r="WLP37" s="65"/>
      <c r="WLQ37" s="65"/>
      <c r="WLR37" s="65"/>
      <c r="WLS37" s="65"/>
      <c r="WLT37" s="65"/>
      <c r="WLU37" s="65"/>
      <c r="WLV37" s="65"/>
      <c r="WLW37" s="65"/>
      <c r="WLX37" s="65"/>
      <c r="WLY37" s="65"/>
      <c r="WLZ37" s="65"/>
      <c r="WMA37" s="65"/>
      <c r="WMB37" s="65"/>
      <c r="WMC37" s="65" t="s">
        <v>941</v>
      </c>
      <c r="WMD37" s="65"/>
      <c r="WME37" s="65"/>
      <c r="WMF37" s="65"/>
      <c r="WMG37" s="65"/>
      <c r="WMH37" s="65"/>
      <c r="WMI37" s="65"/>
      <c r="WMJ37" s="65"/>
      <c r="WMK37" s="65"/>
      <c r="WML37" s="65"/>
      <c r="WMM37" s="65"/>
      <c r="WMN37" s="65"/>
      <c r="WMO37" s="65"/>
      <c r="WMP37" s="65"/>
      <c r="WMQ37" s="65"/>
      <c r="WMR37" s="65"/>
      <c r="WMS37" s="65" t="s">
        <v>941</v>
      </c>
      <c r="WMT37" s="65"/>
      <c r="WMU37" s="65"/>
      <c r="WMV37" s="65"/>
      <c r="WMW37" s="65"/>
      <c r="WMX37" s="65"/>
      <c r="WMY37" s="65"/>
      <c r="WMZ37" s="65"/>
      <c r="WNA37" s="65"/>
      <c r="WNB37" s="65"/>
      <c r="WNC37" s="65"/>
      <c r="WND37" s="65"/>
      <c r="WNE37" s="65"/>
      <c r="WNF37" s="65"/>
      <c r="WNG37" s="65"/>
      <c r="WNH37" s="65"/>
      <c r="WNI37" s="65" t="s">
        <v>941</v>
      </c>
      <c r="WNJ37" s="65"/>
      <c r="WNK37" s="65"/>
      <c r="WNL37" s="65"/>
      <c r="WNM37" s="65"/>
      <c r="WNN37" s="65"/>
      <c r="WNO37" s="65"/>
      <c r="WNP37" s="65"/>
      <c r="WNQ37" s="65"/>
      <c r="WNR37" s="65"/>
      <c r="WNS37" s="65"/>
      <c r="WNT37" s="65"/>
      <c r="WNU37" s="65"/>
      <c r="WNV37" s="65"/>
      <c r="WNW37" s="65"/>
      <c r="WNX37" s="65"/>
      <c r="WNY37" s="65" t="s">
        <v>941</v>
      </c>
      <c r="WNZ37" s="65"/>
      <c r="WOA37" s="65"/>
      <c r="WOB37" s="65"/>
      <c r="WOC37" s="65"/>
      <c r="WOD37" s="65"/>
      <c r="WOE37" s="65"/>
      <c r="WOF37" s="65"/>
      <c r="WOG37" s="65"/>
      <c r="WOH37" s="65"/>
      <c r="WOI37" s="65"/>
      <c r="WOJ37" s="65"/>
      <c r="WOK37" s="65"/>
      <c r="WOL37" s="65"/>
      <c r="WOM37" s="65"/>
      <c r="WON37" s="65"/>
      <c r="WOO37" s="65" t="s">
        <v>941</v>
      </c>
      <c r="WOP37" s="65"/>
      <c r="WOQ37" s="65"/>
      <c r="WOR37" s="65"/>
      <c r="WOS37" s="65"/>
      <c r="WOT37" s="65"/>
      <c r="WOU37" s="65"/>
      <c r="WOV37" s="65"/>
      <c r="WOW37" s="65"/>
      <c r="WOX37" s="65"/>
      <c r="WOY37" s="65"/>
      <c r="WOZ37" s="65"/>
      <c r="WPA37" s="65"/>
      <c r="WPB37" s="65"/>
      <c r="WPC37" s="65"/>
      <c r="WPD37" s="65"/>
      <c r="WPE37" s="65" t="s">
        <v>941</v>
      </c>
      <c r="WPF37" s="65"/>
      <c r="WPG37" s="65"/>
      <c r="WPH37" s="65"/>
      <c r="WPI37" s="65"/>
      <c r="WPJ37" s="65"/>
      <c r="WPK37" s="65"/>
      <c r="WPL37" s="65"/>
      <c r="WPM37" s="65"/>
      <c r="WPN37" s="65"/>
      <c r="WPO37" s="65"/>
      <c r="WPP37" s="65"/>
      <c r="WPQ37" s="65"/>
      <c r="WPR37" s="65"/>
      <c r="WPS37" s="65"/>
      <c r="WPT37" s="65"/>
      <c r="WPU37" s="65" t="s">
        <v>941</v>
      </c>
      <c r="WPV37" s="65"/>
      <c r="WPW37" s="65"/>
      <c r="WPX37" s="65"/>
      <c r="WPY37" s="65"/>
      <c r="WPZ37" s="65"/>
      <c r="WQA37" s="65"/>
      <c r="WQB37" s="65"/>
      <c r="WQC37" s="65"/>
      <c r="WQD37" s="65"/>
      <c r="WQE37" s="65"/>
      <c r="WQF37" s="65"/>
      <c r="WQG37" s="65"/>
      <c r="WQH37" s="65"/>
      <c r="WQI37" s="65"/>
      <c r="WQJ37" s="65"/>
      <c r="WQK37" s="65" t="s">
        <v>941</v>
      </c>
      <c r="WQL37" s="65"/>
      <c r="WQM37" s="65"/>
      <c r="WQN37" s="65"/>
      <c r="WQO37" s="65"/>
      <c r="WQP37" s="65"/>
      <c r="WQQ37" s="65"/>
      <c r="WQR37" s="65"/>
      <c r="WQS37" s="65"/>
      <c r="WQT37" s="65"/>
      <c r="WQU37" s="65"/>
      <c r="WQV37" s="65"/>
      <c r="WQW37" s="65"/>
      <c r="WQX37" s="65"/>
      <c r="WQY37" s="65"/>
      <c r="WQZ37" s="65"/>
      <c r="WRA37" s="65" t="s">
        <v>941</v>
      </c>
      <c r="WRB37" s="65"/>
      <c r="WRC37" s="65"/>
      <c r="WRD37" s="65"/>
      <c r="WRE37" s="65"/>
      <c r="WRF37" s="65"/>
      <c r="WRG37" s="65"/>
      <c r="WRH37" s="65"/>
      <c r="WRI37" s="65"/>
      <c r="WRJ37" s="65"/>
      <c r="WRK37" s="65"/>
      <c r="WRL37" s="65"/>
      <c r="WRM37" s="65"/>
      <c r="WRN37" s="65"/>
      <c r="WRO37" s="65"/>
      <c r="WRP37" s="65"/>
      <c r="WRQ37" s="65" t="s">
        <v>941</v>
      </c>
      <c r="WRR37" s="65"/>
      <c r="WRS37" s="65"/>
      <c r="WRT37" s="65"/>
      <c r="WRU37" s="65"/>
      <c r="WRV37" s="65"/>
      <c r="WRW37" s="65"/>
      <c r="WRX37" s="65"/>
      <c r="WRY37" s="65"/>
      <c r="WRZ37" s="65"/>
      <c r="WSA37" s="65"/>
      <c r="WSB37" s="65"/>
      <c r="WSC37" s="65"/>
      <c r="WSD37" s="65"/>
      <c r="WSE37" s="65"/>
      <c r="WSF37" s="65"/>
      <c r="WSG37" s="65" t="s">
        <v>941</v>
      </c>
      <c r="WSH37" s="65"/>
      <c r="WSI37" s="65"/>
      <c r="WSJ37" s="65"/>
      <c r="WSK37" s="65"/>
      <c r="WSL37" s="65"/>
      <c r="WSM37" s="65"/>
      <c r="WSN37" s="65"/>
      <c r="WSO37" s="65"/>
      <c r="WSP37" s="65"/>
      <c r="WSQ37" s="65"/>
      <c r="WSR37" s="65"/>
      <c r="WSS37" s="65"/>
      <c r="WST37" s="65"/>
      <c r="WSU37" s="65"/>
      <c r="WSV37" s="65"/>
      <c r="WSW37" s="65" t="s">
        <v>941</v>
      </c>
      <c r="WSX37" s="65"/>
      <c r="WSY37" s="65"/>
      <c r="WSZ37" s="65"/>
      <c r="WTA37" s="65"/>
      <c r="WTB37" s="65"/>
      <c r="WTC37" s="65"/>
      <c r="WTD37" s="65"/>
      <c r="WTE37" s="65"/>
      <c r="WTF37" s="65"/>
      <c r="WTG37" s="65"/>
      <c r="WTH37" s="65"/>
      <c r="WTI37" s="65"/>
      <c r="WTJ37" s="65"/>
      <c r="WTK37" s="65"/>
      <c r="WTL37" s="65"/>
      <c r="WTM37" s="65" t="s">
        <v>941</v>
      </c>
      <c r="WTN37" s="65"/>
      <c r="WTO37" s="65"/>
      <c r="WTP37" s="65"/>
      <c r="WTQ37" s="65"/>
      <c r="WTR37" s="65"/>
      <c r="WTS37" s="65"/>
      <c r="WTT37" s="65"/>
      <c r="WTU37" s="65"/>
      <c r="WTV37" s="65"/>
      <c r="WTW37" s="65"/>
      <c r="WTX37" s="65"/>
      <c r="WTY37" s="65"/>
      <c r="WTZ37" s="65"/>
      <c r="WUA37" s="65"/>
      <c r="WUB37" s="65"/>
      <c r="WUC37" s="65" t="s">
        <v>941</v>
      </c>
      <c r="WUD37" s="65"/>
      <c r="WUE37" s="65"/>
      <c r="WUF37" s="65"/>
      <c r="WUG37" s="65"/>
      <c r="WUH37" s="65"/>
      <c r="WUI37" s="65"/>
      <c r="WUJ37" s="65"/>
      <c r="WUK37" s="65"/>
      <c r="WUL37" s="65"/>
      <c r="WUM37" s="65"/>
      <c r="WUN37" s="65"/>
      <c r="WUO37" s="65"/>
      <c r="WUP37" s="65"/>
      <c r="WUQ37" s="65"/>
      <c r="WUR37" s="65"/>
      <c r="WUS37" s="65" t="s">
        <v>941</v>
      </c>
      <c r="WUT37" s="65"/>
      <c r="WUU37" s="65"/>
      <c r="WUV37" s="65"/>
      <c r="WUW37" s="65"/>
      <c r="WUX37" s="65"/>
      <c r="WUY37" s="65"/>
      <c r="WUZ37" s="65"/>
      <c r="WVA37" s="65"/>
      <c r="WVB37" s="65"/>
      <c r="WVC37" s="65"/>
      <c r="WVD37" s="65"/>
      <c r="WVE37" s="65"/>
      <c r="WVF37" s="65"/>
      <c r="WVG37" s="65"/>
      <c r="WVH37" s="65"/>
      <c r="WVI37" s="65" t="s">
        <v>941</v>
      </c>
      <c r="WVJ37" s="65"/>
      <c r="WVK37" s="65"/>
      <c r="WVL37" s="65"/>
      <c r="WVM37" s="65"/>
      <c r="WVN37" s="65"/>
      <c r="WVO37" s="65"/>
      <c r="WVP37" s="65"/>
      <c r="WVQ37" s="65"/>
      <c r="WVR37" s="65"/>
      <c r="WVS37" s="65"/>
      <c r="WVT37" s="65"/>
      <c r="WVU37" s="65"/>
      <c r="WVV37" s="65"/>
      <c r="WVW37" s="65"/>
      <c r="WVX37" s="65"/>
      <c r="WVY37" s="65" t="s">
        <v>941</v>
      </c>
      <c r="WVZ37" s="65"/>
      <c r="WWA37" s="65"/>
      <c r="WWB37" s="65"/>
      <c r="WWC37" s="65"/>
      <c r="WWD37" s="65"/>
      <c r="WWE37" s="65"/>
      <c r="WWF37" s="65"/>
      <c r="WWG37" s="65"/>
      <c r="WWH37" s="65"/>
      <c r="WWI37" s="65"/>
      <c r="WWJ37" s="65"/>
      <c r="WWK37" s="65"/>
      <c r="WWL37" s="65"/>
      <c r="WWM37" s="65"/>
      <c r="WWN37" s="65"/>
      <c r="WWO37" s="65" t="s">
        <v>941</v>
      </c>
      <c r="WWP37" s="65"/>
      <c r="WWQ37" s="65"/>
      <c r="WWR37" s="65"/>
      <c r="WWS37" s="65"/>
      <c r="WWT37" s="65"/>
      <c r="WWU37" s="65"/>
      <c r="WWV37" s="65"/>
      <c r="WWW37" s="65"/>
      <c r="WWX37" s="65"/>
      <c r="WWY37" s="65"/>
      <c r="WWZ37" s="65"/>
      <c r="WXA37" s="65"/>
      <c r="WXB37" s="65"/>
      <c r="WXC37" s="65"/>
      <c r="WXD37" s="65"/>
      <c r="WXE37" s="65" t="s">
        <v>941</v>
      </c>
      <c r="WXF37" s="65"/>
      <c r="WXG37" s="65"/>
      <c r="WXH37" s="65"/>
      <c r="WXI37" s="65"/>
      <c r="WXJ37" s="65"/>
      <c r="WXK37" s="65"/>
      <c r="WXL37" s="65"/>
      <c r="WXM37" s="65"/>
      <c r="WXN37" s="65"/>
      <c r="WXO37" s="65"/>
      <c r="WXP37" s="65"/>
      <c r="WXQ37" s="65"/>
      <c r="WXR37" s="65"/>
      <c r="WXS37" s="65"/>
      <c r="WXT37" s="65"/>
      <c r="WXU37" s="65" t="s">
        <v>941</v>
      </c>
      <c r="WXV37" s="65"/>
      <c r="WXW37" s="65"/>
      <c r="WXX37" s="65"/>
      <c r="WXY37" s="65"/>
      <c r="WXZ37" s="65"/>
      <c r="WYA37" s="65"/>
      <c r="WYB37" s="65"/>
      <c r="WYC37" s="65"/>
      <c r="WYD37" s="65"/>
      <c r="WYE37" s="65"/>
      <c r="WYF37" s="65"/>
      <c r="WYG37" s="65"/>
      <c r="WYH37" s="65"/>
      <c r="WYI37" s="65"/>
      <c r="WYJ37" s="65"/>
      <c r="WYK37" s="65" t="s">
        <v>941</v>
      </c>
      <c r="WYL37" s="65"/>
      <c r="WYM37" s="65"/>
      <c r="WYN37" s="65"/>
      <c r="WYO37" s="65"/>
      <c r="WYP37" s="65"/>
      <c r="WYQ37" s="65"/>
      <c r="WYR37" s="65"/>
      <c r="WYS37" s="65"/>
      <c r="WYT37" s="65"/>
      <c r="WYU37" s="65"/>
      <c r="WYV37" s="65"/>
      <c r="WYW37" s="65"/>
      <c r="WYX37" s="65"/>
      <c r="WYY37" s="65"/>
      <c r="WYZ37" s="65"/>
      <c r="WZA37" s="65" t="s">
        <v>941</v>
      </c>
      <c r="WZB37" s="65"/>
      <c r="WZC37" s="65"/>
      <c r="WZD37" s="65"/>
      <c r="WZE37" s="65"/>
      <c r="WZF37" s="65"/>
      <c r="WZG37" s="65"/>
      <c r="WZH37" s="65"/>
      <c r="WZI37" s="65"/>
      <c r="WZJ37" s="65"/>
      <c r="WZK37" s="65"/>
      <c r="WZL37" s="65"/>
      <c r="WZM37" s="65"/>
      <c r="WZN37" s="65"/>
      <c r="WZO37" s="65"/>
      <c r="WZP37" s="65"/>
      <c r="WZQ37" s="65" t="s">
        <v>941</v>
      </c>
      <c r="WZR37" s="65"/>
      <c r="WZS37" s="65"/>
      <c r="WZT37" s="65"/>
      <c r="WZU37" s="65"/>
      <c r="WZV37" s="65"/>
      <c r="WZW37" s="65"/>
      <c r="WZX37" s="65"/>
      <c r="WZY37" s="65"/>
      <c r="WZZ37" s="65"/>
      <c r="XAA37" s="65"/>
      <c r="XAB37" s="65"/>
      <c r="XAC37" s="65"/>
      <c r="XAD37" s="65"/>
      <c r="XAE37" s="65"/>
      <c r="XAF37" s="65"/>
      <c r="XAG37" s="65" t="s">
        <v>941</v>
      </c>
      <c r="XAH37" s="65"/>
      <c r="XAI37" s="65"/>
      <c r="XAJ37" s="65"/>
      <c r="XAK37" s="65"/>
      <c r="XAL37" s="65"/>
      <c r="XAM37" s="65"/>
      <c r="XAN37" s="65"/>
      <c r="XAO37" s="65"/>
      <c r="XAP37" s="65"/>
      <c r="XAQ37" s="65"/>
      <c r="XAR37" s="65"/>
      <c r="XAS37" s="65"/>
      <c r="XAT37" s="65"/>
      <c r="XAU37" s="65"/>
      <c r="XAV37" s="65"/>
      <c r="XAW37" s="65" t="s">
        <v>941</v>
      </c>
      <c r="XAX37" s="65"/>
      <c r="XAY37" s="65"/>
      <c r="XAZ37" s="65"/>
      <c r="XBA37" s="65"/>
      <c r="XBB37" s="65"/>
      <c r="XBC37" s="65"/>
      <c r="XBD37" s="65"/>
      <c r="XBE37" s="65"/>
      <c r="XBF37" s="65"/>
      <c r="XBG37" s="65"/>
      <c r="XBH37" s="65"/>
      <c r="XBI37" s="65"/>
      <c r="XBJ37" s="65"/>
      <c r="XBK37" s="65"/>
      <c r="XBL37" s="65"/>
      <c r="XBM37" s="65" t="s">
        <v>941</v>
      </c>
      <c r="XBN37" s="65"/>
      <c r="XBO37" s="65"/>
      <c r="XBP37" s="65"/>
      <c r="XBQ37" s="65"/>
      <c r="XBR37" s="65"/>
      <c r="XBS37" s="65"/>
      <c r="XBT37" s="65"/>
      <c r="XBU37" s="65"/>
      <c r="XBV37" s="65"/>
      <c r="XBW37" s="65"/>
      <c r="XBX37" s="65"/>
      <c r="XBY37" s="65"/>
      <c r="XBZ37" s="65"/>
      <c r="XCA37" s="65"/>
      <c r="XCB37" s="65"/>
      <c r="XCC37" s="65" t="s">
        <v>941</v>
      </c>
      <c r="XCD37" s="65"/>
      <c r="XCE37" s="65"/>
      <c r="XCF37" s="65"/>
      <c r="XCG37" s="65"/>
      <c r="XCH37" s="65"/>
      <c r="XCI37" s="65"/>
      <c r="XCJ37" s="65"/>
      <c r="XCK37" s="65"/>
      <c r="XCL37" s="65"/>
      <c r="XCM37" s="65"/>
      <c r="XCN37" s="65"/>
      <c r="XCO37" s="65"/>
      <c r="XCP37" s="65"/>
      <c r="XCQ37" s="65"/>
      <c r="XCR37" s="65"/>
      <c r="XCS37" s="65" t="s">
        <v>941</v>
      </c>
      <c r="XCT37" s="65"/>
      <c r="XCU37" s="65"/>
      <c r="XCV37" s="65"/>
      <c r="XCW37" s="65"/>
      <c r="XCX37" s="65"/>
      <c r="XCY37" s="65"/>
      <c r="XCZ37" s="65"/>
      <c r="XDA37" s="65"/>
      <c r="XDB37" s="65"/>
      <c r="XDC37" s="65"/>
      <c r="XDD37" s="65"/>
      <c r="XDE37" s="65"/>
      <c r="XDF37" s="65"/>
      <c r="XDG37" s="65"/>
      <c r="XDH37" s="65"/>
      <c r="XDI37" s="65" t="s">
        <v>941</v>
      </c>
      <c r="XDJ37" s="65"/>
      <c r="XDK37" s="65"/>
      <c r="XDL37" s="65"/>
      <c r="XDM37" s="65"/>
      <c r="XDN37" s="65"/>
      <c r="XDO37" s="65"/>
      <c r="XDP37" s="65"/>
      <c r="XDQ37" s="65"/>
      <c r="XDR37" s="65"/>
      <c r="XDS37" s="65"/>
      <c r="XDT37" s="65"/>
      <c r="XDU37" s="65"/>
      <c r="XDV37" s="65"/>
      <c r="XDW37" s="65"/>
      <c r="XDX37" s="65"/>
      <c r="XDY37" s="65" t="s">
        <v>941</v>
      </c>
      <c r="XDZ37" s="65"/>
      <c r="XEA37" s="65"/>
      <c r="XEB37" s="65"/>
      <c r="XEC37" s="65"/>
      <c r="XED37" s="65"/>
      <c r="XEE37" s="65"/>
      <c r="XEF37" s="65"/>
      <c r="XEG37" s="65"/>
      <c r="XEH37" s="65"/>
      <c r="XEI37" s="65"/>
      <c r="XEJ37" s="65"/>
      <c r="XEK37" s="65"/>
      <c r="XEL37" s="65"/>
      <c r="XEM37" s="65"/>
      <c r="XEN37" s="65"/>
      <c r="XEO37" s="65" t="s">
        <v>941</v>
      </c>
      <c r="XEP37" s="65"/>
      <c r="XEQ37" s="65"/>
      <c r="XER37" s="65"/>
      <c r="XES37" s="65"/>
      <c r="XET37" s="65"/>
      <c r="XEU37" s="65"/>
      <c r="XEV37" s="65"/>
      <c r="XEW37" s="65"/>
      <c r="XEX37" s="65"/>
      <c r="XEY37" s="65"/>
      <c r="XEZ37" s="65"/>
      <c r="XFA37" s="65"/>
      <c r="XFB37" s="65"/>
      <c r="XFC37" s="65"/>
      <c r="XFD37" s="65"/>
    </row>
    <row r="38" s="5" customFormat="1" ht="17.25" spans="1:1024 1025:16384">
      <c r="A38" s="52"/>
      <c r="B38" s="52"/>
      <c r="C38" s="52"/>
      <c r="D38" s="52"/>
      <c r="E38" s="52"/>
      <c r="F38" s="52"/>
      <c r="G38" s="52"/>
      <c r="H38" s="52"/>
      <c r="I38" s="52"/>
      <c r="J38" s="52"/>
    </row>
    <row r="39" s="5" customFormat="1" ht="17.25" spans="1:1024 1025:16384">
      <c r="A39" s="52"/>
      <c r="B39" s="52"/>
      <c r="C39" s="52"/>
      <c r="D39" s="52"/>
      <c r="E39" s="52"/>
      <c r="F39" s="52"/>
      <c r="G39" s="52"/>
      <c r="H39" s="52"/>
      <c r="I39" s="52"/>
      <c r="J39" s="52"/>
    </row>
    <row r="40" s="5" customFormat="1" ht="17.25" spans="1:1024 1025:16384">
      <c r="A40" s="52"/>
      <c r="B40" s="52"/>
      <c r="C40" s="52"/>
      <c r="D40" s="52"/>
      <c r="E40" s="52"/>
      <c r="F40" s="52"/>
      <c r="G40" s="52"/>
      <c r="H40" s="52"/>
      <c r="I40" s="52"/>
      <c r="J40" s="52"/>
    </row>
    <row r="41" s="5" customFormat="1" ht="17.25" spans="1:1024 1025:16384">
      <c r="A41" s="52"/>
      <c r="B41" s="52"/>
      <c r="C41" s="52"/>
      <c r="D41" s="52"/>
      <c r="E41" s="52"/>
      <c r="F41" s="52"/>
      <c r="G41" s="52"/>
      <c r="H41" s="52"/>
      <c r="I41" s="52"/>
      <c r="J41" s="52"/>
    </row>
    <row r="42" s="5" customFormat="1" ht="17.25" spans="1:1024 1025:16384">
      <c r="A42" s="52"/>
      <c r="B42" s="52"/>
      <c r="C42" s="52"/>
      <c r="D42" s="52"/>
      <c r="E42" s="52"/>
      <c r="F42" s="52"/>
      <c r="G42" s="52"/>
      <c r="H42" s="52"/>
      <c r="I42" s="52"/>
      <c r="J42" s="52"/>
    </row>
    <row r="43" s="5" customFormat="1" ht="17.25" spans="1:1024 1025:16384">
      <c r="A43" s="52"/>
      <c r="B43" s="52"/>
      <c r="C43" s="52"/>
      <c r="D43" s="52"/>
      <c r="E43" s="52"/>
      <c r="F43" s="52"/>
      <c r="G43" s="52"/>
      <c r="H43" s="52"/>
      <c r="I43" s="52"/>
      <c r="J43" s="52"/>
    </row>
    <row r="44" s="5" customFormat="1" ht="17.25" spans="1:1024 1025:16384">
      <c r="A44" s="52"/>
      <c r="B44" s="52"/>
      <c r="C44" s="52"/>
      <c r="D44" s="52"/>
      <c r="E44" s="52"/>
      <c r="F44" s="52"/>
      <c r="G44" s="52"/>
      <c r="H44" s="52"/>
      <c r="I44" s="52"/>
      <c r="J44" s="52"/>
    </row>
    <row r="45" s="5" customFormat="1" ht="17.25" spans="1:1024 1025:16384">
      <c r="A45" s="52"/>
      <c r="B45" s="52"/>
      <c r="C45" s="52"/>
      <c r="D45" s="52"/>
      <c r="E45" s="52"/>
      <c r="F45" s="52"/>
      <c r="G45" s="52"/>
      <c r="H45" s="52"/>
      <c r="I45" s="52"/>
      <c r="J45" s="52"/>
    </row>
    <row r="46" s="5" customFormat="1" ht="17.25" spans="1:1024 1025:16384">
      <c r="A46" s="52"/>
      <c r="B46" s="52"/>
      <c r="C46" s="52"/>
      <c r="D46" s="52"/>
      <c r="E46" s="52"/>
      <c r="F46" s="52"/>
      <c r="G46" s="52"/>
      <c r="H46" s="52"/>
      <c r="I46" s="52"/>
      <c r="J46" s="52"/>
    </row>
    <row r="47" s="5" customFormat="1" ht="17.25" spans="1:1024 1025:16384">
      <c r="A47" s="52"/>
      <c r="B47" s="52"/>
      <c r="C47" s="52"/>
      <c r="D47" s="52"/>
      <c r="E47" s="52"/>
      <c r="F47" s="52"/>
      <c r="G47" s="52"/>
      <c r="H47" s="52"/>
      <c r="I47" s="52"/>
      <c r="J47" s="52"/>
    </row>
    <row r="48" s="5" customFormat="1" ht="17.25" spans="1:1024 1025:16384">
      <c r="A48" s="52"/>
      <c r="B48" s="52"/>
      <c r="C48" s="52"/>
      <c r="D48" s="52"/>
      <c r="E48" s="52"/>
      <c r="F48" s="52"/>
      <c r="G48" s="52"/>
      <c r="H48" s="52"/>
      <c r="I48" s="52"/>
      <c r="J48" s="52"/>
    </row>
    <row r="49" s="5" customFormat="1" ht="17.25" spans="1:10">
      <c r="A49" s="52"/>
      <c r="B49" s="52"/>
      <c r="C49" s="52"/>
      <c r="D49" s="52"/>
      <c r="E49" s="52"/>
      <c r="F49" s="52"/>
      <c r="G49" s="52"/>
      <c r="H49" s="52"/>
      <c r="I49" s="52"/>
      <c r="J49" s="52"/>
    </row>
    <row r="50" s="5" customFormat="1" ht="17.25" spans="1:10">
      <c r="A50" s="52"/>
      <c r="B50" s="52"/>
      <c r="C50" s="52"/>
      <c r="D50" s="52"/>
      <c r="E50" s="52"/>
      <c r="F50" s="52"/>
      <c r="G50" s="52"/>
      <c r="H50" s="52"/>
      <c r="I50" s="52"/>
      <c r="J50" s="52"/>
    </row>
    <row r="51" s="5" customFormat="1" ht="17.25" spans="1:10">
      <c r="A51" s="52"/>
      <c r="B51" s="52"/>
      <c r="C51" s="52"/>
      <c r="D51" s="52"/>
      <c r="E51" s="52"/>
      <c r="F51" s="52"/>
      <c r="G51" s="52"/>
      <c r="H51" s="52"/>
      <c r="I51" s="52"/>
      <c r="J51" s="52"/>
    </row>
    <row r="52" s="5" customFormat="1" ht="17.25" spans="1:10">
      <c r="A52" s="52"/>
      <c r="B52" s="52"/>
      <c r="C52" s="52"/>
      <c r="D52" s="52"/>
      <c r="E52" s="52"/>
      <c r="F52" s="52"/>
      <c r="G52" s="52"/>
      <c r="H52" s="52"/>
      <c r="I52" s="52"/>
      <c r="J52" s="52"/>
    </row>
    <row r="53" s="5" customFormat="1" ht="17.25" spans="1:10">
      <c r="A53" s="52"/>
      <c r="B53" s="52"/>
      <c r="C53" s="52"/>
      <c r="D53" s="52"/>
      <c r="E53" s="52"/>
      <c r="F53" s="52"/>
      <c r="G53" s="52"/>
      <c r="H53" s="52"/>
      <c r="I53" s="52"/>
      <c r="J53" s="52"/>
    </row>
    <row r="54" s="5" customFormat="1" ht="17.25" spans="1:10">
      <c r="A54" s="52"/>
      <c r="B54" s="52"/>
      <c r="C54" s="52"/>
      <c r="D54" s="52"/>
      <c r="E54" s="52"/>
      <c r="F54" s="52"/>
      <c r="G54" s="52"/>
      <c r="H54" s="52"/>
      <c r="I54" s="52"/>
      <c r="J54" s="52"/>
    </row>
    <row r="55" s="5" customFormat="1" ht="17.25" spans="1:10">
      <c r="A55" s="52"/>
      <c r="B55" s="52"/>
      <c r="C55" s="52"/>
      <c r="D55" s="52"/>
      <c r="E55" s="52"/>
      <c r="F55" s="52"/>
      <c r="G55" s="52"/>
      <c r="H55" s="52"/>
      <c r="I55" s="52"/>
      <c r="J55" s="52"/>
    </row>
    <row r="56" s="5" customFormat="1" ht="17.25" spans="1:10">
      <c r="A56" s="52"/>
      <c r="B56" s="52"/>
      <c r="C56" s="52"/>
      <c r="D56" s="52"/>
      <c r="E56" s="52"/>
      <c r="F56" s="52"/>
      <c r="G56" s="52"/>
      <c r="H56" s="52"/>
      <c r="I56" s="52"/>
      <c r="J56" s="52"/>
    </row>
    <row r="57" s="5" customFormat="1" ht="17.25" spans="1:10">
      <c r="A57" s="52"/>
      <c r="B57" s="52"/>
      <c r="C57" s="52"/>
      <c r="D57" s="52"/>
      <c r="E57" s="52"/>
      <c r="F57" s="52"/>
      <c r="G57" s="52"/>
      <c r="H57" s="52"/>
      <c r="I57" s="52"/>
      <c r="J57" s="52"/>
    </row>
    <row r="58" s="5" customFormat="1" ht="17.25" spans="1:10">
      <c r="A58" s="52"/>
      <c r="B58" s="52"/>
      <c r="C58" s="52"/>
      <c r="D58" s="52"/>
      <c r="E58" s="52"/>
      <c r="F58" s="52"/>
      <c r="G58" s="52"/>
      <c r="H58" s="52"/>
      <c r="I58" s="52"/>
      <c r="J58" s="52"/>
    </row>
    <row r="59" s="5" customFormat="1" ht="17.25" spans="1:10">
      <c r="A59" s="52"/>
      <c r="B59" s="52"/>
      <c r="C59" s="52"/>
      <c r="D59" s="52"/>
      <c r="E59" s="52"/>
      <c r="F59" s="52"/>
      <c r="G59" s="52"/>
      <c r="H59" s="52"/>
      <c r="I59" s="52"/>
      <c r="J59" s="52"/>
    </row>
    <row r="60" s="5" customFormat="1" ht="17.25" spans="1:10">
      <c r="A60" s="52"/>
      <c r="B60" s="52"/>
      <c r="C60" s="52"/>
      <c r="D60" s="52"/>
      <c r="E60" s="52"/>
      <c r="F60" s="52"/>
      <c r="G60" s="52"/>
      <c r="H60" s="52"/>
      <c r="I60" s="52"/>
      <c r="J60" s="52"/>
    </row>
    <row r="61" s="5" customFormat="1" ht="17.25" spans="1:10">
      <c r="A61" s="52"/>
      <c r="B61" s="52"/>
      <c r="C61" s="52"/>
      <c r="D61" s="52"/>
      <c r="E61" s="52"/>
      <c r="F61" s="52"/>
      <c r="G61" s="52"/>
      <c r="H61" s="52"/>
      <c r="I61" s="52"/>
      <c r="J61" s="52"/>
    </row>
    <row r="62" s="5" customFormat="1" ht="17.25" spans="1:10">
      <c r="A62" s="52"/>
      <c r="B62" s="52"/>
      <c r="C62" s="52"/>
      <c r="D62" s="52"/>
      <c r="E62" s="52"/>
      <c r="F62" s="52"/>
      <c r="G62" s="52"/>
      <c r="H62" s="52"/>
      <c r="I62" s="52"/>
      <c r="J62" s="52"/>
    </row>
    <row r="63" s="5" customFormat="1" ht="17.25" spans="1:10">
      <c r="A63" s="52"/>
      <c r="B63" s="52"/>
      <c r="C63" s="52"/>
      <c r="D63" s="52"/>
      <c r="E63" s="52"/>
      <c r="F63" s="52"/>
      <c r="G63" s="52"/>
      <c r="H63" s="52"/>
      <c r="I63" s="52"/>
      <c r="J63" s="52"/>
    </row>
    <row r="64" s="5" customFormat="1" ht="17.25" spans="1:10">
      <c r="A64" s="52"/>
      <c r="B64" s="52"/>
      <c r="C64" s="52"/>
      <c r="D64" s="52"/>
      <c r="E64" s="52"/>
      <c r="F64" s="52"/>
      <c r="G64" s="52"/>
      <c r="H64" s="52"/>
      <c r="I64" s="52"/>
      <c r="J64" s="52"/>
    </row>
    <row r="65" s="5" customFormat="1" ht="17.25" spans="1:10">
      <c r="A65" s="52"/>
      <c r="B65" s="52"/>
      <c r="C65" s="52"/>
      <c r="D65" s="52"/>
      <c r="E65" s="52"/>
      <c r="F65" s="52"/>
      <c r="G65" s="52"/>
      <c r="H65" s="52"/>
      <c r="I65" s="52"/>
      <c r="J65" s="52"/>
    </row>
    <row r="66" s="5" customFormat="1" ht="17.25" spans="1:10">
      <c r="A66" s="52"/>
      <c r="B66" s="52"/>
      <c r="C66" s="52"/>
      <c r="D66" s="52"/>
      <c r="E66" s="52"/>
      <c r="F66" s="52"/>
      <c r="G66" s="52"/>
      <c r="H66" s="52"/>
      <c r="I66" s="52"/>
      <c r="J66" s="52"/>
    </row>
    <row r="67" s="5" customFormat="1" ht="17.25" spans="1:10">
      <c r="A67" s="52"/>
      <c r="B67" s="52"/>
      <c r="C67" s="52"/>
      <c r="D67" s="52"/>
      <c r="E67" s="52"/>
      <c r="F67" s="52"/>
      <c r="G67" s="52"/>
      <c r="H67" s="52"/>
      <c r="I67" s="52"/>
      <c r="J67" s="52"/>
    </row>
    <row r="68" s="5" customFormat="1" ht="17.25" spans="1:10">
      <c r="A68" s="52"/>
      <c r="B68" s="52"/>
      <c r="C68" s="52"/>
      <c r="D68" s="52"/>
      <c r="E68" s="52"/>
      <c r="F68" s="52"/>
      <c r="G68" s="52"/>
      <c r="H68" s="52"/>
      <c r="I68" s="52"/>
      <c r="J68" s="52"/>
    </row>
    <row r="69" s="5" customFormat="1" ht="17.25" spans="1:10">
      <c r="A69" s="52"/>
      <c r="B69" s="52"/>
      <c r="C69" s="52"/>
      <c r="D69" s="52"/>
      <c r="E69" s="52"/>
      <c r="F69" s="52"/>
      <c r="G69" s="52"/>
      <c r="H69" s="52"/>
      <c r="I69" s="52"/>
      <c r="J69" s="52"/>
    </row>
    <row r="70" s="5" customFormat="1" ht="17.25" spans="1:10">
      <c r="A70" s="52"/>
      <c r="B70" s="52"/>
      <c r="C70" s="52"/>
      <c r="D70" s="52"/>
      <c r="E70" s="52"/>
      <c r="F70" s="52"/>
      <c r="G70" s="52"/>
      <c r="H70" s="52"/>
      <c r="I70" s="52"/>
      <c r="J70" s="52"/>
    </row>
    <row r="71" s="5" customFormat="1" ht="17.25" spans="1:10">
      <c r="A71" s="52"/>
      <c r="B71" s="52"/>
      <c r="C71" s="52"/>
      <c r="D71" s="52"/>
      <c r="E71" s="52"/>
      <c r="F71" s="52"/>
      <c r="G71" s="52"/>
      <c r="H71" s="52"/>
      <c r="I71" s="52"/>
      <c r="J71" s="52"/>
    </row>
    <row r="72" s="5" customFormat="1" ht="17.25" spans="1:10">
      <c r="A72" s="52"/>
      <c r="B72" s="52"/>
      <c r="C72" s="52"/>
      <c r="D72" s="52"/>
      <c r="E72" s="52"/>
      <c r="F72" s="52"/>
      <c r="G72" s="52"/>
      <c r="H72" s="52"/>
      <c r="I72" s="52"/>
      <c r="J72" s="52"/>
    </row>
    <row r="73" s="5" customFormat="1" ht="17.25" spans="1:10">
      <c r="A73" s="52"/>
      <c r="B73" s="52"/>
      <c r="C73" s="52"/>
      <c r="D73" s="52"/>
      <c r="E73" s="52"/>
      <c r="F73" s="52"/>
      <c r="G73" s="52"/>
      <c r="H73" s="52"/>
      <c r="I73" s="52"/>
      <c r="J73" s="52"/>
    </row>
    <row r="74" s="5" customFormat="1" ht="17.25" spans="1:10">
      <c r="A74" s="52"/>
      <c r="B74" s="52"/>
      <c r="C74" s="52"/>
      <c r="D74" s="52"/>
      <c r="E74" s="52"/>
      <c r="F74" s="52"/>
      <c r="G74" s="52"/>
      <c r="H74" s="52"/>
      <c r="I74" s="52"/>
      <c r="J74" s="52"/>
    </row>
    <row r="75" s="5" customFormat="1" ht="17.25" spans="1:10">
      <c r="A75" s="52"/>
      <c r="B75" s="52"/>
      <c r="C75" s="52"/>
      <c r="D75" s="52"/>
      <c r="E75" s="52"/>
      <c r="F75" s="52"/>
      <c r="G75" s="52"/>
      <c r="H75" s="52"/>
      <c r="I75" s="52"/>
      <c r="J75" s="52"/>
    </row>
    <row r="76" s="5" customFormat="1" ht="17.25" spans="1:10">
      <c r="A76" s="52"/>
      <c r="B76" s="52"/>
      <c r="C76" s="52"/>
      <c r="D76" s="52"/>
      <c r="E76" s="52"/>
      <c r="F76" s="52"/>
      <c r="G76" s="52"/>
      <c r="H76" s="52"/>
      <c r="I76" s="52"/>
      <c r="J76" s="52"/>
    </row>
    <row r="77" s="5" customFormat="1" ht="17.25" spans="1:10">
      <c r="A77" s="52"/>
      <c r="B77" s="52"/>
      <c r="C77" s="52"/>
      <c r="D77" s="52"/>
      <c r="E77" s="52"/>
      <c r="F77" s="52"/>
      <c r="G77" s="52"/>
      <c r="H77" s="52"/>
      <c r="I77" s="52"/>
      <c r="J77" s="52"/>
    </row>
    <row r="78" s="5" customFormat="1" ht="17.25" spans="1:10">
      <c r="A78" s="52"/>
      <c r="B78" s="52"/>
      <c r="C78" s="52"/>
      <c r="D78" s="52"/>
      <c r="E78" s="52"/>
      <c r="F78" s="52"/>
      <c r="G78" s="52"/>
      <c r="H78" s="52"/>
      <c r="I78" s="52"/>
      <c r="J78" s="52"/>
    </row>
    <row r="79" s="5" customFormat="1" ht="17.25" spans="1:10">
      <c r="A79" s="52"/>
      <c r="B79" s="52"/>
      <c r="C79" s="52"/>
      <c r="D79" s="52"/>
      <c r="E79" s="52"/>
      <c r="F79" s="52"/>
      <c r="G79" s="52"/>
      <c r="H79" s="52"/>
      <c r="I79" s="52"/>
      <c r="J79" s="52"/>
    </row>
    <row r="80" s="5" customFormat="1" ht="17.25" spans="1:10">
      <c r="A80" s="52"/>
      <c r="B80" s="52"/>
      <c r="C80" s="52"/>
      <c r="D80" s="52"/>
      <c r="E80" s="52"/>
      <c r="F80" s="52"/>
      <c r="G80" s="52"/>
      <c r="H80" s="52"/>
      <c r="I80" s="52"/>
      <c r="J80" s="52"/>
    </row>
    <row r="81" s="5" customFormat="1" ht="17.25" spans="1:10">
      <c r="A81" s="52"/>
      <c r="B81" s="52"/>
      <c r="C81" s="52"/>
      <c r="D81" s="52"/>
      <c r="E81" s="52"/>
      <c r="F81" s="52"/>
      <c r="G81" s="52"/>
      <c r="H81" s="52"/>
      <c r="I81" s="52"/>
      <c r="J81" s="52"/>
    </row>
    <row r="82" s="5" customFormat="1" ht="17.25" spans="1:10">
      <c r="A82" s="52"/>
      <c r="B82" s="52"/>
      <c r="C82" s="52"/>
      <c r="D82" s="52"/>
      <c r="E82" s="52"/>
      <c r="F82" s="52"/>
      <c r="G82" s="52"/>
      <c r="H82" s="52"/>
      <c r="I82" s="52"/>
      <c r="J82" s="52"/>
    </row>
    <row r="83" s="5" customFormat="1" ht="17.25" spans="1:10">
      <c r="A83" s="52"/>
      <c r="B83" s="52"/>
      <c r="C83" s="52"/>
      <c r="D83" s="52"/>
      <c r="E83" s="52"/>
      <c r="F83" s="52"/>
      <c r="G83" s="52"/>
      <c r="H83" s="52"/>
      <c r="I83" s="52"/>
      <c r="J83" s="52"/>
    </row>
    <row r="84" s="5" customFormat="1" ht="17.25" spans="1:10">
      <c r="A84" s="52"/>
      <c r="B84" s="52"/>
      <c r="C84" s="52"/>
      <c r="D84" s="52"/>
      <c r="E84" s="52"/>
      <c r="F84" s="52"/>
      <c r="G84" s="52"/>
      <c r="H84" s="52"/>
      <c r="I84" s="52"/>
      <c r="J84" s="52"/>
    </row>
    <row r="85" s="5" customFormat="1" ht="17.25" spans="1:10">
      <c r="A85" s="52"/>
      <c r="B85" s="52"/>
      <c r="C85" s="52"/>
      <c r="D85" s="52"/>
      <c r="E85" s="52"/>
      <c r="F85" s="52"/>
      <c r="G85" s="52"/>
      <c r="H85" s="52"/>
      <c r="I85" s="52"/>
      <c r="J85" s="52"/>
    </row>
    <row r="86" s="5" customFormat="1" ht="17.25" spans="1:10">
      <c r="A86" s="52"/>
      <c r="B86" s="52"/>
      <c r="C86" s="52"/>
      <c r="D86" s="52"/>
      <c r="E86" s="52"/>
      <c r="F86" s="52"/>
      <c r="G86" s="52"/>
      <c r="H86" s="52"/>
      <c r="I86" s="52"/>
      <c r="J86" s="52"/>
    </row>
    <row r="87" s="5" customFormat="1" ht="17.25" spans="1:10">
      <c r="A87" s="52"/>
      <c r="B87" s="52"/>
      <c r="C87" s="52"/>
      <c r="D87" s="52"/>
      <c r="E87" s="52"/>
      <c r="F87" s="52"/>
      <c r="G87" s="52"/>
      <c r="H87" s="52"/>
      <c r="I87" s="52"/>
      <c r="J87" s="52"/>
    </row>
    <row r="88" s="5" customFormat="1" ht="17.25" spans="1:10">
      <c r="A88" s="52"/>
      <c r="B88" s="52"/>
      <c r="C88" s="52"/>
      <c r="D88" s="52"/>
      <c r="E88" s="52"/>
      <c r="F88" s="52"/>
      <c r="G88" s="52"/>
      <c r="H88" s="52"/>
      <c r="I88" s="52"/>
      <c r="J88" s="52"/>
    </row>
    <row r="89" s="5" customFormat="1" ht="17.25" spans="1:10">
      <c r="A89" s="52"/>
      <c r="B89" s="52"/>
      <c r="C89" s="52"/>
      <c r="D89" s="52"/>
      <c r="E89" s="52"/>
      <c r="F89" s="52"/>
      <c r="G89" s="52"/>
      <c r="H89" s="52"/>
      <c r="I89" s="52"/>
      <c r="J89" s="52"/>
    </row>
    <row r="90" s="5" customFormat="1" ht="17.25" spans="1:10">
      <c r="A90" s="52"/>
      <c r="B90" s="52"/>
      <c r="C90" s="52"/>
      <c r="D90" s="52"/>
      <c r="E90" s="52"/>
      <c r="F90" s="52"/>
      <c r="G90" s="52"/>
      <c r="H90" s="52"/>
      <c r="I90" s="52"/>
      <c r="J90" s="52"/>
    </row>
    <row r="91" s="5" customFormat="1" ht="17.25" spans="1:10">
      <c r="A91" s="52"/>
      <c r="B91" s="52"/>
      <c r="C91" s="52"/>
      <c r="D91" s="52"/>
      <c r="E91" s="52"/>
      <c r="F91" s="52"/>
      <c r="G91" s="52"/>
      <c r="H91" s="52"/>
      <c r="I91" s="52"/>
      <c r="J91" s="52"/>
    </row>
    <row r="92" s="5" customFormat="1" ht="17.25" spans="1:10">
      <c r="A92" s="52"/>
      <c r="B92" s="52"/>
      <c r="C92" s="52"/>
      <c r="D92" s="52"/>
      <c r="E92" s="52"/>
      <c r="F92" s="52"/>
      <c r="G92" s="52"/>
      <c r="H92" s="52"/>
      <c r="I92" s="52"/>
      <c r="J92" s="52"/>
    </row>
    <row r="93" s="5" customFormat="1" ht="17.25" spans="1:10">
      <c r="A93" s="52"/>
      <c r="B93" s="52"/>
      <c r="C93" s="52"/>
      <c r="D93" s="52"/>
      <c r="E93" s="52"/>
      <c r="F93" s="52"/>
      <c r="G93" s="52"/>
      <c r="H93" s="52"/>
      <c r="I93" s="52"/>
      <c r="J93" s="52"/>
    </row>
    <row r="94" s="5" customFormat="1" ht="17.25" spans="1:10">
      <c r="A94" s="52"/>
      <c r="B94" s="52"/>
      <c r="C94" s="52"/>
      <c r="D94" s="52"/>
      <c r="E94" s="52"/>
      <c r="F94" s="52"/>
      <c r="G94" s="52"/>
      <c r="H94" s="52"/>
      <c r="I94" s="52"/>
      <c r="J94" s="52"/>
    </row>
    <row r="95" s="5" customFormat="1" ht="17.25" spans="1:10">
      <c r="A95" s="52"/>
      <c r="B95" s="52"/>
      <c r="C95" s="52"/>
      <c r="D95" s="52"/>
      <c r="E95" s="52"/>
      <c r="F95" s="52"/>
      <c r="G95" s="52"/>
      <c r="H95" s="52"/>
      <c r="I95" s="52"/>
      <c r="J95" s="52"/>
    </row>
    <row r="96" s="5" customFormat="1" ht="17.25" spans="1:10">
      <c r="A96" s="52"/>
      <c r="B96" s="52"/>
      <c r="C96" s="52"/>
      <c r="D96" s="52"/>
      <c r="E96" s="52"/>
      <c r="F96" s="52"/>
      <c r="G96" s="52"/>
      <c r="H96" s="52"/>
      <c r="I96" s="52"/>
      <c r="J96" s="52"/>
    </row>
    <row r="97" s="5" customFormat="1" ht="17.25" spans="1:10">
      <c r="A97" s="52"/>
      <c r="B97" s="52"/>
      <c r="C97" s="52"/>
      <c r="D97" s="52"/>
      <c r="E97" s="52"/>
      <c r="F97" s="52"/>
      <c r="G97" s="52"/>
      <c r="H97" s="52"/>
      <c r="I97" s="52"/>
      <c r="J97" s="52"/>
    </row>
    <row r="98" s="5" customFormat="1" ht="17.25" spans="1:10">
      <c r="A98" s="52"/>
      <c r="B98" s="52"/>
      <c r="C98" s="52"/>
      <c r="D98" s="52"/>
      <c r="E98" s="52"/>
      <c r="F98" s="52"/>
      <c r="G98" s="52"/>
      <c r="H98" s="52"/>
      <c r="I98" s="52"/>
      <c r="J98" s="52"/>
    </row>
    <row r="99" s="5" customFormat="1" ht="17.25" spans="1:10">
      <c r="A99" s="52"/>
      <c r="B99" s="52"/>
      <c r="C99" s="52"/>
      <c r="D99" s="52"/>
      <c r="E99" s="52"/>
      <c r="F99" s="52"/>
      <c r="G99" s="52"/>
      <c r="H99" s="52"/>
      <c r="I99" s="52"/>
      <c r="J99" s="52"/>
    </row>
    <row r="100" s="5" customFormat="1" ht="17.25" spans="1:10">
      <c r="A100" s="52"/>
      <c r="B100" s="52"/>
      <c r="C100" s="52"/>
      <c r="D100" s="52"/>
      <c r="E100" s="52"/>
      <c r="F100" s="52"/>
      <c r="G100" s="52"/>
      <c r="H100" s="52"/>
      <c r="I100" s="52"/>
      <c r="J100" s="52"/>
    </row>
    <row r="101" s="5" customFormat="1" ht="17.25" spans="1:10">
      <c r="A101" s="52"/>
      <c r="B101" s="52"/>
      <c r="C101" s="52"/>
      <c r="D101" s="52"/>
      <c r="E101" s="52"/>
      <c r="F101" s="52"/>
      <c r="G101" s="52"/>
      <c r="H101" s="52"/>
      <c r="I101" s="52"/>
      <c r="J101" s="52"/>
    </row>
    <row r="102" s="5" customFormat="1" ht="17.25" spans="1:10">
      <c r="A102" s="52"/>
      <c r="B102" s="52"/>
      <c r="C102" s="52"/>
      <c r="D102" s="52"/>
      <c r="E102" s="52"/>
      <c r="F102" s="52"/>
      <c r="G102" s="52"/>
      <c r="H102" s="52"/>
      <c r="I102" s="52"/>
      <c r="J102" s="52"/>
    </row>
    <row r="103" s="5" customFormat="1" ht="17.25" spans="1:10">
      <c r="A103" s="52"/>
      <c r="B103" s="52"/>
      <c r="C103" s="52"/>
      <c r="D103" s="52"/>
      <c r="E103" s="52"/>
      <c r="F103" s="52"/>
      <c r="G103" s="52"/>
      <c r="H103" s="52"/>
      <c r="I103" s="52"/>
      <c r="J103" s="52"/>
    </row>
    <row r="104" s="5" customFormat="1" ht="17.25" spans="1:10">
      <c r="A104" s="52"/>
      <c r="B104" s="52"/>
      <c r="C104" s="52"/>
      <c r="D104" s="52"/>
      <c r="E104" s="52"/>
      <c r="F104" s="52"/>
      <c r="G104" s="52"/>
      <c r="H104" s="52"/>
      <c r="I104" s="52"/>
      <c r="J104" s="52"/>
    </row>
    <row r="105" s="5" customFormat="1" ht="17.25" spans="1:10">
      <c r="A105" s="52"/>
      <c r="B105" s="52"/>
      <c r="C105" s="52"/>
      <c r="D105" s="52"/>
      <c r="E105" s="52"/>
      <c r="F105" s="52"/>
      <c r="G105" s="52"/>
      <c r="H105" s="52"/>
      <c r="I105" s="52"/>
      <c r="J105" s="52"/>
    </row>
    <row r="106" s="5" customFormat="1" ht="17.25" spans="1:10">
      <c r="A106" s="52"/>
      <c r="B106" s="52"/>
      <c r="C106" s="52"/>
      <c r="D106" s="52"/>
      <c r="E106" s="52"/>
      <c r="F106" s="52"/>
      <c r="G106" s="52"/>
      <c r="H106" s="52"/>
      <c r="I106" s="52"/>
      <c r="J106" s="52"/>
    </row>
    <row r="107" s="5" customFormat="1" ht="17.25" spans="1:10">
      <c r="A107" s="52"/>
      <c r="B107" s="52"/>
      <c r="C107" s="52"/>
      <c r="D107" s="52"/>
      <c r="E107" s="52"/>
      <c r="F107" s="52"/>
      <c r="G107" s="52"/>
      <c r="H107" s="52"/>
      <c r="I107" s="52"/>
      <c r="J107" s="52"/>
    </row>
    <row r="108" s="5" customFormat="1" ht="17.25" spans="1:10">
      <c r="A108" s="52"/>
      <c r="B108" s="52"/>
      <c r="C108" s="52"/>
      <c r="D108" s="52"/>
      <c r="E108" s="52"/>
      <c r="F108" s="52"/>
      <c r="G108" s="52"/>
      <c r="H108" s="52"/>
      <c r="I108" s="52"/>
      <c r="J108" s="52"/>
    </row>
    <row r="109" s="5" customFormat="1" ht="17.25" spans="1:10">
      <c r="A109" s="52"/>
      <c r="B109" s="52"/>
      <c r="C109" s="52"/>
      <c r="D109" s="52"/>
      <c r="E109" s="52"/>
      <c r="F109" s="52"/>
      <c r="G109" s="52"/>
      <c r="H109" s="52"/>
      <c r="I109" s="52"/>
      <c r="J109" s="52"/>
    </row>
    <row r="110" s="5" customFormat="1" ht="17.25" spans="1:10">
      <c r="A110" s="52"/>
      <c r="B110" s="52"/>
      <c r="C110" s="52"/>
      <c r="D110" s="52"/>
      <c r="E110" s="52"/>
      <c r="F110" s="52"/>
      <c r="G110" s="52"/>
      <c r="H110" s="52"/>
      <c r="I110" s="52"/>
      <c r="J110" s="52"/>
    </row>
    <row r="111" s="5" customFormat="1" ht="17.25" spans="1:10">
      <c r="A111" s="52"/>
      <c r="B111" s="52"/>
      <c r="C111" s="52"/>
      <c r="D111" s="52"/>
      <c r="E111" s="52"/>
      <c r="F111" s="52"/>
      <c r="G111" s="52"/>
      <c r="H111" s="52"/>
      <c r="I111" s="52"/>
      <c r="J111" s="52"/>
    </row>
    <row r="112" s="5" customFormat="1" ht="17.25" spans="1:10">
      <c r="A112" s="52"/>
      <c r="B112" s="52"/>
      <c r="C112" s="52"/>
      <c r="D112" s="52"/>
      <c r="E112" s="52"/>
      <c r="F112" s="52"/>
      <c r="G112" s="52"/>
      <c r="H112" s="52"/>
      <c r="I112" s="52"/>
      <c r="J112" s="52"/>
    </row>
    <row r="113" s="5" customFormat="1" ht="17.25" spans="1:10">
      <c r="A113" s="52"/>
      <c r="B113" s="52"/>
      <c r="C113" s="52"/>
      <c r="D113" s="52"/>
      <c r="E113" s="52"/>
      <c r="F113" s="52"/>
      <c r="G113" s="52"/>
      <c r="H113" s="52"/>
      <c r="I113" s="52"/>
      <c r="J113" s="52"/>
    </row>
    <row r="114" s="5" customFormat="1" ht="17.25" spans="1:10">
      <c r="A114" s="52"/>
      <c r="B114" s="52"/>
      <c r="C114" s="52"/>
      <c r="D114" s="52"/>
      <c r="E114" s="52"/>
      <c r="F114" s="52"/>
      <c r="G114" s="52"/>
      <c r="H114" s="52"/>
      <c r="I114" s="52"/>
      <c r="J114" s="52"/>
    </row>
    <row r="115" s="5" customFormat="1" ht="17.25" spans="1:10">
      <c r="A115" s="52"/>
      <c r="B115" s="52"/>
      <c r="C115" s="52"/>
      <c r="D115" s="52"/>
      <c r="E115" s="52"/>
      <c r="F115" s="52"/>
      <c r="G115" s="52"/>
      <c r="H115" s="52"/>
      <c r="I115" s="52"/>
      <c r="J115" s="52"/>
    </row>
    <row r="116" s="5" customFormat="1" ht="17.25" spans="1:10">
      <c r="A116" s="52"/>
      <c r="B116" s="52"/>
      <c r="C116" s="52"/>
      <c r="D116" s="52"/>
      <c r="E116" s="52"/>
      <c r="F116" s="52"/>
      <c r="G116" s="52"/>
      <c r="H116" s="52"/>
      <c r="I116" s="52"/>
      <c r="J116" s="52"/>
    </row>
    <row r="117" s="5" customFormat="1" ht="17.25" spans="1:10">
      <c r="A117" s="52"/>
      <c r="B117" s="52"/>
      <c r="C117" s="52"/>
      <c r="D117" s="52"/>
      <c r="E117" s="52"/>
      <c r="F117" s="52"/>
      <c r="G117" s="52"/>
      <c r="H117" s="52"/>
      <c r="I117" s="52"/>
      <c r="J117" s="52"/>
    </row>
    <row r="118" s="5" customFormat="1" ht="17.25" spans="1:10">
      <c r="A118" s="52"/>
      <c r="B118" s="52"/>
      <c r="C118" s="52"/>
      <c r="D118" s="52"/>
      <c r="E118" s="52"/>
      <c r="F118" s="52"/>
      <c r="G118" s="52"/>
      <c r="H118" s="52"/>
      <c r="I118" s="52"/>
      <c r="J118" s="52"/>
    </row>
    <row r="119" s="5" customFormat="1" ht="17.25" spans="1:10">
      <c r="A119" s="52"/>
      <c r="B119" s="52"/>
      <c r="C119" s="52"/>
      <c r="D119" s="52"/>
      <c r="E119" s="52"/>
      <c r="F119" s="52"/>
      <c r="G119" s="52"/>
      <c r="H119" s="52"/>
      <c r="I119" s="52"/>
      <c r="J119" s="52"/>
    </row>
    <row r="120" s="5" customFormat="1" ht="17.25" spans="1:10">
      <c r="A120" s="52"/>
      <c r="B120" s="52"/>
      <c r="C120" s="52"/>
      <c r="D120" s="52"/>
      <c r="E120" s="52"/>
      <c r="F120" s="52"/>
      <c r="G120" s="52"/>
      <c r="H120" s="52"/>
      <c r="I120" s="52"/>
      <c r="J120" s="52"/>
    </row>
    <row r="121" s="5" customFormat="1" ht="17.25" spans="1:10">
      <c r="A121" s="52"/>
      <c r="B121" s="52"/>
      <c r="C121" s="52"/>
      <c r="D121" s="52"/>
      <c r="E121" s="52"/>
      <c r="F121" s="52"/>
      <c r="G121" s="52"/>
      <c r="H121" s="52"/>
      <c r="I121" s="52"/>
      <c r="J121" s="52"/>
    </row>
    <row r="122" s="5" customFormat="1" ht="17.25" spans="1:10">
      <c r="A122" s="52"/>
      <c r="B122" s="52"/>
      <c r="C122" s="52"/>
      <c r="D122" s="52"/>
      <c r="E122" s="52"/>
      <c r="F122" s="52"/>
      <c r="G122" s="52"/>
      <c r="H122" s="52"/>
      <c r="I122" s="52"/>
      <c r="J122" s="52"/>
    </row>
    <row r="123" s="5" customFormat="1" ht="17.25" spans="1:10">
      <c r="A123" s="52"/>
      <c r="B123" s="52"/>
      <c r="C123" s="52"/>
      <c r="D123" s="52"/>
      <c r="E123" s="52"/>
      <c r="F123" s="52"/>
      <c r="G123" s="52"/>
      <c r="H123" s="52"/>
      <c r="I123" s="52"/>
      <c r="J123" s="52"/>
    </row>
    <row r="124" s="5" customFormat="1" ht="17.25" spans="1:10">
      <c r="A124" s="52"/>
      <c r="B124" s="52"/>
      <c r="C124" s="52"/>
      <c r="D124" s="52"/>
      <c r="E124" s="52"/>
      <c r="F124" s="52"/>
      <c r="G124" s="52"/>
      <c r="H124" s="52"/>
      <c r="I124" s="52"/>
      <c r="J124" s="52"/>
    </row>
    <row r="125" s="5" customFormat="1" ht="17.25" spans="1:10">
      <c r="A125" s="52"/>
      <c r="B125" s="52"/>
      <c r="C125" s="52"/>
      <c r="D125" s="52"/>
      <c r="E125" s="52"/>
      <c r="F125" s="52"/>
      <c r="G125" s="52"/>
      <c r="H125" s="52"/>
      <c r="I125" s="52"/>
      <c r="J125" s="52"/>
    </row>
    <row r="126" s="5" customFormat="1" ht="17.25" spans="1:10">
      <c r="A126" s="52"/>
      <c r="B126" s="52"/>
      <c r="C126" s="52"/>
      <c r="D126" s="52"/>
      <c r="E126" s="52"/>
      <c r="F126" s="52"/>
      <c r="G126" s="52"/>
      <c r="H126" s="52"/>
      <c r="I126" s="52"/>
      <c r="J126" s="52"/>
    </row>
    <row r="127" s="5" customFormat="1" ht="17.25" spans="1:10">
      <c r="A127" s="52"/>
      <c r="B127" s="52"/>
      <c r="C127" s="52"/>
      <c r="D127" s="52"/>
      <c r="E127" s="52"/>
      <c r="F127" s="52"/>
      <c r="G127" s="52"/>
      <c r="H127" s="52"/>
      <c r="I127" s="52"/>
      <c r="J127" s="52"/>
    </row>
    <row r="128" s="5" customFormat="1" ht="17.25" spans="1:10">
      <c r="A128" s="52"/>
      <c r="B128" s="52"/>
      <c r="C128" s="52"/>
      <c r="D128" s="52"/>
      <c r="E128" s="52"/>
      <c r="F128" s="52"/>
      <c r="G128" s="52"/>
      <c r="H128" s="52"/>
      <c r="I128" s="52"/>
      <c r="J128" s="52"/>
    </row>
    <row r="129" s="5" customFormat="1" ht="17.25" spans="1:10">
      <c r="A129" s="52"/>
      <c r="B129" s="52"/>
      <c r="C129" s="52"/>
      <c r="D129" s="52"/>
      <c r="E129" s="52"/>
      <c r="F129" s="52"/>
      <c r="G129" s="52"/>
      <c r="H129" s="52"/>
      <c r="I129" s="52"/>
      <c r="J129" s="52"/>
    </row>
    <row r="130" s="5" customFormat="1" ht="17.25" spans="1:10">
      <c r="A130" s="52"/>
      <c r="B130" s="52"/>
      <c r="C130" s="52"/>
      <c r="D130" s="52"/>
      <c r="E130" s="52"/>
      <c r="F130" s="52"/>
      <c r="G130" s="52"/>
      <c r="H130" s="52"/>
      <c r="I130" s="52"/>
      <c r="J130" s="52"/>
    </row>
    <row r="131" s="5" customFormat="1" ht="17.25" spans="1:10">
      <c r="A131" s="52"/>
      <c r="B131" s="52"/>
      <c r="C131" s="52"/>
      <c r="D131" s="52"/>
      <c r="E131" s="52"/>
      <c r="F131" s="52"/>
      <c r="G131" s="52"/>
      <c r="H131" s="52"/>
      <c r="I131" s="52"/>
      <c r="J131" s="52"/>
    </row>
    <row r="132" s="5" customFormat="1" ht="17.25" spans="1:10">
      <c r="A132" s="52"/>
      <c r="B132" s="52"/>
      <c r="C132" s="52"/>
      <c r="D132" s="52"/>
      <c r="E132" s="52"/>
      <c r="F132" s="52"/>
      <c r="G132" s="52"/>
      <c r="H132" s="52"/>
      <c r="I132" s="52"/>
      <c r="J132" s="52"/>
    </row>
    <row r="133" s="5" customFormat="1" ht="17.25" spans="1:10">
      <c r="A133" s="52"/>
      <c r="B133" s="52"/>
      <c r="C133" s="52"/>
      <c r="D133" s="52"/>
      <c r="E133" s="52"/>
      <c r="F133" s="52"/>
      <c r="G133" s="52"/>
      <c r="H133" s="52"/>
      <c r="I133" s="52"/>
      <c r="J133" s="52"/>
    </row>
    <row r="134" s="5" customFormat="1" ht="17.25" spans="1:10">
      <c r="A134" s="52"/>
      <c r="B134" s="52"/>
      <c r="C134" s="52"/>
      <c r="D134" s="52"/>
      <c r="E134" s="52"/>
      <c r="F134" s="52"/>
      <c r="G134" s="52"/>
      <c r="H134" s="52"/>
      <c r="I134" s="52"/>
      <c r="J134" s="52"/>
    </row>
    <row r="135" s="5" customFormat="1" ht="17.25" spans="1:10">
      <c r="A135" s="52"/>
      <c r="B135" s="52"/>
      <c r="C135" s="52"/>
      <c r="D135" s="52"/>
      <c r="E135" s="52"/>
      <c r="F135" s="52"/>
      <c r="G135" s="52"/>
      <c r="H135" s="52"/>
      <c r="I135" s="52"/>
      <c r="J135" s="52"/>
    </row>
    <row r="136" s="5" customFormat="1" ht="17.25" spans="1:10">
      <c r="A136" s="52"/>
      <c r="B136" s="52"/>
      <c r="C136" s="52"/>
      <c r="D136" s="52"/>
      <c r="E136" s="52"/>
      <c r="F136" s="52"/>
      <c r="G136" s="52"/>
      <c r="H136" s="52"/>
      <c r="I136" s="52"/>
      <c r="J136" s="52"/>
    </row>
    <row r="137" s="5" customFormat="1" ht="17.25" spans="1:10">
      <c r="A137" s="52"/>
      <c r="B137" s="52"/>
      <c r="C137" s="52"/>
      <c r="D137" s="52"/>
      <c r="E137" s="52"/>
      <c r="F137" s="52"/>
      <c r="G137" s="52"/>
      <c r="H137" s="52"/>
      <c r="I137" s="52"/>
      <c r="J137" s="52"/>
    </row>
    <row r="138" s="5" customFormat="1" ht="17.25" spans="1:10">
      <c r="A138" s="52"/>
      <c r="B138" s="52"/>
      <c r="C138" s="52"/>
      <c r="D138" s="52"/>
      <c r="E138" s="52"/>
      <c r="F138" s="52"/>
      <c r="G138" s="52"/>
      <c r="H138" s="52"/>
      <c r="I138" s="52"/>
      <c r="J138" s="52"/>
    </row>
    <row r="139" s="5" customFormat="1" ht="17.25" spans="1:10">
      <c r="A139" s="52"/>
      <c r="B139" s="52"/>
      <c r="C139" s="52"/>
      <c r="D139" s="52"/>
      <c r="E139" s="52"/>
      <c r="F139" s="52"/>
      <c r="G139" s="52"/>
      <c r="H139" s="52"/>
      <c r="I139" s="52"/>
      <c r="J139" s="52"/>
    </row>
    <row r="140" s="5" customFormat="1" ht="17.25" spans="1:10">
      <c r="A140" s="52"/>
      <c r="B140" s="52"/>
      <c r="C140" s="52"/>
      <c r="D140" s="52"/>
      <c r="E140" s="52"/>
      <c r="F140" s="52"/>
      <c r="G140" s="52"/>
      <c r="H140" s="52"/>
      <c r="I140" s="52"/>
      <c r="J140" s="52"/>
    </row>
    <row r="141" s="5" customFormat="1" ht="17.25" spans="1:10">
      <c r="A141" s="52"/>
      <c r="B141" s="52"/>
      <c r="C141" s="52"/>
      <c r="D141" s="52"/>
      <c r="E141" s="52"/>
      <c r="F141" s="52"/>
      <c r="G141" s="52"/>
      <c r="H141" s="52"/>
      <c r="I141" s="52"/>
      <c r="J141" s="52"/>
    </row>
    <row r="142" s="5" customFormat="1" ht="17.25" spans="1:10">
      <c r="A142" s="52"/>
      <c r="B142" s="52"/>
      <c r="C142" s="52"/>
      <c r="D142" s="52"/>
      <c r="E142" s="52"/>
      <c r="F142" s="52"/>
      <c r="G142" s="52"/>
      <c r="H142" s="52"/>
      <c r="I142" s="52"/>
      <c r="J142" s="52"/>
    </row>
    <row r="143" s="5" customFormat="1" ht="17.25" spans="1:10">
      <c r="A143" s="52"/>
      <c r="B143" s="52"/>
      <c r="C143" s="52"/>
      <c r="D143" s="52"/>
      <c r="E143" s="52"/>
      <c r="F143" s="52"/>
      <c r="G143" s="52"/>
      <c r="H143" s="52"/>
      <c r="I143" s="52"/>
      <c r="J143" s="52"/>
    </row>
    <row r="144" s="5" customFormat="1" ht="17.25" spans="1:10">
      <c r="A144" s="52"/>
      <c r="B144" s="52"/>
      <c r="C144" s="52"/>
      <c r="D144" s="52"/>
      <c r="E144" s="52"/>
      <c r="F144" s="52"/>
      <c r="G144" s="52"/>
      <c r="H144" s="52"/>
      <c r="I144" s="52"/>
      <c r="J144" s="52"/>
    </row>
    <row r="145" s="5" customFormat="1" ht="17.25" spans="1:10">
      <c r="A145" s="52"/>
      <c r="B145" s="52"/>
      <c r="C145" s="52"/>
      <c r="D145" s="52"/>
      <c r="E145" s="52"/>
      <c r="F145" s="52"/>
      <c r="G145" s="52"/>
      <c r="H145" s="52"/>
      <c r="I145" s="52"/>
      <c r="J145" s="52"/>
    </row>
    <row r="146" s="5" customFormat="1" ht="17.25" spans="1:10">
      <c r="A146" s="52"/>
      <c r="B146" s="52"/>
      <c r="C146" s="52"/>
      <c r="D146" s="52"/>
      <c r="E146" s="52"/>
      <c r="F146" s="52"/>
      <c r="G146" s="52"/>
      <c r="H146" s="52"/>
      <c r="I146" s="52"/>
      <c r="J146" s="52"/>
    </row>
    <row r="147" s="5" customFormat="1" ht="17.25" spans="1:10">
      <c r="A147" s="52"/>
      <c r="B147" s="52"/>
      <c r="C147" s="52"/>
      <c r="D147" s="52"/>
      <c r="E147" s="52"/>
      <c r="F147" s="52"/>
      <c r="G147" s="52"/>
      <c r="H147" s="52"/>
      <c r="I147" s="52"/>
      <c r="J147" s="52"/>
    </row>
    <row r="148" s="5" customFormat="1" ht="17.25" spans="1:10">
      <c r="A148" s="52"/>
      <c r="B148" s="52"/>
      <c r="C148" s="52"/>
      <c r="D148" s="52"/>
      <c r="E148" s="52"/>
      <c r="F148" s="52"/>
      <c r="G148" s="52"/>
      <c r="H148" s="52"/>
      <c r="I148" s="52"/>
      <c r="J148" s="52"/>
    </row>
    <row r="149" s="5" customFormat="1" ht="17.25" spans="1:10">
      <c r="A149" s="52"/>
      <c r="B149" s="52"/>
      <c r="C149" s="52"/>
      <c r="D149" s="52"/>
      <c r="E149" s="52"/>
      <c r="F149" s="52"/>
      <c r="G149" s="52"/>
      <c r="H149" s="52"/>
      <c r="I149" s="52"/>
      <c r="J149" s="52"/>
    </row>
    <row r="150" s="5" customFormat="1" ht="17.25" spans="1:10">
      <c r="A150" s="52"/>
      <c r="B150" s="52"/>
      <c r="C150" s="52"/>
      <c r="D150" s="52"/>
      <c r="E150" s="52"/>
      <c r="F150" s="52"/>
      <c r="G150" s="52"/>
      <c r="H150" s="52"/>
      <c r="I150" s="52"/>
      <c r="J150" s="52"/>
    </row>
    <row r="151" s="5" customFormat="1" ht="17.25" spans="1:10">
      <c r="A151" s="52"/>
      <c r="B151" s="52"/>
      <c r="C151" s="52"/>
      <c r="D151" s="52"/>
      <c r="E151" s="52"/>
      <c r="F151" s="52"/>
      <c r="G151" s="52"/>
      <c r="H151" s="52"/>
      <c r="I151" s="52"/>
      <c r="J151" s="52"/>
    </row>
    <row r="152" s="5" customFormat="1" ht="17.25" spans="1:10">
      <c r="A152" s="52"/>
      <c r="B152" s="52"/>
      <c r="C152" s="52"/>
      <c r="D152" s="52"/>
      <c r="E152" s="52"/>
      <c r="F152" s="52"/>
      <c r="G152" s="52"/>
      <c r="H152" s="52"/>
      <c r="I152" s="52"/>
      <c r="J152" s="52"/>
    </row>
    <row r="153" s="5" customFormat="1" ht="17.25" spans="1:10">
      <c r="A153" s="52"/>
      <c r="B153" s="52"/>
      <c r="C153" s="52"/>
      <c r="D153" s="52"/>
      <c r="E153" s="52"/>
      <c r="F153" s="52"/>
      <c r="G153" s="52"/>
      <c r="H153" s="52"/>
      <c r="I153" s="52"/>
      <c r="J153" s="52"/>
    </row>
    <row r="154" s="5" customFormat="1" ht="17.25" spans="1:10">
      <c r="A154" s="52"/>
      <c r="B154" s="52"/>
      <c r="C154" s="52"/>
      <c r="D154" s="52"/>
      <c r="E154" s="52"/>
      <c r="F154" s="52"/>
      <c r="G154" s="52"/>
      <c r="H154" s="52"/>
      <c r="I154" s="52"/>
      <c r="J154" s="52"/>
    </row>
    <row r="155" s="5" customFormat="1" ht="17.25" spans="1:10">
      <c r="A155" s="52"/>
      <c r="B155" s="52"/>
      <c r="C155" s="52"/>
      <c r="D155" s="52"/>
      <c r="E155" s="52"/>
      <c r="F155" s="52"/>
      <c r="G155" s="52"/>
      <c r="H155" s="52"/>
      <c r="I155" s="52"/>
      <c r="J155" s="52"/>
    </row>
    <row r="156" s="5" customFormat="1" ht="17.25" spans="1:10">
      <c r="A156" s="52"/>
      <c r="B156" s="52"/>
      <c r="C156" s="52"/>
      <c r="D156" s="52"/>
      <c r="E156" s="52"/>
      <c r="F156" s="52"/>
      <c r="G156" s="52"/>
      <c r="H156" s="52"/>
      <c r="I156" s="52"/>
      <c r="J156" s="52"/>
    </row>
    <row r="157" s="5" customFormat="1" ht="17.25" spans="1:10">
      <c r="A157" s="52"/>
      <c r="B157" s="52"/>
      <c r="C157" s="52"/>
      <c r="D157" s="52"/>
      <c r="E157" s="52"/>
      <c r="F157" s="52"/>
      <c r="G157" s="52"/>
      <c r="H157" s="52"/>
      <c r="I157" s="52"/>
      <c r="J157" s="52"/>
    </row>
    <row r="158" s="5" customFormat="1" ht="17.25" spans="1:10">
      <c r="A158" s="52"/>
      <c r="B158" s="52"/>
      <c r="C158" s="52"/>
      <c r="D158" s="52"/>
      <c r="E158" s="52"/>
      <c r="F158" s="52"/>
      <c r="G158" s="52"/>
      <c r="H158" s="52"/>
      <c r="I158" s="52"/>
      <c r="J158" s="52"/>
    </row>
    <row r="159" s="5" customFormat="1" ht="17.25" spans="1:10">
      <c r="A159" s="52"/>
      <c r="B159" s="52"/>
      <c r="C159" s="52"/>
      <c r="D159" s="52"/>
      <c r="E159" s="52"/>
      <c r="F159" s="52"/>
      <c r="G159" s="52"/>
      <c r="H159" s="52"/>
      <c r="I159" s="52"/>
      <c r="J159" s="52"/>
    </row>
    <row r="160" s="5" customFormat="1" ht="17.25" spans="1:10">
      <c r="A160" s="52"/>
      <c r="B160" s="52"/>
      <c r="C160" s="52"/>
      <c r="D160" s="52"/>
      <c r="E160" s="52"/>
      <c r="F160" s="52"/>
      <c r="G160" s="52"/>
      <c r="H160" s="52"/>
      <c r="I160" s="52"/>
      <c r="J160" s="52"/>
    </row>
    <row r="161" s="5" customFormat="1" ht="17.25" spans="1:10">
      <c r="A161" s="52"/>
      <c r="B161" s="52"/>
      <c r="C161" s="52"/>
      <c r="D161" s="52"/>
      <c r="E161" s="52"/>
      <c r="F161" s="52"/>
      <c r="G161" s="52"/>
      <c r="H161" s="52"/>
      <c r="I161" s="52"/>
      <c r="J161" s="52"/>
    </row>
    <row r="162" s="5" customFormat="1" ht="17.25" spans="1:10">
      <c r="A162" s="52"/>
      <c r="B162" s="52"/>
      <c r="C162" s="52"/>
      <c r="D162" s="52"/>
      <c r="E162" s="52"/>
      <c r="F162" s="52"/>
      <c r="G162" s="52"/>
      <c r="H162" s="52"/>
      <c r="I162" s="52"/>
      <c r="J162" s="52"/>
    </row>
    <row r="163" s="5" customFormat="1" ht="17.25" spans="1:10">
      <c r="A163" s="52"/>
      <c r="B163" s="52"/>
      <c r="C163" s="52"/>
      <c r="D163" s="52"/>
      <c r="E163" s="52"/>
      <c r="F163" s="52"/>
      <c r="G163" s="52"/>
      <c r="H163" s="52"/>
      <c r="I163" s="52"/>
      <c r="J163" s="52"/>
    </row>
    <row r="164" s="5" customFormat="1" ht="17.25" spans="1:10">
      <c r="A164" s="52"/>
      <c r="B164" s="52"/>
      <c r="C164" s="52"/>
      <c r="D164" s="52"/>
      <c r="E164" s="52"/>
      <c r="F164" s="52"/>
      <c r="G164" s="52"/>
      <c r="H164" s="52"/>
      <c r="I164" s="52"/>
      <c r="J164" s="52"/>
    </row>
    <row r="165" s="5" customFormat="1" ht="17.25" spans="1:10">
      <c r="A165" s="52"/>
      <c r="B165" s="52"/>
      <c r="C165" s="52"/>
      <c r="D165" s="52"/>
      <c r="E165" s="52"/>
      <c r="F165" s="52"/>
      <c r="G165" s="52"/>
      <c r="H165" s="52"/>
      <c r="I165" s="52"/>
      <c r="J165" s="52"/>
    </row>
    <row r="166" s="5" customFormat="1" ht="17.25" spans="1:10">
      <c r="A166" s="52"/>
      <c r="B166" s="52"/>
      <c r="C166" s="52"/>
      <c r="D166" s="52"/>
      <c r="E166" s="52"/>
      <c r="F166" s="52"/>
      <c r="G166" s="52"/>
      <c r="H166" s="52"/>
      <c r="I166" s="52"/>
      <c r="J166" s="52"/>
    </row>
    <row r="167" s="5" customFormat="1" ht="17.25" spans="1:10">
      <c r="A167" s="52"/>
      <c r="B167" s="52"/>
      <c r="C167" s="52"/>
      <c r="D167" s="52"/>
      <c r="E167" s="52"/>
      <c r="F167" s="52"/>
      <c r="G167" s="52"/>
      <c r="H167" s="52"/>
      <c r="I167" s="52"/>
      <c r="J167" s="52"/>
    </row>
    <row r="168" s="5" customFormat="1" ht="17.25" spans="1:10">
      <c r="A168" s="52"/>
      <c r="B168" s="52"/>
      <c r="C168" s="52"/>
      <c r="D168" s="52"/>
      <c r="E168" s="52"/>
      <c r="F168" s="52"/>
      <c r="G168" s="52"/>
      <c r="H168" s="52"/>
      <c r="I168" s="52"/>
      <c r="J168" s="52"/>
    </row>
    <row r="169" s="5" customFormat="1" ht="17.25" spans="1:10">
      <c r="A169" s="52"/>
      <c r="B169" s="52"/>
      <c r="C169" s="52"/>
      <c r="D169" s="52"/>
      <c r="E169" s="52"/>
      <c r="F169" s="52"/>
      <c r="G169" s="52"/>
      <c r="H169" s="52"/>
      <c r="I169" s="52"/>
      <c r="J169" s="52"/>
    </row>
    <row r="170" s="5" customFormat="1" ht="17.25" spans="1:10">
      <c r="A170" s="52"/>
      <c r="B170" s="52"/>
      <c r="C170" s="52"/>
      <c r="D170" s="52"/>
      <c r="E170" s="52"/>
      <c r="F170" s="52"/>
      <c r="G170" s="52"/>
      <c r="H170" s="52"/>
      <c r="I170" s="52"/>
      <c r="J170" s="52"/>
    </row>
    <row r="171" s="5" customFormat="1" ht="17.25" spans="1:10">
      <c r="A171" s="52"/>
      <c r="B171" s="52"/>
      <c r="C171" s="52"/>
      <c r="D171" s="52"/>
      <c r="E171" s="52"/>
      <c r="F171" s="52"/>
      <c r="G171" s="52"/>
      <c r="H171" s="52"/>
      <c r="I171" s="52"/>
      <c r="J171" s="52"/>
    </row>
    <row r="172" s="5" customFormat="1" ht="17.25" spans="1:10">
      <c r="A172" s="52"/>
      <c r="B172" s="52"/>
      <c r="C172" s="52"/>
      <c r="D172" s="52"/>
      <c r="E172" s="52"/>
      <c r="F172" s="52"/>
      <c r="G172" s="52"/>
      <c r="H172" s="52"/>
      <c r="I172" s="52"/>
      <c r="J172" s="52"/>
    </row>
    <row r="173" s="5" customFormat="1" ht="17.25" spans="1:10">
      <c r="A173" s="52"/>
      <c r="B173" s="52"/>
      <c r="C173" s="52"/>
      <c r="D173" s="52"/>
      <c r="E173" s="52"/>
      <c r="F173" s="52"/>
      <c r="G173" s="52"/>
      <c r="H173" s="52"/>
      <c r="I173" s="52"/>
      <c r="J173" s="52"/>
    </row>
    <row r="174" s="5" customFormat="1" ht="17.25" spans="1:10">
      <c r="A174" s="52"/>
      <c r="B174" s="52"/>
      <c r="C174" s="52"/>
      <c r="D174" s="52"/>
      <c r="E174" s="52"/>
      <c r="F174" s="52"/>
      <c r="G174" s="52"/>
      <c r="H174" s="52"/>
      <c r="I174" s="52"/>
      <c r="J174" s="52"/>
    </row>
    <row r="175" s="5" customFormat="1" ht="17.25" spans="1:10">
      <c r="A175" s="52"/>
      <c r="B175" s="52"/>
      <c r="C175" s="52"/>
      <c r="D175" s="52"/>
      <c r="E175" s="52"/>
      <c r="F175" s="52"/>
      <c r="G175" s="52"/>
      <c r="H175" s="52"/>
      <c r="I175" s="52"/>
      <c r="J175" s="52"/>
    </row>
    <row r="176" s="5" customFormat="1" ht="17.25" spans="1:10">
      <c r="A176" s="52"/>
      <c r="B176" s="52"/>
      <c r="C176" s="52"/>
      <c r="D176" s="52"/>
      <c r="E176" s="52"/>
      <c r="F176" s="52"/>
      <c r="G176" s="52"/>
      <c r="H176" s="52"/>
      <c r="I176" s="52"/>
      <c r="J176" s="52"/>
    </row>
    <row r="177" s="5" customFormat="1" ht="17.25" spans="1:10">
      <c r="A177" s="52"/>
      <c r="B177" s="52"/>
      <c r="C177" s="52"/>
      <c r="D177" s="52"/>
      <c r="E177" s="52"/>
      <c r="F177" s="52"/>
      <c r="G177" s="52"/>
      <c r="H177" s="52"/>
      <c r="I177" s="52"/>
      <c r="J177" s="52"/>
    </row>
    <row r="178" s="5" customFormat="1" ht="17.25" spans="1:10">
      <c r="A178" s="52"/>
      <c r="B178" s="52"/>
      <c r="C178" s="52"/>
      <c r="D178" s="52"/>
      <c r="E178" s="52"/>
      <c r="F178" s="52"/>
      <c r="G178" s="52"/>
      <c r="H178" s="52"/>
      <c r="I178" s="52"/>
      <c r="J178" s="52"/>
    </row>
    <row r="179" s="5" customFormat="1" ht="17.25" spans="1:10">
      <c r="A179" s="52"/>
      <c r="B179" s="52"/>
      <c r="C179" s="52"/>
      <c r="D179" s="52"/>
      <c r="E179" s="52"/>
      <c r="F179" s="52"/>
      <c r="G179" s="52"/>
      <c r="H179" s="52"/>
      <c r="I179" s="52"/>
      <c r="J179" s="52"/>
    </row>
    <row r="180" s="5" customFormat="1" ht="17.25" spans="1:10">
      <c r="A180" s="52"/>
      <c r="B180" s="52"/>
      <c r="C180" s="52"/>
      <c r="D180" s="52"/>
      <c r="E180" s="52"/>
      <c r="F180" s="52"/>
      <c r="G180" s="52"/>
      <c r="H180" s="52"/>
      <c r="I180" s="52"/>
      <c r="J180" s="52"/>
    </row>
    <row r="181" s="5" customFormat="1" ht="17.25" spans="1:10">
      <c r="A181" s="52"/>
      <c r="B181" s="52"/>
      <c r="C181" s="52"/>
      <c r="D181" s="52"/>
      <c r="E181" s="52"/>
      <c r="F181" s="52"/>
      <c r="G181" s="52"/>
      <c r="H181" s="52"/>
      <c r="I181" s="52"/>
      <c r="J181" s="52"/>
    </row>
    <row r="182" s="5" customFormat="1" ht="17.25" spans="1:10">
      <c r="A182" s="52"/>
      <c r="B182" s="52"/>
      <c r="C182" s="52"/>
      <c r="D182" s="52"/>
      <c r="E182" s="52"/>
      <c r="F182" s="52"/>
      <c r="G182" s="52"/>
      <c r="H182" s="52"/>
      <c r="I182" s="52"/>
      <c r="J182" s="52"/>
    </row>
    <row r="183" s="5" customFormat="1" ht="17.25" spans="1:10">
      <c r="A183" s="52"/>
      <c r="B183" s="52"/>
      <c r="C183" s="52"/>
      <c r="D183" s="52"/>
      <c r="E183" s="52"/>
      <c r="F183" s="52"/>
      <c r="G183" s="52"/>
      <c r="H183" s="52"/>
      <c r="I183" s="52"/>
      <c r="J183" s="52"/>
    </row>
    <row r="184" s="5" customFormat="1" ht="17.25" spans="1:10">
      <c r="A184" s="52"/>
      <c r="B184" s="52"/>
      <c r="C184" s="52"/>
      <c r="D184" s="52"/>
      <c r="E184" s="52"/>
      <c r="F184" s="52"/>
      <c r="G184" s="52"/>
      <c r="H184" s="52"/>
      <c r="I184" s="52"/>
      <c r="J184" s="52"/>
    </row>
    <row r="185" s="5" customFormat="1" ht="17.25" spans="1:10">
      <c r="A185" s="52"/>
      <c r="B185" s="52"/>
      <c r="C185" s="52"/>
      <c r="D185" s="52"/>
      <c r="E185" s="52"/>
      <c r="F185" s="52"/>
      <c r="G185" s="52"/>
      <c r="H185" s="52"/>
      <c r="I185" s="52"/>
      <c r="J185" s="52"/>
    </row>
    <row r="186" s="5" customFormat="1" ht="17.25" spans="1:10">
      <c r="A186" s="52"/>
      <c r="B186" s="52"/>
      <c r="C186" s="52"/>
      <c r="D186" s="52"/>
      <c r="E186" s="52"/>
      <c r="F186" s="52"/>
      <c r="G186" s="52"/>
      <c r="H186" s="52"/>
      <c r="I186" s="52"/>
      <c r="J186" s="52"/>
    </row>
    <row r="187" s="5" customFormat="1" ht="17.25" spans="1:10">
      <c r="A187" s="52"/>
      <c r="B187" s="52"/>
      <c r="C187" s="52"/>
      <c r="D187" s="52"/>
      <c r="E187" s="52"/>
      <c r="F187" s="52"/>
      <c r="G187" s="52"/>
      <c r="H187" s="52"/>
      <c r="I187" s="52"/>
      <c r="J187" s="52"/>
    </row>
    <row r="188" s="5" customFormat="1" ht="17.25" spans="1:10">
      <c r="A188" s="52"/>
      <c r="B188" s="52"/>
      <c r="C188" s="52"/>
      <c r="D188" s="52"/>
      <c r="E188" s="52"/>
      <c r="F188" s="52"/>
      <c r="G188" s="52"/>
      <c r="H188" s="52"/>
      <c r="I188" s="52"/>
      <c r="J188" s="52"/>
    </row>
    <row r="189" s="5" customFormat="1" ht="17.25" spans="1:10">
      <c r="A189" s="52"/>
      <c r="B189" s="52"/>
      <c r="C189" s="52"/>
      <c r="D189" s="52"/>
      <c r="E189" s="52"/>
      <c r="F189" s="52"/>
      <c r="G189" s="52"/>
      <c r="H189" s="52"/>
      <c r="I189" s="52"/>
      <c r="J189" s="52"/>
    </row>
    <row r="190" s="5" customFormat="1" ht="17.25" spans="1:10">
      <c r="A190" s="52"/>
      <c r="B190" s="52"/>
      <c r="C190" s="52"/>
      <c r="D190" s="52"/>
      <c r="E190" s="52"/>
      <c r="F190" s="52"/>
      <c r="G190" s="52"/>
      <c r="H190" s="52"/>
      <c r="I190" s="52"/>
      <c r="J190" s="52"/>
    </row>
    <row r="191" s="5" customFormat="1" ht="17.25" spans="1:10">
      <c r="A191" s="52"/>
      <c r="B191" s="52"/>
      <c r="C191" s="52"/>
      <c r="D191" s="52"/>
      <c r="E191" s="52"/>
      <c r="F191" s="52"/>
      <c r="G191" s="52"/>
      <c r="H191" s="52"/>
      <c r="I191" s="52"/>
      <c r="J191" s="52"/>
    </row>
    <row r="192" s="5" customFormat="1" ht="17.25" spans="1:10">
      <c r="A192" s="52"/>
      <c r="B192" s="52"/>
      <c r="C192" s="52"/>
      <c r="D192" s="52"/>
      <c r="E192" s="52"/>
      <c r="F192" s="52"/>
      <c r="G192" s="52"/>
      <c r="H192" s="52"/>
      <c r="I192" s="52"/>
      <c r="J192" s="52"/>
    </row>
    <row r="193" s="5" customFormat="1" ht="17.25" spans="1:10">
      <c r="A193" s="52"/>
      <c r="B193" s="52"/>
      <c r="C193" s="52"/>
      <c r="D193" s="52"/>
      <c r="E193" s="52"/>
      <c r="F193" s="52"/>
      <c r="G193" s="52"/>
      <c r="H193" s="52"/>
      <c r="I193" s="52"/>
      <c r="J193" s="52"/>
    </row>
    <row r="194" s="5" customFormat="1" ht="17.25" spans="1:10">
      <c r="A194" s="52"/>
      <c r="B194" s="52"/>
      <c r="C194" s="52"/>
      <c r="D194" s="52"/>
      <c r="E194" s="52"/>
      <c r="F194" s="52"/>
      <c r="G194" s="52"/>
      <c r="H194" s="52"/>
      <c r="I194" s="52"/>
      <c r="J194" s="52"/>
    </row>
    <row r="195" s="5" customFormat="1" ht="17.25" spans="1:10">
      <c r="A195" s="52"/>
      <c r="B195" s="52"/>
      <c r="C195" s="52"/>
      <c r="D195" s="52"/>
      <c r="E195" s="52"/>
      <c r="F195" s="52"/>
      <c r="G195" s="52"/>
      <c r="H195" s="52"/>
      <c r="I195" s="52"/>
      <c r="J195" s="52"/>
    </row>
    <row r="196" s="5" customFormat="1" ht="17.25" spans="1:10">
      <c r="A196" s="52"/>
      <c r="B196" s="52"/>
      <c r="C196" s="52"/>
      <c r="D196" s="52"/>
      <c r="E196" s="52"/>
      <c r="F196" s="52"/>
      <c r="G196" s="52"/>
      <c r="H196" s="52"/>
      <c r="I196" s="52"/>
      <c r="J196" s="52"/>
    </row>
    <row r="197" s="5" customFormat="1" ht="17.25" spans="1:10">
      <c r="A197" s="52"/>
      <c r="B197" s="52"/>
      <c r="C197" s="52"/>
      <c r="D197" s="52"/>
      <c r="E197" s="52"/>
      <c r="F197" s="52"/>
      <c r="G197" s="52"/>
      <c r="H197" s="52"/>
      <c r="I197" s="52"/>
      <c r="J197" s="52"/>
    </row>
    <row r="198" s="5" customFormat="1" ht="17.25" spans="1:10">
      <c r="A198" s="52"/>
      <c r="B198" s="52"/>
      <c r="C198" s="52"/>
      <c r="D198" s="52"/>
      <c r="E198" s="52"/>
      <c r="F198" s="52"/>
      <c r="G198" s="52"/>
      <c r="H198" s="52"/>
      <c r="I198" s="52"/>
      <c r="J198" s="52"/>
    </row>
    <row r="199" s="5" customFormat="1" ht="17.25" spans="1:10">
      <c r="A199" s="52"/>
      <c r="B199" s="52"/>
      <c r="C199" s="52"/>
      <c r="D199" s="52"/>
      <c r="E199" s="52"/>
      <c r="F199" s="52"/>
      <c r="G199" s="52"/>
      <c r="H199" s="52"/>
      <c r="I199" s="52"/>
      <c r="J199" s="52"/>
    </row>
    <row r="200" s="5" customFormat="1" ht="17.25" spans="1:10">
      <c r="A200" s="52"/>
      <c r="B200" s="52"/>
      <c r="C200" s="52"/>
      <c r="D200" s="52"/>
      <c r="E200" s="52"/>
      <c r="F200" s="52"/>
      <c r="G200" s="52"/>
      <c r="H200" s="52"/>
      <c r="I200" s="52"/>
      <c r="J200" s="52"/>
    </row>
    <row r="201" s="5" customFormat="1" ht="17.25" spans="1:10">
      <c r="A201" s="52"/>
      <c r="B201" s="52"/>
      <c r="C201" s="52"/>
      <c r="D201" s="52"/>
      <c r="E201" s="52"/>
      <c r="F201" s="52"/>
      <c r="G201" s="52"/>
      <c r="H201" s="52"/>
      <c r="I201" s="52"/>
      <c r="J201" s="52"/>
    </row>
    <row r="202" s="5" customFormat="1" ht="17.25" spans="1:10">
      <c r="A202" s="52"/>
      <c r="B202" s="52"/>
      <c r="C202" s="52"/>
      <c r="D202" s="52"/>
      <c r="E202" s="52"/>
      <c r="F202" s="52"/>
      <c r="G202" s="52"/>
      <c r="H202" s="52"/>
      <c r="I202" s="52"/>
      <c r="J202" s="52"/>
    </row>
    <row r="203" s="5" customFormat="1" ht="17.25" spans="1:10">
      <c r="A203" s="52"/>
      <c r="B203" s="52"/>
      <c r="C203" s="52"/>
      <c r="D203" s="52"/>
      <c r="E203" s="52"/>
      <c r="F203" s="52"/>
      <c r="G203" s="52"/>
      <c r="H203" s="52"/>
      <c r="I203" s="52"/>
      <c r="J203" s="52"/>
    </row>
    <row r="204" s="5" customFormat="1" ht="17.25" spans="1:10">
      <c r="A204" s="52"/>
      <c r="B204" s="52"/>
      <c r="C204" s="52"/>
      <c r="D204" s="52"/>
      <c r="E204" s="52"/>
      <c r="F204" s="52"/>
      <c r="G204" s="52"/>
      <c r="H204" s="52"/>
      <c r="I204" s="52"/>
      <c r="J204" s="52"/>
    </row>
    <row r="205" s="5" customFormat="1" ht="17.25" spans="1:10">
      <c r="A205" s="52"/>
      <c r="B205" s="52"/>
      <c r="C205" s="52"/>
      <c r="D205" s="52"/>
      <c r="E205" s="52"/>
      <c r="F205" s="52"/>
      <c r="G205" s="52"/>
      <c r="H205" s="52"/>
      <c r="I205" s="52"/>
      <c r="J205" s="52"/>
    </row>
    <row r="206" s="5" customFormat="1" ht="17.25" spans="1:10">
      <c r="A206" s="52"/>
      <c r="B206" s="52"/>
      <c r="C206" s="52"/>
      <c r="D206" s="52"/>
      <c r="E206" s="52"/>
      <c r="F206" s="52"/>
      <c r="G206" s="52"/>
      <c r="H206" s="52"/>
      <c r="I206" s="52"/>
      <c r="J206" s="52"/>
    </row>
    <row r="207" s="5" customFormat="1" ht="17.25" spans="1:10">
      <c r="A207" s="52"/>
      <c r="B207" s="52"/>
      <c r="C207" s="52"/>
      <c r="D207" s="52"/>
      <c r="E207" s="52"/>
      <c r="F207" s="52"/>
      <c r="G207" s="52"/>
      <c r="H207" s="52"/>
      <c r="I207" s="52"/>
      <c r="J207" s="52"/>
    </row>
    <row r="208" s="5" customFormat="1" ht="17.25" spans="1:10">
      <c r="A208" s="52"/>
      <c r="B208" s="52"/>
      <c r="C208" s="52"/>
      <c r="D208" s="52"/>
      <c r="E208" s="52"/>
      <c r="F208" s="52"/>
      <c r="G208" s="52"/>
      <c r="H208" s="52"/>
      <c r="I208" s="52"/>
      <c r="J208" s="52"/>
    </row>
    <row r="209" s="5" customFormat="1" ht="17.25" spans="1:10">
      <c r="A209" s="52"/>
      <c r="B209" s="52"/>
      <c r="C209" s="52"/>
      <c r="D209" s="52"/>
      <c r="E209" s="52"/>
      <c r="F209" s="52"/>
      <c r="G209" s="52"/>
      <c r="H209" s="52"/>
      <c r="I209" s="52"/>
      <c r="J209" s="52"/>
    </row>
    <row r="210" s="5" customFormat="1" ht="17.25" spans="1:10">
      <c r="A210" s="52"/>
      <c r="B210" s="52"/>
      <c r="C210" s="52"/>
      <c r="D210" s="52"/>
      <c r="E210" s="52"/>
      <c r="F210" s="52"/>
      <c r="G210" s="52"/>
      <c r="H210" s="52"/>
      <c r="I210" s="52"/>
      <c r="J210" s="52"/>
    </row>
    <row r="211" s="5" customFormat="1" ht="17.25" spans="1:10">
      <c r="A211" s="52"/>
      <c r="B211" s="52"/>
      <c r="C211" s="52"/>
      <c r="D211" s="52"/>
      <c r="E211" s="52"/>
      <c r="F211" s="52"/>
      <c r="G211" s="52"/>
      <c r="H211" s="52"/>
      <c r="I211" s="52"/>
      <c r="J211" s="52"/>
    </row>
    <row r="212" s="5" customFormat="1" ht="17.25" spans="1:10">
      <c r="A212" s="52"/>
      <c r="B212" s="52"/>
      <c r="C212" s="52"/>
      <c r="D212" s="52"/>
      <c r="E212" s="52"/>
      <c r="F212" s="52"/>
      <c r="G212" s="52"/>
      <c r="H212" s="52"/>
      <c r="I212" s="52"/>
      <c r="J212" s="52"/>
    </row>
    <row r="213" s="5" customFormat="1" ht="17.25" spans="1:10">
      <c r="A213" s="52"/>
      <c r="B213" s="52"/>
      <c r="C213" s="52"/>
      <c r="D213" s="52"/>
      <c r="E213" s="52"/>
      <c r="F213" s="52"/>
      <c r="G213" s="52"/>
      <c r="H213" s="52"/>
      <c r="I213" s="52"/>
      <c r="J213" s="52"/>
    </row>
    <row r="214" s="5" customFormat="1" ht="17.25" spans="1:10">
      <c r="A214" s="52"/>
      <c r="B214" s="52"/>
      <c r="C214" s="52"/>
      <c r="D214" s="52"/>
      <c r="E214" s="52"/>
      <c r="F214" s="52"/>
      <c r="G214" s="52"/>
      <c r="H214" s="52"/>
      <c r="I214" s="52"/>
      <c r="J214" s="52"/>
    </row>
    <row r="215" s="5" customFormat="1" ht="17.25" spans="1:10">
      <c r="A215" s="52"/>
      <c r="B215" s="52"/>
      <c r="C215" s="52"/>
      <c r="D215" s="52"/>
      <c r="E215" s="52"/>
      <c r="F215" s="52"/>
      <c r="G215" s="52"/>
      <c r="H215" s="52"/>
      <c r="I215" s="52"/>
      <c r="J215" s="52"/>
    </row>
    <row r="216" s="5" customFormat="1" ht="17.25" spans="1:10">
      <c r="A216" s="52"/>
      <c r="B216" s="52"/>
      <c r="C216" s="52"/>
      <c r="D216" s="52"/>
      <c r="E216" s="52"/>
      <c r="F216" s="52"/>
      <c r="G216" s="52"/>
      <c r="H216" s="52"/>
      <c r="I216" s="52"/>
      <c r="J216" s="52"/>
    </row>
    <row r="217" s="5" customFormat="1" ht="17.25" spans="1:10">
      <c r="A217" s="52"/>
      <c r="B217" s="52"/>
      <c r="C217" s="52"/>
      <c r="D217" s="52"/>
      <c r="E217" s="52"/>
      <c r="F217" s="52"/>
      <c r="G217" s="52"/>
      <c r="H217" s="52"/>
      <c r="I217" s="52"/>
      <c r="J217" s="52"/>
    </row>
    <row r="218" s="5" customFormat="1" ht="17.25" spans="1:10">
      <c r="A218" s="52"/>
      <c r="B218" s="52"/>
      <c r="C218" s="52"/>
      <c r="D218" s="52"/>
      <c r="E218" s="52"/>
      <c r="F218" s="52"/>
      <c r="G218" s="52"/>
      <c r="H218" s="52"/>
      <c r="I218" s="52"/>
      <c r="J218" s="52"/>
    </row>
    <row r="219" s="5" customFormat="1" ht="17.25" spans="1:10">
      <c r="A219" s="52"/>
      <c r="B219" s="52"/>
      <c r="C219" s="52"/>
      <c r="D219" s="52"/>
      <c r="E219" s="52"/>
      <c r="F219" s="52"/>
      <c r="G219" s="52"/>
      <c r="H219" s="52"/>
      <c r="I219" s="52"/>
      <c r="J219" s="52"/>
    </row>
    <row r="220" s="5" customFormat="1" ht="17.25" spans="1:10">
      <c r="A220" s="52"/>
      <c r="B220" s="52"/>
      <c r="C220" s="52"/>
      <c r="D220" s="52"/>
      <c r="E220" s="52"/>
      <c r="F220" s="52"/>
      <c r="G220" s="52"/>
      <c r="H220" s="52"/>
      <c r="I220" s="52"/>
      <c r="J220" s="52"/>
    </row>
    <row r="221" s="5" customFormat="1" ht="17.25" spans="1:10">
      <c r="A221" s="52"/>
      <c r="B221" s="52"/>
      <c r="C221" s="52"/>
      <c r="D221" s="52"/>
      <c r="E221" s="52"/>
      <c r="F221" s="52"/>
      <c r="G221" s="52"/>
      <c r="H221" s="52"/>
      <c r="I221" s="52"/>
      <c r="J221" s="52"/>
    </row>
    <row r="222" s="5" customFormat="1" ht="17.25" spans="1:10">
      <c r="A222" s="52"/>
      <c r="B222" s="52"/>
      <c r="C222" s="52"/>
      <c r="D222" s="52"/>
      <c r="E222" s="52"/>
      <c r="F222" s="52"/>
      <c r="G222" s="52"/>
      <c r="H222" s="52"/>
      <c r="I222" s="52"/>
      <c r="J222" s="52"/>
    </row>
    <row r="223" s="5" customFormat="1" ht="17.25" spans="1:10">
      <c r="A223" s="52"/>
      <c r="B223" s="52"/>
      <c r="C223" s="52"/>
      <c r="D223" s="52"/>
      <c r="E223" s="52"/>
      <c r="F223" s="52"/>
      <c r="G223" s="52"/>
      <c r="H223" s="52"/>
      <c r="I223" s="52"/>
      <c r="J223" s="52"/>
    </row>
    <row r="224" s="5" customFormat="1" ht="17.25" spans="1:10">
      <c r="A224" s="52"/>
      <c r="B224" s="52"/>
      <c r="C224" s="52"/>
      <c r="D224" s="52"/>
      <c r="E224" s="52"/>
      <c r="F224" s="52"/>
      <c r="G224" s="52"/>
      <c r="H224" s="52"/>
      <c r="I224" s="52"/>
      <c r="J224" s="52"/>
    </row>
    <row r="225" s="5" customFormat="1" ht="17.25" spans="1:10">
      <c r="A225" s="52"/>
      <c r="B225" s="52"/>
      <c r="C225" s="52"/>
      <c r="D225" s="52"/>
      <c r="E225" s="52"/>
      <c r="F225" s="52"/>
      <c r="G225" s="52"/>
      <c r="H225" s="52"/>
      <c r="I225" s="52"/>
      <c r="J225" s="52"/>
    </row>
    <row r="226" s="5" customFormat="1" ht="17.25" spans="1:10">
      <c r="A226" s="52"/>
      <c r="B226" s="52"/>
      <c r="C226" s="52"/>
      <c r="D226" s="52"/>
      <c r="E226" s="52"/>
      <c r="F226" s="52"/>
      <c r="G226" s="52"/>
      <c r="H226" s="52"/>
      <c r="I226" s="52"/>
      <c r="J226" s="52"/>
    </row>
    <row r="227" s="5" customFormat="1" ht="17.25" spans="1:10">
      <c r="A227" s="52"/>
      <c r="B227" s="52"/>
      <c r="C227" s="52"/>
      <c r="D227" s="52"/>
      <c r="E227" s="52"/>
      <c r="F227" s="52"/>
      <c r="G227" s="52"/>
      <c r="H227" s="52"/>
      <c r="I227" s="52"/>
      <c r="J227" s="52"/>
    </row>
    <row r="228" s="5" customFormat="1" ht="17.25" spans="1:10">
      <c r="A228" s="52"/>
      <c r="B228" s="52"/>
      <c r="C228" s="52"/>
      <c r="D228" s="52"/>
      <c r="E228" s="52"/>
      <c r="F228" s="52"/>
      <c r="G228" s="52"/>
      <c r="H228" s="52"/>
      <c r="I228" s="52"/>
      <c r="J228" s="52"/>
    </row>
    <row r="229" s="5" customFormat="1" ht="17.25" spans="1:10">
      <c r="A229" s="52"/>
      <c r="B229" s="52"/>
      <c r="C229" s="52"/>
      <c r="D229" s="52"/>
      <c r="E229" s="52"/>
      <c r="F229" s="52"/>
      <c r="G229" s="52"/>
      <c r="H229" s="52"/>
      <c r="I229" s="52"/>
      <c r="J229" s="52"/>
    </row>
    <row r="230" s="5" customFormat="1" ht="17.25" spans="1:10">
      <c r="A230" s="52"/>
      <c r="B230" s="52"/>
      <c r="C230" s="52"/>
      <c r="D230" s="52"/>
      <c r="E230" s="52"/>
      <c r="F230" s="52"/>
      <c r="G230" s="52"/>
      <c r="H230" s="52"/>
      <c r="I230" s="52"/>
      <c r="J230" s="52"/>
    </row>
    <row r="231" s="5" customFormat="1" ht="17.25" spans="1:10">
      <c r="A231" s="52"/>
      <c r="B231" s="52"/>
      <c r="C231" s="52"/>
      <c r="D231" s="52"/>
      <c r="E231" s="52"/>
      <c r="F231" s="52"/>
      <c r="G231" s="52"/>
      <c r="H231" s="52"/>
      <c r="I231" s="52"/>
      <c r="J231" s="52"/>
    </row>
    <row r="232" s="5" customFormat="1" ht="17.25" spans="1:10">
      <c r="A232" s="52"/>
      <c r="B232" s="52"/>
      <c r="C232" s="52"/>
      <c r="D232" s="52"/>
      <c r="E232" s="52"/>
      <c r="F232" s="52"/>
      <c r="G232" s="52"/>
      <c r="H232" s="52"/>
      <c r="I232" s="52"/>
      <c r="J232" s="52"/>
    </row>
    <row r="233" s="5" customFormat="1" ht="17.25" spans="1:10">
      <c r="A233" s="52"/>
      <c r="B233" s="52"/>
      <c r="C233" s="52"/>
      <c r="D233" s="52"/>
      <c r="E233" s="52"/>
      <c r="F233" s="52"/>
      <c r="G233" s="52"/>
      <c r="H233" s="52"/>
      <c r="I233" s="52"/>
      <c r="J233" s="52"/>
    </row>
    <row r="234" s="5" customFormat="1" ht="17.25" spans="1:10">
      <c r="A234" s="52"/>
      <c r="B234" s="52"/>
      <c r="C234" s="52"/>
      <c r="D234" s="52"/>
      <c r="E234" s="52"/>
      <c r="F234" s="52"/>
      <c r="G234" s="52"/>
      <c r="H234" s="52"/>
      <c r="I234" s="52"/>
      <c r="J234" s="52"/>
    </row>
    <row r="235" s="5" customFormat="1" ht="17.25" spans="1:10">
      <c r="A235" s="52"/>
      <c r="B235" s="52"/>
      <c r="C235" s="52"/>
      <c r="D235" s="52"/>
      <c r="E235" s="52"/>
      <c r="F235" s="52"/>
      <c r="G235" s="52"/>
      <c r="H235" s="52"/>
      <c r="I235" s="52"/>
      <c r="J235" s="52"/>
    </row>
    <row r="236" s="5" customFormat="1" ht="17.25" spans="1:10">
      <c r="A236" s="52"/>
      <c r="B236" s="52"/>
      <c r="C236" s="52"/>
      <c r="D236" s="52"/>
      <c r="E236" s="52"/>
      <c r="F236" s="52"/>
      <c r="G236" s="52"/>
      <c r="H236" s="52"/>
      <c r="I236" s="52"/>
      <c r="J236" s="52"/>
    </row>
    <row r="237" s="5" customFormat="1" ht="17.25" spans="1:10">
      <c r="A237" s="52"/>
      <c r="B237" s="52"/>
      <c r="C237" s="52"/>
      <c r="D237" s="52"/>
      <c r="E237" s="52"/>
      <c r="F237" s="52"/>
      <c r="G237" s="52"/>
      <c r="H237" s="52"/>
      <c r="I237" s="52"/>
      <c r="J237" s="52"/>
    </row>
    <row r="238" s="5" customFormat="1" ht="17.25" spans="1:10">
      <c r="A238" s="52"/>
      <c r="B238" s="52"/>
      <c r="C238" s="52"/>
      <c r="D238" s="52"/>
      <c r="E238" s="52"/>
      <c r="F238" s="52"/>
      <c r="G238" s="52"/>
      <c r="H238" s="52"/>
      <c r="I238" s="52"/>
      <c r="J238" s="52"/>
    </row>
    <row r="239" s="5" customFormat="1" ht="17.25" spans="1:10">
      <c r="A239" s="52"/>
      <c r="B239" s="52"/>
      <c r="C239" s="52"/>
      <c r="D239" s="52"/>
      <c r="E239" s="52"/>
      <c r="F239" s="52"/>
      <c r="G239" s="52"/>
      <c r="H239" s="52"/>
      <c r="I239" s="52"/>
      <c r="J239" s="52"/>
    </row>
    <row r="240" s="5" customFormat="1" ht="17.25" spans="1:10">
      <c r="A240" s="52"/>
      <c r="B240" s="52"/>
      <c r="C240" s="52"/>
      <c r="D240" s="52"/>
      <c r="E240" s="52"/>
      <c r="F240" s="52"/>
      <c r="G240" s="52"/>
      <c r="H240" s="52"/>
      <c r="I240" s="52"/>
      <c r="J240" s="52"/>
    </row>
    <row r="241" s="5" customFormat="1" ht="17.25" spans="1:10">
      <c r="A241" s="52"/>
      <c r="B241" s="52"/>
      <c r="C241" s="52"/>
      <c r="D241" s="52"/>
      <c r="E241" s="52"/>
      <c r="F241" s="52"/>
      <c r="G241" s="52"/>
      <c r="H241" s="52"/>
      <c r="I241" s="52"/>
      <c r="J241" s="52"/>
    </row>
    <row r="242" s="5" customFormat="1" ht="17.25" spans="1:10">
      <c r="A242" s="52"/>
      <c r="B242" s="52"/>
      <c r="C242" s="52"/>
      <c r="D242" s="52"/>
      <c r="E242" s="52"/>
      <c r="F242" s="52"/>
      <c r="G242" s="52"/>
      <c r="H242" s="52"/>
      <c r="I242" s="52"/>
      <c r="J242" s="52"/>
    </row>
    <row r="243" s="5" customFormat="1" ht="17.25" spans="1:10">
      <c r="A243" s="52"/>
      <c r="B243" s="52"/>
      <c r="C243" s="52"/>
      <c r="D243" s="52"/>
      <c r="E243" s="52"/>
      <c r="F243" s="52"/>
      <c r="G243" s="52"/>
      <c r="H243" s="52"/>
      <c r="I243" s="52"/>
      <c r="J243" s="52"/>
    </row>
    <row r="244" s="5" customFormat="1" ht="17.25" spans="1:10">
      <c r="A244" s="52"/>
      <c r="B244" s="52"/>
      <c r="C244" s="52"/>
      <c r="D244" s="52"/>
      <c r="E244" s="52"/>
      <c r="F244" s="52"/>
      <c r="G244" s="52"/>
      <c r="H244" s="52"/>
      <c r="I244" s="52"/>
      <c r="J244" s="52"/>
    </row>
    <row r="245" s="5" customFormat="1" ht="17.25" spans="1:10">
      <c r="A245" s="52"/>
      <c r="B245" s="52"/>
      <c r="C245" s="52"/>
      <c r="D245" s="52"/>
      <c r="E245" s="52"/>
      <c r="F245" s="52"/>
      <c r="G245" s="52"/>
      <c r="H245" s="52"/>
      <c r="I245" s="52"/>
      <c r="J245" s="52"/>
    </row>
    <row r="246" s="5" customFormat="1" ht="17.25" spans="1:10">
      <c r="A246" s="52"/>
      <c r="B246" s="52"/>
      <c r="C246" s="52"/>
      <c r="D246" s="52"/>
      <c r="E246" s="52"/>
      <c r="F246" s="52"/>
      <c r="G246" s="52"/>
      <c r="H246" s="52"/>
      <c r="I246" s="52"/>
      <c r="J246" s="52"/>
    </row>
    <row r="247" s="5" customFormat="1" ht="17.25" spans="1:10">
      <c r="A247" s="52"/>
      <c r="B247" s="52"/>
      <c r="C247" s="52"/>
      <c r="D247" s="52"/>
      <c r="E247" s="52"/>
      <c r="F247" s="52"/>
      <c r="G247" s="52"/>
      <c r="H247" s="52"/>
      <c r="I247" s="52"/>
      <c r="J247" s="52"/>
    </row>
    <row r="248" s="5" customFormat="1" ht="17.25" spans="1:10">
      <c r="A248" s="52"/>
      <c r="B248" s="52"/>
      <c r="C248" s="52"/>
      <c r="D248" s="52"/>
      <c r="E248" s="52"/>
      <c r="F248" s="52"/>
      <c r="G248" s="52"/>
      <c r="H248" s="52"/>
      <c r="I248" s="52"/>
      <c r="J248" s="52"/>
    </row>
    <row r="249" s="5" customFormat="1" ht="17.25" spans="1:10">
      <c r="A249" s="52"/>
      <c r="B249" s="52"/>
      <c r="C249" s="52"/>
      <c r="D249" s="52"/>
      <c r="E249" s="52"/>
      <c r="F249" s="52"/>
      <c r="G249" s="52"/>
      <c r="H249" s="52"/>
      <c r="I249" s="52"/>
      <c r="J249" s="52"/>
    </row>
    <row r="250" s="5" customFormat="1" ht="17.25" spans="1:10">
      <c r="A250" s="52"/>
      <c r="B250" s="52"/>
      <c r="C250" s="52"/>
      <c r="D250" s="52"/>
      <c r="E250" s="52"/>
      <c r="F250" s="52"/>
      <c r="G250" s="52"/>
      <c r="H250" s="52"/>
      <c r="I250" s="52"/>
      <c r="J250" s="52"/>
    </row>
    <row r="251" s="5" customFormat="1" ht="17.25" spans="1:10">
      <c r="A251" s="52"/>
      <c r="B251" s="52"/>
      <c r="C251" s="52"/>
      <c r="D251" s="52"/>
      <c r="E251" s="52"/>
      <c r="F251" s="52"/>
      <c r="G251" s="52"/>
      <c r="H251" s="52"/>
      <c r="I251" s="52"/>
      <c r="J251" s="52"/>
    </row>
    <row r="252" s="5" customFormat="1" ht="17.25" spans="1:10">
      <c r="A252" s="52"/>
      <c r="B252" s="52"/>
      <c r="C252" s="52"/>
      <c r="D252" s="52"/>
      <c r="E252" s="52"/>
      <c r="F252" s="52"/>
      <c r="G252" s="52"/>
      <c r="H252" s="52"/>
      <c r="I252" s="52"/>
      <c r="J252" s="52"/>
    </row>
    <row r="253" s="5" customFormat="1" ht="17.25" spans="1:10">
      <c r="A253" s="52"/>
      <c r="B253" s="52"/>
      <c r="C253" s="52"/>
      <c r="D253" s="52"/>
      <c r="E253" s="52"/>
      <c r="F253" s="52"/>
      <c r="G253" s="52"/>
      <c r="H253" s="52"/>
      <c r="I253" s="52"/>
      <c r="J253" s="52"/>
    </row>
    <row r="254" s="5" customFormat="1" ht="17.25" spans="1:10">
      <c r="A254" s="52"/>
      <c r="B254" s="52"/>
      <c r="C254" s="52"/>
      <c r="D254" s="52"/>
      <c r="E254" s="52"/>
      <c r="F254" s="52"/>
      <c r="G254" s="52"/>
      <c r="H254" s="52"/>
      <c r="I254" s="52"/>
      <c r="J254" s="52"/>
    </row>
    <row r="255" s="5" customFormat="1" ht="17.25" spans="1:10">
      <c r="A255" s="52"/>
      <c r="B255" s="52"/>
      <c r="C255" s="52"/>
      <c r="D255" s="52"/>
      <c r="E255" s="52"/>
      <c r="F255" s="52"/>
      <c r="G255" s="52"/>
      <c r="H255" s="52"/>
      <c r="I255" s="52"/>
      <c r="J255" s="52"/>
    </row>
    <row r="256" s="5" customFormat="1" ht="17.25" spans="1:10">
      <c r="A256" s="52"/>
      <c r="B256" s="52"/>
      <c r="C256" s="52"/>
      <c r="D256" s="52"/>
      <c r="E256" s="52"/>
      <c r="F256" s="52"/>
      <c r="G256" s="52"/>
      <c r="H256" s="52"/>
      <c r="I256" s="52"/>
      <c r="J256" s="52"/>
    </row>
    <row r="257" s="5" customFormat="1" ht="17.25" spans="1:10">
      <c r="A257" s="52"/>
      <c r="B257" s="52"/>
      <c r="C257" s="52"/>
      <c r="D257" s="52"/>
      <c r="E257" s="52"/>
      <c r="F257" s="52"/>
      <c r="G257" s="52"/>
      <c r="H257" s="52"/>
      <c r="I257" s="52"/>
      <c r="J257" s="52"/>
    </row>
    <row r="258" s="5" customFormat="1" ht="17.25" spans="1:10">
      <c r="A258" s="52"/>
      <c r="B258" s="52"/>
      <c r="C258" s="52"/>
      <c r="D258" s="52"/>
      <c r="E258" s="52"/>
      <c r="F258" s="52"/>
      <c r="G258" s="52"/>
      <c r="H258" s="52"/>
      <c r="I258" s="52"/>
      <c r="J258" s="52"/>
    </row>
    <row r="259" s="5" customFormat="1" ht="17.25" spans="1:10">
      <c r="A259" s="52"/>
      <c r="B259" s="52"/>
      <c r="C259" s="52"/>
      <c r="D259" s="52"/>
      <c r="E259" s="52"/>
      <c r="F259" s="52"/>
      <c r="G259" s="52"/>
      <c r="H259" s="52"/>
      <c r="I259" s="52"/>
      <c r="J259" s="52"/>
    </row>
    <row r="260" s="5" customFormat="1" ht="17.25" spans="1:10">
      <c r="A260" s="52"/>
      <c r="B260" s="52"/>
      <c r="C260" s="52"/>
      <c r="D260" s="52"/>
      <c r="E260" s="52"/>
      <c r="F260" s="52"/>
      <c r="G260" s="52"/>
      <c r="H260" s="52"/>
      <c r="I260" s="52"/>
      <c r="J260" s="52"/>
    </row>
    <row r="261" s="5" customFormat="1" ht="17.25" spans="1:10">
      <c r="A261" s="52"/>
      <c r="B261" s="52"/>
      <c r="C261" s="52"/>
      <c r="D261" s="52"/>
      <c r="E261" s="52"/>
      <c r="F261" s="52"/>
      <c r="G261" s="52"/>
      <c r="H261" s="52"/>
      <c r="I261" s="52"/>
      <c r="J261" s="52"/>
    </row>
    <row r="262" s="5" customFormat="1" ht="17.25" spans="1:10">
      <c r="A262" s="52"/>
      <c r="B262" s="52"/>
      <c r="C262" s="52"/>
      <c r="D262" s="52"/>
      <c r="E262" s="52"/>
      <c r="F262" s="52"/>
      <c r="G262" s="52"/>
      <c r="H262" s="52"/>
      <c r="I262" s="52"/>
      <c r="J262" s="52"/>
    </row>
    <row r="263" s="5" customFormat="1" ht="17.25" spans="1:10">
      <c r="A263" s="52"/>
      <c r="B263" s="52"/>
      <c r="C263" s="52"/>
      <c r="D263" s="52"/>
      <c r="E263" s="52"/>
      <c r="F263" s="52"/>
      <c r="G263" s="52"/>
      <c r="H263" s="52"/>
      <c r="I263" s="52"/>
      <c r="J263" s="52"/>
    </row>
    <row r="264" s="5" customFormat="1" ht="17.25" spans="1:10">
      <c r="A264" s="52"/>
      <c r="B264" s="52"/>
      <c r="C264" s="52"/>
      <c r="D264" s="52"/>
      <c r="E264" s="52"/>
      <c r="F264" s="52"/>
      <c r="G264" s="52"/>
      <c r="H264" s="52"/>
      <c r="I264" s="52"/>
      <c r="J264" s="52"/>
    </row>
    <row r="265" s="5" customFormat="1" ht="17.25" spans="1:10">
      <c r="A265" s="52"/>
      <c r="B265" s="52"/>
      <c r="C265" s="52"/>
      <c r="D265" s="52"/>
      <c r="E265" s="52"/>
      <c r="F265" s="52"/>
      <c r="G265" s="52"/>
      <c r="H265" s="52"/>
      <c r="I265" s="52"/>
      <c r="J265" s="52"/>
    </row>
    <row r="266" s="5" customFormat="1" ht="17.25" spans="1:10">
      <c r="A266" s="52"/>
      <c r="B266" s="52"/>
      <c r="C266" s="52"/>
      <c r="D266" s="52"/>
      <c r="E266" s="52"/>
      <c r="F266" s="52"/>
      <c r="G266" s="52"/>
      <c r="H266" s="52"/>
      <c r="I266" s="52"/>
      <c r="J266" s="52"/>
    </row>
    <row r="267" s="5" customFormat="1" ht="17.25" spans="1:10">
      <c r="A267" s="52"/>
      <c r="B267" s="52"/>
      <c r="C267" s="52"/>
      <c r="D267" s="52"/>
      <c r="E267" s="52"/>
      <c r="F267" s="52"/>
      <c r="G267" s="52"/>
      <c r="H267" s="52"/>
      <c r="I267" s="52"/>
      <c r="J267" s="52"/>
    </row>
    <row r="268" s="5" customFormat="1" ht="17.25" spans="1:10">
      <c r="A268" s="52"/>
      <c r="B268" s="52"/>
      <c r="C268" s="52"/>
      <c r="D268" s="52"/>
      <c r="E268" s="52"/>
      <c r="F268" s="52"/>
      <c r="G268" s="52"/>
      <c r="H268" s="52"/>
      <c r="I268" s="52"/>
      <c r="J268" s="52"/>
    </row>
    <row r="269" s="5" customFormat="1" ht="17.25" spans="1:10">
      <c r="A269" s="52"/>
      <c r="B269" s="52"/>
      <c r="C269" s="52"/>
      <c r="D269" s="52"/>
      <c r="E269" s="52"/>
      <c r="F269" s="52"/>
      <c r="G269" s="52"/>
      <c r="H269" s="52"/>
      <c r="I269" s="52"/>
      <c r="J269" s="52"/>
    </row>
    <row r="270" s="5" customFormat="1" ht="17.25" spans="1:10">
      <c r="A270" s="52"/>
      <c r="B270" s="52"/>
      <c r="C270" s="52"/>
      <c r="D270" s="52"/>
      <c r="E270" s="52"/>
      <c r="F270" s="52"/>
      <c r="G270" s="52"/>
      <c r="H270" s="52"/>
      <c r="I270" s="52"/>
      <c r="J270" s="52"/>
    </row>
    <row r="271" s="5" customFormat="1" ht="17.25" spans="1:10">
      <c r="A271" s="52"/>
      <c r="B271" s="52"/>
      <c r="C271" s="52"/>
      <c r="D271" s="52"/>
      <c r="E271" s="52"/>
      <c r="F271" s="52"/>
      <c r="G271" s="52"/>
      <c r="H271" s="52"/>
      <c r="I271" s="52"/>
      <c r="J271" s="52"/>
    </row>
    <row r="272" s="5" customFormat="1" ht="17.25" spans="1:10">
      <c r="A272" s="52"/>
      <c r="B272" s="52"/>
      <c r="C272" s="52"/>
      <c r="D272" s="52"/>
      <c r="E272" s="52"/>
      <c r="F272" s="52"/>
      <c r="G272" s="52"/>
      <c r="H272" s="52"/>
      <c r="I272" s="52"/>
      <c r="J272" s="52"/>
    </row>
    <row r="273" s="5" customFormat="1" ht="17.25" spans="1:10">
      <c r="A273" s="52"/>
      <c r="B273" s="52"/>
      <c r="C273" s="52"/>
      <c r="D273" s="52"/>
      <c r="E273" s="52"/>
      <c r="F273" s="52"/>
      <c r="G273" s="52"/>
      <c r="H273" s="52"/>
      <c r="I273" s="52"/>
      <c r="J273" s="52"/>
    </row>
    <row r="274" s="5" customFormat="1" ht="17.25" spans="1:10">
      <c r="A274" s="52"/>
      <c r="B274" s="52"/>
      <c r="C274" s="52"/>
      <c r="D274" s="52"/>
      <c r="E274" s="52"/>
      <c r="F274" s="52"/>
      <c r="G274" s="52"/>
      <c r="H274" s="52"/>
      <c r="I274" s="52"/>
      <c r="J274" s="52"/>
    </row>
    <row r="275" s="5" customFormat="1" ht="17.25" spans="1:10">
      <c r="A275" s="52"/>
      <c r="B275" s="52"/>
      <c r="C275" s="52"/>
      <c r="D275" s="52"/>
      <c r="E275" s="52"/>
      <c r="F275" s="52"/>
      <c r="G275" s="52"/>
      <c r="H275" s="52"/>
      <c r="I275" s="52"/>
      <c r="J275" s="52"/>
    </row>
    <row r="276" s="5" customFormat="1" ht="17.25" spans="1:10">
      <c r="A276" s="52"/>
      <c r="B276" s="52"/>
      <c r="C276" s="52"/>
      <c r="D276" s="52"/>
      <c r="E276" s="52"/>
      <c r="F276" s="52"/>
      <c r="G276" s="52"/>
      <c r="H276" s="52"/>
      <c r="I276" s="52"/>
      <c r="J276" s="52"/>
    </row>
    <row r="277" s="5" customFormat="1" ht="17.25" spans="1:10">
      <c r="A277" s="52"/>
      <c r="B277" s="52"/>
      <c r="C277" s="52"/>
      <c r="D277" s="52"/>
      <c r="E277" s="52"/>
      <c r="F277" s="52"/>
      <c r="G277" s="52"/>
      <c r="H277" s="52"/>
      <c r="I277" s="52"/>
      <c r="J277" s="52"/>
    </row>
    <row r="278" s="5" customFormat="1" ht="17.25" spans="1:10">
      <c r="A278" s="52"/>
      <c r="B278" s="52"/>
      <c r="C278" s="52"/>
      <c r="D278" s="52"/>
      <c r="E278" s="52"/>
      <c r="F278" s="52"/>
      <c r="G278" s="52"/>
      <c r="H278" s="52"/>
      <c r="I278" s="52"/>
      <c r="J278" s="52"/>
    </row>
    <row r="279" s="5" customFormat="1" ht="17.25" spans="1:10">
      <c r="A279" s="52"/>
      <c r="B279" s="52"/>
      <c r="C279" s="52"/>
      <c r="D279" s="52"/>
      <c r="E279" s="52"/>
      <c r="F279" s="52"/>
      <c r="G279" s="52"/>
      <c r="H279" s="52"/>
      <c r="I279" s="52"/>
      <c r="J279" s="52"/>
    </row>
    <row r="280" s="5" customFormat="1" ht="17.25" spans="1:10">
      <c r="A280" s="52"/>
      <c r="B280" s="52"/>
      <c r="C280" s="52"/>
      <c r="D280" s="52"/>
      <c r="E280" s="52"/>
      <c r="F280" s="52"/>
      <c r="G280" s="52"/>
      <c r="H280" s="52"/>
      <c r="I280" s="52"/>
      <c r="J280" s="52"/>
    </row>
    <row r="281" s="5" customFormat="1" ht="17.25" spans="1:10">
      <c r="A281" s="52"/>
      <c r="B281" s="52"/>
      <c r="C281" s="52"/>
      <c r="D281" s="52"/>
      <c r="E281" s="52"/>
      <c r="F281" s="52"/>
      <c r="G281" s="52"/>
      <c r="H281" s="52"/>
      <c r="I281" s="52"/>
      <c r="J281" s="52"/>
    </row>
    <row r="282" s="5" customFormat="1" ht="17.25" spans="1:10">
      <c r="A282" s="52"/>
      <c r="B282" s="52"/>
      <c r="C282" s="52"/>
      <c r="D282" s="52"/>
      <c r="E282" s="52"/>
      <c r="F282" s="52"/>
      <c r="G282" s="52"/>
      <c r="H282" s="52"/>
      <c r="I282" s="52"/>
      <c r="J282" s="52"/>
    </row>
    <row r="283" s="5" customFormat="1" ht="17.25" spans="1:10">
      <c r="A283" s="52"/>
      <c r="B283" s="52"/>
      <c r="C283" s="52"/>
      <c r="D283" s="52"/>
      <c r="E283" s="52"/>
      <c r="F283" s="52"/>
      <c r="G283" s="52"/>
      <c r="H283" s="52"/>
      <c r="I283" s="52"/>
      <c r="J283" s="52"/>
    </row>
    <row r="284" s="5" customFormat="1" ht="17.25" spans="1:10">
      <c r="A284" s="52"/>
      <c r="B284" s="52"/>
      <c r="C284" s="52"/>
      <c r="D284" s="52"/>
      <c r="E284" s="52"/>
      <c r="F284" s="52"/>
      <c r="G284" s="52"/>
      <c r="H284" s="52"/>
      <c r="I284" s="52"/>
      <c r="J284" s="52"/>
    </row>
    <row r="285" s="5" customFormat="1" ht="17.25" spans="1:10">
      <c r="A285" s="52"/>
      <c r="B285" s="52"/>
      <c r="C285" s="52"/>
      <c r="D285" s="52"/>
      <c r="E285" s="52"/>
      <c r="F285" s="52"/>
      <c r="G285" s="52"/>
      <c r="H285" s="52"/>
      <c r="I285" s="52"/>
      <c r="J285" s="52"/>
    </row>
    <row r="286" s="5" customFormat="1" ht="17.25" spans="1:10">
      <c r="A286" s="52"/>
      <c r="B286" s="52"/>
      <c r="C286" s="52"/>
      <c r="D286" s="52"/>
      <c r="E286" s="52"/>
      <c r="F286" s="52"/>
      <c r="G286" s="52"/>
      <c r="H286" s="52"/>
      <c r="I286" s="52"/>
      <c r="J286" s="52"/>
    </row>
    <row r="287" s="5" customFormat="1" ht="17.25" spans="1:10">
      <c r="A287" s="52"/>
      <c r="B287" s="52"/>
      <c r="C287" s="52"/>
      <c r="D287" s="52"/>
      <c r="E287" s="52"/>
      <c r="F287" s="52"/>
      <c r="G287" s="52"/>
      <c r="H287" s="52"/>
      <c r="I287" s="52"/>
      <c r="J287" s="52"/>
    </row>
    <row r="288" s="5" customFormat="1" ht="17.25" spans="1:10">
      <c r="A288" s="52"/>
      <c r="B288" s="52"/>
      <c r="C288" s="52"/>
      <c r="D288" s="52"/>
      <c r="E288" s="52"/>
      <c r="F288" s="52"/>
      <c r="G288" s="52"/>
      <c r="H288" s="52"/>
      <c r="I288" s="52"/>
      <c r="J288" s="52"/>
    </row>
    <row r="289" s="5" customFormat="1" ht="17.25" spans="1:10">
      <c r="A289" s="52"/>
      <c r="B289" s="52"/>
      <c r="C289" s="52"/>
      <c r="D289" s="52"/>
      <c r="E289" s="52"/>
      <c r="F289" s="52"/>
      <c r="G289" s="52"/>
      <c r="H289" s="52"/>
      <c r="I289" s="52"/>
      <c r="J289" s="52"/>
    </row>
    <row r="290" s="5" customFormat="1" ht="17.25" spans="1:10">
      <c r="A290" s="52"/>
      <c r="B290" s="52"/>
      <c r="C290" s="52"/>
      <c r="D290" s="52"/>
      <c r="E290" s="52"/>
      <c r="F290" s="52"/>
      <c r="G290" s="52"/>
      <c r="H290" s="52"/>
      <c r="I290" s="52"/>
      <c r="J290" s="52"/>
    </row>
    <row r="291" s="5" customFormat="1" ht="17.25" spans="1:10">
      <c r="A291" s="52"/>
      <c r="B291" s="52"/>
      <c r="C291" s="52"/>
      <c r="D291" s="52"/>
      <c r="E291" s="52"/>
      <c r="F291" s="52"/>
      <c r="G291" s="52"/>
      <c r="H291" s="52"/>
      <c r="I291" s="52"/>
      <c r="J291" s="52"/>
    </row>
    <row r="292" s="5" customFormat="1" ht="17.25" spans="1:10">
      <c r="A292" s="52"/>
      <c r="B292" s="52"/>
      <c r="C292" s="52"/>
      <c r="D292" s="52"/>
      <c r="E292" s="52"/>
      <c r="F292" s="52"/>
      <c r="G292" s="52"/>
      <c r="H292" s="52"/>
      <c r="I292" s="52"/>
      <c r="J292" s="52"/>
    </row>
  </sheetData>
  <mergeCells count="1027">
    <mergeCell ref="O3:W3"/>
    <mergeCell ref="A4:J4"/>
    <mergeCell ref="B36:H36"/>
    <mergeCell ref="A37:J37"/>
    <mergeCell ref="Q37:AF37"/>
    <mergeCell ref="AG37:AV37"/>
    <mergeCell ref="AW37:BL37"/>
    <mergeCell ref="BM37:CB37"/>
    <mergeCell ref="CC37:CR37"/>
    <mergeCell ref="CS37:DH37"/>
    <mergeCell ref="DI37:DX37"/>
    <mergeCell ref="DY37:EN37"/>
    <mergeCell ref="EO37:FD37"/>
    <mergeCell ref="FE37:FT37"/>
    <mergeCell ref="FU37:GJ37"/>
    <mergeCell ref="GK37:GZ37"/>
    <mergeCell ref="HA37:HP37"/>
    <mergeCell ref="HQ37:IF37"/>
    <mergeCell ref="IG37:IV37"/>
    <mergeCell ref="IW37:JL37"/>
    <mergeCell ref="JM37:KB37"/>
    <mergeCell ref="KC37:KR37"/>
    <mergeCell ref="KS37:LH37"/>
    <mergeCell ref="LI37:LX37"/>
    <mergeCell ref="LY37:MN37"/>
    <mergeCell ref="MO37:ND37"/>
    <mergeCell ref="NE37:NT37"/>
    <mergeCell ref="NU37:OJ37"/>
    <mergeCell ref="OK37:OZ37"/>
    <mergeCell ref="PA37:PP37"/>
    <mergeCell ref="PQ37:QF37"/>
    <mergeCell ref="QG37:QV37"/>
    <mergeCell ref="QW37:RL37"/>
    <mergeCell ref="RM37:SB37"/>
    <mergeCell ref="SC37:SR37"/>
    <mergeCell ref="SS37:TH37"/>
    <mergeCell ref="TI37:TX37"/>
    <mergeCell ref="TY37:UN37"/>
    <mergeCell ref="UO37:VD37"/>
    <mergeCell ref="VE37:VT37"/>
    <mergeCell ref="VU37:WJ37"/>
    <mergeCell ref="WK37:WZ37"/>
    <mergeCell ref="XA37:XP37"/>
    <mergeCell ref="XQ37:YF37"/>
    <mergeCell ref="YG37:YV37"/>
    <mergeCell ref="YW37:ZL37"/>
    <mergeCell ref="ZM37:AAB37"/>
    <mergeCell ref="AAC37:AAR37"/>
    <mergeCell ref="AAS37:ABH37"/>
    <mergeCell ref="ABI37:ABX37"/>
    <mergeCell ref="ABY37:ACN37"/>
    <mergeCell ref="ACO37:ADD37"/>
    <mergeCell ref="ADE37:ADT37"/>
    <mergeCell ref="ADU37:AEJ37"/>
    <mergeCell ref="AEK37:AEZ37"/>
    <mergeCell ref="AFA37:AFP37"/>
    <mergeCell ref="AFQ37:AGF37"/>
    <mergeCell ref="AGG37:AGV37"/>
    <mergeCell ref="AGW37:AHL37"/>
    <mergeCell ref="AHM37:AIB37"/>
    <mergeCell ref="AIC37:AIR37"/>
    <mergeCell ref="AIS37:AJH37"/>
    <mergeCell ref="AJI37:AJX37"/>
    <mergeCell ref="AJY37:AKN37"/>
    <mergeCell ref="AKO37:ALD37"/>
    <mergeCell ref="ALE37:ALT37"/>
    <mergeCell ref="ALU37:AMJ37"/>
    <mergeCell ref="AMK37:AMZ37"/>
    <mergeCell ref="ANA37:ANP37"/>
    <mergeCell ref="ANQ37:AOF37"/>
    <mergeCell ref="AOG37:AOV37"/>
    <mergeCell ref="AOW37:APL37"/>
    <mergeCell ref="APM37:AQB37"/>
    <mergeCell ref="AQC37:AQR37"/>
    <mergeCell ref="AQS37:ARH37"/>
    <mergeCell ref="ARI37:ARX37"/>
    <mergeCell ref="ARY37:ASN37"/>
    <mergeCell ref="ASO37:ATD37"/>
    <mergeCell ref="ATE37:ATT37"/>
    <mergeCell ref="ATU37:AUJ37"/>
    <mergeCell ref="AUK37:AUZ37"/>
    <mergeCell ref="AVA37:AVP37"/>
    <mergeCell ref="AVQ37:AWF37"/>
    <mergeCell ref="AWG37:AWV37"/>
    <mergeCell ref="AWW37:AXL37"/>
    <mergeCell ref="AXM37:AYB37"/>
    <mergeCell ref="AYC37:AYR37"/>
    <mergeCell ref="AYS37:AZH37"/>
    <mergeCell ref="AZI37:AZX37"/>
    <mergeCell ref="AZY37:BAN37"/>
    <mergeCell ref="BAO37:BBD37"/>
    <mergeCell ref="BBE37:BBT37"/>
    <mergeCell ref="BBU37:BCJ37"/>
    <mergeCell ref="BCK37:BCZ37"/>
    <mergeCell ref="BDA37:BDP37"/>
    <mergeCell ref="BDQ37:BEF37"/>
    <mergeCell ref="BEG37:BEV37"/>
    <mergeCell ref="BEW37:BFL37"/>
    <mergeCell ref="BFM37:BGB37"/>
    <mergeCell ref="BGC37:BGR37"/>
    <mergeCell ref="BGS37:BHH37"/>
    <mergeCell ref="BHI37:BHX37"/>
    <mergeCell ref="BHY37:BIN37"/>
    <mergeCell ref="BIO37:BJD37"/>
    <mergeCell ref="BJE37:BJT37"/>
    <mergeCell ref="BJU37:BKJ37"/>
    <mergeCell ref="BKK37:BKZ37"/>
    <mergeCell ref="BLA37:BLP37"/>
    <mergeCell ref="BLQ37:BMF37"/>
    <mergeCell ref="BMG37:BMV37"/>
    <mergeCell ref="BMW37:BNL37"/>
    <mergeCell ref="BNM37:BOB37"/>
    <mergeCell ref="BOC37:BOR37"/>
    <mergeCell ref="BOS37:BPH37"/>
    <mergeCell ref="BPI37:BPX37"/>
    <mergeCell ref="BPY37:BQN37"/>
    <mergeCell ref="BQO37:BRD37"/>
    <mergeCell ref="BRE37:BRT37"/>
    <mergeCell ref="BRU37:BSJ37"/>
    <mergeCell ref="BSK37:BSZ37"/>
    <mergeCell ref="BTA37:BTP37"/>
    <mergeCell ref="BTQ37:BUF37"/>
    <mergeCell ref="BUG37:BUV37"/>
    <mergeCell ref="BUW37:BVL37"/>
    <mergeCell ref="BVM37:BWB37"/>
    <mergeCell ref="BWC37:BWR37"/>
    <mergeCell ref="BWS37:BXH37"/>
    <mergeCell ref="BXI37:BXX37"/>
    <mergeCell ref="BXY37:BYN37"/>
    <mergeCell ref="BYO37:BZD37"/>
    <mergeCell ref="BZE37:BZT37"/>
    <mergeCell ref="BZU37:CAJ37"/>
    <mergeCell ref="CAK37:CAZ37"/>
    <mergeCell ref="CBA37:CBP37"/>
    <mergeCell ref="CBQ37:CCF37"/>
    <mergeCell ref="CCG37:CCV37"/>
    <mergeCell ref="CCW37:CDL37"/>
    <mergeCell ref="CDM37:CEB37"/>
    <mergeCell ref="CEC37:CER37"/>
    <mergeCell ref="CES37:CFH37"/>
    <mergeCell ref="CFI37:CFX37"/>
    <mergeCell ref="CFY37:CGN37"/>
    <mergeCell ref="CGO37:CHD37"/>
    <mergeCell ref="CHE37:CHT37"/>
    <mergeCell ref="CHU37:CIJ37"/>
    <mergeCell ref="CIK37:CIZ37"/>
    <mergeCell ref="CJA37:CJP37"/>
    <mergeCell ref="CJQ37:CKF37"/>
    <mergeCell ref="CKG37:CKV37"/>
    <mergeCell ref="CKW37:CLL37"/>
    <mergeCell ref="CLM37:CMB37"/>
    <mergeCell ref="CMC37:CMR37"/>
    <mergeCell ref="CMS37:CNH37"/>
    <mergeCell ref="CNI37:CNX37"/>
    <mergeCell ref="CNY37:CON37"/>
    <mergeCell ref="COO37:CPD37"/>
    <mergeCell ref="CPE37:CPT37"/>
    <mergeCell ref="CPU37:CQJ37"/>
    <mergeCell ref="CQK37:CQZ37"/>
    <mergeCell ref="CRA37:CRP37"/>
    <mergeCell ref="CRQ37:CSF37"/>
    <mergeCell ref="CSG37:CSV37"/>
    <mergeCell ref="CSW37:CTL37"/>
    <mergeCell ref="CTM37:CUB37"/>
    <mergeCell ref="CUC37:CUR37"/>
    <mergeCell ref="CUS37:CVH37"/>
    <mergeCell ref="CVI37:CVX37"/>
    <mergeCell ref="CVY37:CWN37"/>
    <mergeCell ref="CWO37:CXD37"/>
    <mergeCell ref="CXE37:CXT37"/>
    <mergeCell ref="CXU37:CYJ37"/>
    <mergeCell ref="CYK37:CYZ37"/>
    <mergeCell ref="CZA37:CZP37"/>
    <mergeCell ref="CZQ37:DAF37"/>
    <mergeCell ref="DAG37:DAV37"/>
    <mergeCell ref="DAW37:DBL37"/>
    <mergeCell ref="DBM37:DCB37"/>
    <mergeCell ref="DCC37:DCR37"/>
    <mergeCell ref="DCS37:DDH37"/>
    <mergeCell ref="DDI37:DDX37"/>
    <mergeCell ref="DDY37:DEN37"/>
    <mergeCell ref="DEO37:DFD37"/>
    <mergeCell ref="DFE37:DFT37"/>
    <mergeCell ref="DFU37:DGJ37"/>
    <mergeCell ref="DGK37:DGZ37"/>
    <mergeCell ref="DHA37:DHP37"/>
    <mergeCell ref="DHQ37:DIF37"/>
    <mergeCell ref="DIG37:DIV37"/>
    <mergeCell ref="DIW37:DJL37"/>
    <mergeCell ref="DJM37:DKB37"/>
    <mergeCell ref="DKC37:DKR37"/>
    <mergeCell ref="DKS37:DLH37"/>
    <mergeCell ref="DLI37:DLX37"/>
    <mergeCell ref="DLY37:DMN37"/>
    <mergeCell ref="DMO37:DND37"/>
    <mergeCell ref="DNE37:DNT37"/>
    <mergeCell ref="DNU37:DOJ37"/>
    <mergeCell ref="DOK37:DOZ37"/>
    <mergeCell ref="DPA37:DPP37"/>
    <mergeCell ref="DPQ37:DQF37"/>
    <mergeCell ref="DQG37:DQV37"/>
    <mergeCell ref="DQW37:DRL37"/>
    <mergeCell ref="DRM37:DSB37"/>
    <mergeCell ref="DSC37:DSR37"/>
    <mergeCell ref="DSS37:DTH37"/>
    <mergeCell ref="DTI37:DTX37"/>
    <mergeCell ref="DTY37:DUN37"/>
    <mergeCell ref="DUO37:DVD37"/>
    <mergeCell ref="DVE37:DVT37"/>
    <mergeCell ref="DVU37:DWJ37"/>
    <mergeCell ref="DWK37:DWZ37"/>
    <mergeCell ref="DXA37:DXP37"/>
    <mergeCell ref="DXQ37:DYF37"/>
    <mergeCell ref="DYG37:DYV37"/>
    <mergeCell ref="DYW37:DZL37"/>
    <mergeCell ref="DZM37:EAB37"/>
    <mergeCell ref="EAC37:EAR37"/>
    <mergeCell ref="EAS37:EBH37"/>
    <mergeCell ref="EBI37:EBX37"/>
    <mergeCell ref="EBY37:ECN37"/>
    <mergeCell ref="ECO37:EDD37"/>
    <mergeCell ref="EDE37:EDT37"/>
    <mergeCell ref="EDU37:EEJ37"/>
    <mergeCell ref="EEK37:EEZ37"/>
    <mergeCell ref="EFA37:EFP37"/>
    <mergeCell ref="EFQ37:EGF37"/>
    <mergeCell ref="EGG37:EGV37"/>
    <mergeCell ref="EGW37:EHL37"/>
    <mergeCell ref="EHM37:EIB37"/>
    <mergeCell ref="EIC37:EIR37"/>
    <mergeCell ref="EIS37:EJH37"/>
    <mergeCell ref="EJI37:EJX37"/>
    <mergeCell ref="EJY37:EKN37"/>
    <mergeCell ref="EKO37:ELD37"/>
    <mergeCell ref="ELE37:ELT37"/>
    <mergeCell ref="ELU37:EMJ37"/>
    <mergeCell ref="EMK37:EMZ37"/>
    <mergeCell ref="ENA37:ENP37"/>
    <mergeCell ref="ENQ37:EOF37"/>
    <mergeCell ref="EOG37:EOV37"/>
    <mergeCell ref="EOW37:EPL37"/>
    <mergeCell ref="EPM37:EQB37"/>
    <mergeCell ref="EQC37:EQR37"/>
    <mergeCell ref="EQS37:ERH37"/>
    <mergeCell ref="ERI37:ERX37"/>
    <mergeCell ref="ERY37:ESN37"/>
    <mergeCell ref="ESO37:ETD37"/>
    <mergeCell ref="ETE37:ETT37"/>
    <mergeCell ref="ETU37:EUJ37"/>
    <mergeCell ref="EUK37:EUZ37"/>
    <mergeCell ref="EVA37:EVP37"/>
    <mergeCell ref="EVQ37:EWF37"/>
    <mergeCell ref="EWG37:EWV37"/>
    <mergeCell ref="EWW37:EXL37"/>
    <mergeCell ref="EXM37:EYB37"/>
    <mergeCell ref="EYC37:EYR37"/>
    <mergeCell ref="EYS37:EZH37"/>
    <mergeCell ref="EZI37:EZX37"/>
    <mergeCell ref="EZY37:FAN37"/>
    <mergeCell ref="FAO37:FBD37"/>
    <mergeCell ref="FBE37:FBT37"/>
    <mergeCell ref="FBU37:FCJ37"/>
    <mergeCell ref="FCK37:FCZ37"/>
    <mergeCell ref="FDA37:FDP37"/>
    <mergeCell ref="FDQ37:FEF37"/>
    <mergeCell ref="FEG37:FEV37"/>
    <mergeCell ref="FEW37:FFL37"/>
    <mergeCell ref="FFM37:FGB37"/>
    <mergeCell ref="FGC37:FGR37"/>
    <mergeCell ref="FGS37:FHH37"/>
    <mergeCell ref="FHI37:FHX37"/>
    <mergeCell ref="FHY37:FIN37"/>
    <mergeCell ref="FIO37:FJD37"/>
    <mergeCell ref="FJE37:FJT37"/>
    <mergeCell ref="FJU37:FKJ37"/>
    <mergeCell ref="FKK37:FKZ37"/>
    <mergeCell ref="FLA37:FLP37"/>
    <mergeCell ref="FLQ37:FMF37"/>
    <mergeCell ref="FMG37:FMV37"/>
    <mergeCell ref="FMW37:FNL37"/>
    <mergeCell ref="FNM37:FOB37"/>
    <mergeCell ref="FOC37:FOR37"/>
    <mergeCell ref="FOS37:FPH37"/>
    <mergeCell ref="FPI37:FPX37"/>
    <mergeCell ref="FPY37:FQN37"/>
    <mergeCell ref="FQO37:FRD37"/>
    <mergeCell ref="FRE37:FRT37"/>
    <mergeCell ref="FRU37:FSJ37"/>
    <mergeCell ref="FSK37:FSZ37"/>
    <mergeCell ref="FTA37:FTP37"/>
    <mergeCell ref="FTQ37:FUF37"/>
    <mergeCell ref="FUG37:FUV37"/>
    <mergeCell ref="FUW37:FVL37"/>
    <mergeCell ref="FVM37:FWB37"/>
    <mergeCell ref="FWC37:FWR37"/>
    <mergeCell ref="FWS37:FXH37"/>
    <mergeCell ref="FXI37:FXX37"/>
    <mergeCell ref="FXY37:FYN37"/>
    <mergeCell ref="FYO37:FZD37"/>
    <mergeCell ref="FZE37:FZT37"/>
    <mergeCell ref="FZU37:GAJ37"/>
    <mergeCell ref="GAK37:GAZ37"/>
    <mergeCell ref="GBA37:GBP37"/>
    <mergeCell ref="GBQ37:GCF37"/>
    <mergeCell ref="GCG37:GCV37"/>
    <mergeCell ref="GCW37:GDL37"/>
    <mergeCell ref="GDM37:GEB37"/>
    <mergeCell ref="GEC37:GER37"/>
    <mergeCell ref="GES37:GFH37"/>
    <mergeCell ref="GFI37:GFX37"/>
    <mergeCell ref="GFY37:GGN37"/>
    <mergeCell ref="GGO37:GHD37"/>
    <mergeCell ref="GHE37:GHT37"/>
    <mergeCell ref="GHU37:GIJ37"/>
    <mergeCell ref="GIK37:GIZ37"/>
    <mergeCell ref="GJA37:GJP37"/>
    <mergeCell ref="GJQ37:GKF37"/>
    <mergeCell ref="GKG37:GKV37"/>
    <mergeCell ref="GKW37:GLL37"/>
    <mergeCell ref="GLM37:GMB37"/>
    <mergeCell ref="GMC37:GMR37"/>
    <mergeCell ref="GMS37:GNH37"/>
    <mergeCell ref="GNI37:GNX37"/>
    <mergeCell ref="GNY37:GON37"/>
    <mergeCell ref="GOO37:GPD37"/>
    <mergeCell ref="GPE37:GPT37"/>
    <mergeCell ref="GPU37:GQJ37"/>
    <mergeCell ref="GQK37:GQZ37"/>
    <mergeCell ref="GRA37:GRP37"/>
    <mergeCell ref="GRQ37:GSF37"/>
    <mergeCell ref="GSG37:GSV37"/>
    <mergeCell ref="GSW37:GTL37"/>
    <mergeCell ref="GTM37:GUB37"/>
    <mergeCell ref="GUC37:GUR37"/>
    <mergeCell ref="GUS37:GVH37"/>
    <mergeCell ref="GVI37:GVX37"/>
    <mergeCell ref="GVY37:GWN37"/>
    <mergeCell ref="GWO37:GXD37"/>
    <mergeCell ref="GXE37:GXT37"/>
    <mergeCell ref="GXU37:GYJ37"/>
    <mergeCell ref="GYK37:GYZ37"/>
    <mergeCell ref="GZA37:GZP37"/>
    <mergeCell ref="GZQ37:HAF37"/>
    <mergeCell ref="HAG37:HAV37"/>
    <mergeCell ref="HAW37:HBL37"/>
    <mergeCell ref="HBM37:HCB37"/>
    <mergeCell ref="HCC37:HCR37"/>
    <mergeCell ref="HCS37:HDH37"/>
    <mergeCell ref="HDI37:HDX37"/>
    <mergeCell ref="HDY37:HEN37"/>
    <mergeCell ref="HEO37:HFD37"/>
    <mergeCell ref="HFE37:HFT37"/>
    <mergeCell ref="HFU37:HGJ37"/>
    <mergeCell ref="HGK37:HGZ37"/>
    <mergeCell ref="HHA37:HHP37"/>
    <mergeCell ref="HHQ37:HIF37"/>
    <mergeCell ref="HIG37:HIV37"/>
    <mergeCell ref="HIW37:HJL37"/>
    <mergeCell ref="HJM37:HKB37"/>
    <mergeCell ref="HKC37:HKR37"/>
    <mergeCell ref="HKS37:HLH37"/>
    <mergeCell ref="HLI37:HLX37"/>
    <mergeCell ref="HLY37:HMN37"/>
    <mergeCell ref="HMO37:HND37"/>
    <mergeCell ref="HNE37:HNT37"/>
    <mergeCell ref="HNU37:HOJ37"/>
    <mergeCell ref="HOK37:HOZ37"/>
    <mergeCell ref="HPA37:HPP37"/>
    <mergeCell ref="HPQ37:HQF37"/>
    <mergeCell ref="HQG37:HQV37"/>
    <mergeCell ref="HQW37:HRL37"/>
    <mergeCell ref="HRM37:HSB37"/>
    <mergeCell ref="HSC37:HSR37"/>
    <mergeCell ref="HSS37:HTH37"/>
    <mergeCell ref="HTI37:HTX37"/>
    <mergeCell ref="HTY37:HUN37"/>
    <mergeCell ref="HUO37:HVD37"/>
    <mergeCell ref="HVE37:HVT37"/>
    <mergeCell ref="HVU37:HWJ37"/>
    <mergeCell ref="HWK37:HWZ37"/>
    <mergeCell ref="HXA37:HXP37"/>
    <mergeCell ref="HXQ37:HYF37"/>
    <mergeCell ref="HYG37:HYV37"/>
    <mergeCell ref="HYW37:HZL37"/>
    <mergeCell ref="HZM37:IAB37"/>
    <mergeCell ref="IAC37:IAR37"/>
    <mergeCell ref="IAS37:IBH37"/>
    <mergeCell ref="IBI37:IBX37"/>
    <mergeCell ref="IBY37:ICN37"/>
    <mergeCell ref="ICO37:IDD37"/>
    <mergeCell ref="IDE37:IDT37"/>
    <mergeCell ref="IDU37:IEJ37"/>
    <mergeCell ref="IEK37:IEZ37"/>
    <mergeCell ref="IFA37:IFP37"/>
    <mergeCell ref="IFQ37:IGF37"/>
    <mergeCell ref="IGG37:IGV37"/>
    <mergeCell ref="IGW37:IHL37"/>
    <mergeCell ref="IHM37:IIB37"/>
    <mergeCell ref="IIC37:IIR37"/>
    <mergeCell ref="IIS37:IJH37"/>
    <mergeCell ref="IJI37:IJX37"/>
    <mergeCell ref="IJY37:IKN37"/>
    <mergeCell ref="IKO37:ILD37"/>
    <mergeCell ref="ILE37:ILT37"/>
    <mergeCell ref="ILU37:IMJ37"/>
    <mergeCell ref="IMK37:IMZ37"/>
    <mergeCell ref="INA37:INP37"/>
    <mergeCell ref="INQ37:IOF37"/>
    <mergeCell ref="IOG37:IOV37"/>
    <mergeCell ref="IOW37:IPL37"/>
    <mergeCell ref="IPM37:IQB37"/>
    <mergeCell ref="IQC37:IQR37"/>
    <mergeCell ref="IQS37:IRH37"/>
    <mergeCell ref="IRI37:IRX37"/>
    <mergeCell ref="IRY37:ISN37"/>
    <mergeCell ref="ISO37:ITD37"/>
    <mergeCell ref="ITE37:ITT37"/>
    <mergeCell ref="ITU37:IUJ37"/>
    <mergeCell ref="IUK37:IUZ37"/>
    <mergeCell ref="IVA37:IVP37"/>
    <mergeCell ref="IVQ37:IWF37"/>
    <mergeCell ref="IWG37:IWV37"/>
    <mergeCell ref="IWW37:IXL37"/>
    <mergeCell ref="IXM37:IYB37"/>
    <mergeCell ref="IYC37:IYR37"/>
    <mergeCell ref="IYS37:IZH37"/>
    <mergeCell ref="IZI37:IZX37"/>
    <mergeCell ref="IZY37:JAN37"/>
    <mergeCell ref="JAO37:JBD37"/>
    <mergeCell ref="JBE37:JBT37"/>
    <mergeCell ref="JBU37:JCJ37"/>
    <mergeCell ref="JCK37:JCZ37"/>
    <mergeCell ref="JDA37:JDP37"/>
    <mergeCell ref="JDQ37:JEF37"/>
    <mergeCell ref="JEG37:JEV37"/>
    <mergeCell ref="JEW37:JFL37"/>
    <mergeCell ref="JFM37:JGB37"/>
    <mergeCell ref="JGC37:JGR37"/>
    <mergeCell ref="JGS37:JHH37"/>
    <mergeCell ref="JHI37:JHX37"/>
    <mergeCell ref="JHY37:JIN37"/>
    <mergeCell ref="JIO37:JJD37"/>
    <mergeCell ref="JJE37:JJT37"/>
    <mergeCell ref="JJU37:JKJ37"/>
    <mergeCell ref="JKK37:JKZ37"/>
    <mergeCell ref="JLA37:JLP37"/>
    <mergeCell ref="JLQ37:JMF37"/>
    <mergeCell ref="JMG37:JMV37"/>
    <mergeCell ref="JMW37:JNL37"/>
    <mergeCell ref="JNM37:JOB37"/>
    <mergeCell ref="JOC37:JOR37"/>
    <mergeCell ref="JOS37:JPH37"/>
    <mergeCell ref="JPI37:JPX37"/>
    <mergeCell ref="JPY37:JQN37"/>
    <mergeCell ref="JQO37:JRD37"/>
    <mergeCell ref="JRE37:JRT37"/>
    <mergeCell ref="JRU37:JSJ37"/>
    <mergeCell ref="JSK37:JSZ37"/>
    <mergeCell ref="JTA37:JTP37"/>
    <mergeCell ref="JTQ37:JUF37"/>
    <mergeCell ref="JUG37:JUV37"/>
    <mergeCell ref="JUW37:JVL37"/>
    <mergeCell ref="JVM37:JWB37"/>
    <mergeCell ref="JWC37:JWR37"/>
    <mergeCell ref="JWS37:JXH37"/>
    <mergeCell ref="JXI37:JXX37"/>
    <mergeCell ref="JXY37:JYN37"/>
    <mergeCell ref="JYO37:JZD37"/>
    <mergeCell ref="JZE37:JZT37"/>
    <mergeCell ref="JZU37:KAJ37"/>
    <mergeCell ref="KAK37:KAZ37"/>
    <mergeCell ref="KBA37:KBP37"/>
    <mergeCell ref="KBQ37:KCF37"/>
    <mergeCell ref="KCG37:KCV37"/>
    <mergeCell ref="KCW37:KDL37"/>
    <mergeCell ref="KDM37:KEB37"/>
    <mergeCell ref="KEC37:KER37"/>
    <mergeCell ref="KES37:KFH37"/>
    <mergeCell ref="KFI37:KFX37"/>
    <mergeCell ref="KFY37:KGN37"/>
    <mergeCell ref="KGO37:KHD37"/>
    <mergeCell ref="KHE37:KHT37"/>
    <mergeCell ref="KHU37:KIJ37"/>
    <mergeCell ref="KIK37:KIZ37"/>
    <mergeCell ref="KJA37:KJP37"/>
    <mergeCell ref="KJQ37:KKF37"/>
    <mergeCell ref="KKG37:KKV37"/>
    <mergeCell ref="KKW37:KLL37"/>
    <mergeCell ref="KLM37:KMB37"/>
    <mergeCell ref="KMC37:KMR37"/>
    <mergeCell ref="KMS37:KNH37"/>
    <mergeCell ref="KNI37:KNX37"/>
    <mergeCell ref="KNY37:KON37"/>
    <mergeCell ref="KOO37:KPD37"/>
    <mergeCell ref="KPE37:KPT37"/>
    <mergeCell ref="KPU37:KQJ37"/>
    <mergeCell ref="KQK37:KQZ37"/>
    <mergeCell ref="KRA37:KRP37"/>
    <mergeCell ref="KRQ37:KSF37"/>
    <mergeCell ref="KSG37:KSV37"/>
    <mergeCell ref="KSW37:KTL37"/>
    <mergeCell ref="KTM37:KUB37"/>
    <mergeCell ref="KUC37:KUR37"/>
    <mergeCell ref="KUS37:KVH37"/>
    <mergeCell ref="KVI37:KVX37"/>
    <mergeCell ref="KVY37:KWN37"/>
    <mergeCell ref="KWO37:KXD37"/>
    <mergeCell ref="KXE37:KXT37"/>
    <mergeCell ref="KXU37:KYJ37"/>
    <mergeCell ref="KYK37:KYZ37"/>
    <mergeCell ref="KZA37:KZP37"/>
    <mergeCell ref="KZQ37:LAF37"/>
    <mergeCell ref="LAG37:LAV37"/>
    <mergeCell ref="LAW37:LBL37"/>
    <mergeCell ref="LBM37:LCB37"/>
    <mergeCell ref="LCC37:LCR37"/>
    <mergeCell ref="LCS37:LDH37"/>
    <mergeCell ref="LDI37:LDX37"/>
    <mergeCell ref="LDY37:LEN37"/>
    <mergeCell ref="LEO37:LFD37"/>
    <mergeCell ref="LFE37:LFT37"/>
    <mergeCell ref="LFU37:LGJ37"/>
    <mergeCell ref="LGK37:LGZ37"/>
    <mergeCell ref="LHA37:LHP37"/>
    <mergeCell ref="LHQ37:LIF37"/>
    <mergeCell ref="LIG37:LIV37"/>
    <mergeCell ref="LIW37:LJL37"/>
    <mergeCell ref="LJM37:LKB37"/>
    <mergeCell ref="LKC37:LKR37"/>
    <mergeCell ref="LKS37:LLH37"/>
    <mergeCell ref="LLI37:LLX37"/>
    <mergeCell ref="LLY37:LMN37"/>
    <mergeCell ref="LMO37:LND37"/>
    <mergeCell ref="LNE37:LNT37"/>
    <mergeCell ref="LNU37:LOJ37"/>
    <mergeCell ref="LOK37:LOZ37"/>
    <mergeCell ref="LPA37:LPP37"/>
    <mergeCell ref="LPQ37:LQF37"/>
    <mergeCell ref="LQG37:LQV37"/>
    <mergeCell ref="LQW37:LRL37"/>
    <mergeCell ref="LRM37:LSB37"/>
    <mergeCell ref="LSC37:LSR37"/>
    <mergeCell ref="LSS37:LTH37"/>
    <mergeCell ref="LTI37:LTX37"/>
    <mergeCell ref="LTY37:LUN37"/>
    <mergeCell ref="LUO37:LVD37"/>
    <mergeCell ref="LVE37:LVT37"/>
    <mergeCell ref="LVU37:LWJ37"/>
    <mergeCell ref="LWK37:LWZ37"/>
    <mergeCell ref="LXA37:LXP37"/>
    <mergeCell ref="LXQ37:LYF37"/>
    <mergeCell ref="LYG37:LYV37"/>
    <mergeCell ref="LYW37:LZL37"/>
    <mergeCell ref="LZM37:MAB37"/>
    <mergeCell ref="MAC37:MAR37"/>
    <mergeCell ref="MAS37:MBH37"/>
    <mergeCell ref="MBI37:MBX37"/>
    <mergeCell ref="MBY37:MCN37"/>
    <mergeCell ref="MCO37:MDD37"/>
    <mergeCell ref="MDE37:MDT37"/>
    <mergeCell ref="MDU37:MEJ37"/>
    <mergeCell ref="MEK37:MEZ37"/>
    <mergeCell ref="MFA37:MFP37"/>
    <mergeCell ref="MFQ37:MGF37"/>
    <mergeCell ref="MGG37:MGV37"/>
    <mergeCell ref="MGW37:MHL37"/>
    <mergeCell ref="MHM37:MIB37"/>
    <mergeCell ref="MIC37:MIR37"/>
    <mergeCell ref="MIS37:MJH37"/>
    <mergeCell ref="MJI37:MJX37"/>
    <mergeCell ref="MJY37:MKN37"/>
    <mergeCell ref="MKO37:MLD37"/>
    <mergeCell ref="MLE37:MLT37"/>
    <mergeCell ref="MLU37:MMJ37"/>
    <mergeCell ref="MMK37:MMZ37"/>
    <mergeCell ref="MNA37:MNP37"/>
    <mergeCell ref="MNQ37:MOF37"/>
    <mergeCell ref="MOG37:MOV37"/>
    <mergeCell ref="MOW37:MPL37"/>
    <mergeCell ref="MPM37:MQB37"/>
    <mergeCell ref="MQC37:MQR37"/>
    <mergeCell ref="MQS37:MRH37"/>
    <mergeCell ref="MRI37:MRX37"/>
    <mergeCell ref="MRY37:MSN37"/>
    <mergeCell ref="MSO37:MTD37"/>
    <mergeCell ref="MTE37:MTT37"/>
    <mergeCell ref="MTU37:MUJ37"/>
    <mergeCell ref="MUK37:MUZ37"/>
    <mergeCell ref="MVA37:MVP37"/>
    <mergeCell ref="MVQ37:MWF37"/>
    <mergeCell ref="MWG37:MWV37"/>
    <mergeCell ref="MWW37:MXL37"/>
    <mergeCell ref="MXM37:MYB37"/>
    <mergeCell ref="MYC37:MYR37"/>
    <mergeCell ref="MYS37:MZH37"/>
    <mergeCell ref="MZI37:MZX37"/>
    <mergeCell ref="MZY37:NAN37"/>
    <mergeCell ref="NAO37:NBD37"/>
    <mergeCell ref="NBE37:NBT37"/>
    <mergeCell ref="NBU37:NCJ37"/>
    <mergeCell ref="NCK37:NCZ37"/>
    <mergeCell ref="NDA37:NDP37"/>
    <mergeCell ref="NDQ37:NEF37"/>
    <mergeCell ref="NEG37:NEV37"/>
    <mergeCell ref="NEW37:NFL37"/>
    <mergeCell ref="NFM37:NGB37"/>
    <mergeCell ref="NGC37:NGR37"/>
    <mergeCell ref="NGS37:NHH37"/>
    <mergeCell ref="NHI37:NHX37"/>
    <mergeCell ref="NHY37:NIN37"/>
    <mergeCell ref="NIO37:NJD37"/>
    <mergeCell ref="NJE37:NJT37"/>
    <mergeCell ref="NJU37:NKJ37"/>
    <mergeCell ref="NKK37:NKZ37"/>
    <mergeCell ref="NLA37:NLP37"/>
    <mergeCell ref="NLQ37:NMF37"/>
    <mergeCell ref="NMG37:NMV37"/>
    <mergeCell ref="NMW37:NNL37"/>
    <mergeCell ref="NNM37:NOB37"/>
    <mergeCell ref="NOC37:NOR37"/>
    <mergeCell ref="NOS37:NPH37"/>
    <mergeCell ref="NPI37:NPX37"/>
    <mergeCell ref="NPY37:NQN37"/>
    <mergeCell ref="NQO37:NRD37"/>
    <mergeCell ref="NRE37:NRT37"/>
    <mergeCell ref="NRU37:NSJ37"/>
    <mergeCell ref="NSK37:NSZ37"/>
    <mergeCell ref="NTA37:NTP37"/>
    <mergeCell ref="NTQ37:NUF37"/>
    <mergeCell ref="NUG37:NUV37"/>
    <mergeCell ref="NUW37:NVL37"/>
    <mergeCell ref="NVM37:NWB37"/>
    <mergeCell ref="NWC37:NWR37"/>
    <mergeCell ref="NWS37:NXH37"/>
    <mergeCell ref="NXI37:NXX37"/>
    <mergeCell ref="NXY37:NYN37"/>
    <mergeCell ref="NYO37:NZD37"/>
    <mergeCell ref="NZE37:NZT37"/>
    <mergeCell ref="NZU37:OAJ37"/>
    <mergeCell ref="OAK37:OAZ37"/>
    <mergeCell ref="OBA37:OBP37"/>
    <mergeCell ref="OBQ37:OCF37"/>
    <mergeCell ref="OCG37:OCV37"/>
    <mergeCell ref="OCW37:ODL37"/>
    <mergeCell ref="ODM37:OEB37"/>
    <mergeCell ref="OEC37:OER37"/>
    <mergeCell ref="OES37:OFH37"/>
    <mergeCell ref="OFI37:OFX37"/>
    <mergeCell ref="OFY37:OGN37"/>
    <mergeCell ref="OGO37:OHD37"/>
    <mergeCell ref="OHE37:OHT37"/>
    <mergeCell ref="OHU37:OIJ37"/>
    <mergeCell ref="OIK37:OIZ37"/>
    <mergeCell ref="OJA37:OJP37"/>
    <mergeCell ref="OJQ37:OKF37"/>
    <mergeCell ref="OKG37:OKV37"/>
    <mergeCell ref="OKW37:OLL37"/>
    <mergeCell ref="OLM37:OMB37"/>
    <mergeCell ref="OMC37:OMR37"/>
    <mergeCell ref="OMS37:ONH37"/>
    <mergeCell ref="ONI37:ONX37"/>
    <mergeCell ref="ONY37:OON37"/>
    <mergeCell ref="OOO37:OPD37"/>
    <mergeCell ref="OPE37:OPT37"/>
    <mergeCell ref="OPU37:OQJ37"/>
    <mergeCell ref="OQK37:OQZ37"/>
    <mergeCell ref="ORA37:ORP37"/>
    <mergeCell ref="ORQ37:OSF37"/>
    <mergeCell ref="OSG37:OSV37"/>
    <mergeCell ref="OSW37:OTL37"/>
    <mergeCell ref="OTM37:OUB37"/>
    <mergeCell ref="OUC37:OUR37"/>
    <mergeCell ref="OUS37:OVH37"/>
    <mergeCell ref="OVI37:OVX37"/>
    <mergeCell ref="OVY37:OWN37"/>
    <mergeCell ref="OWO37:OXD37"/>
    <mergeCell ref="OXE37:OXT37"/>
    <mergeCell ref="OXU37:OYJ37"/>
    <mergeCell ref="OYK37:OYZ37"/>
    <mergeCell ref="OZA37:OZP37"/>
    <mergeCell ref="OZQ37:PAF37"/>
    <mergeCell ref="PAG37:PAV37"/>
    <mergeCell ref="PAW37:PBL37"/>
    <mergeCell ref="PBM37:PCB37"/>
    <mergeCell ref="PCC37:PCR37"/>
    <mergeCell ref="PCS37:PDH37"/>
    <mergeCell ref="PDI37:PDX37"/>
    <mergeCell ref="PDY37:PEN37"/>
    <mergeCell ref="PEO37:PFD37"/>
    <mergeCell ref="PFE37:PFT37"/>
    <mergeCell ref="PFU37:PGJ37"/>
    <mergeCell ref="PGK37:PGZ37"/>
    <mergeCell ref="PHA37:PHP37"/>
    <mergeCell ref="PHQ37:PIF37"/>
    <mergeCell ref="PIG37:PIV37"/>
    <mergeCell ref="PIW37:PJL37"/>
    <mergeCell ref="PJM37:PKB37"/>
    <mergeCell ref="PKC37:PKR37"/>
    <mergeCell ref="PKS37:PLH37"/>
    <mergeCell ref="PLI37:PLX37"/>
    <mergeCell ref="PLY37:PMN37"/>
    <mergeCell ref="PMO37:PND37"/>
    <mergeCell ref="PNE37:PNT37"/>
    <mergeCell ref="PNU37:POJ37"/>
    <mergeCell ref="POK37:POZ37"/>
    <mergeCell ref="PPA37:PPP37"/>
    <mergeCell ref="PPQ37:PQF37"/>
    <mergeCell ref="PQG37:PQV37"/>
    <mergeCell ref="PQW37:PRL37"/>
    <mergeCell ref="PRM37:PSB37"/>
    <mergeCell ref="PSC37:PSR37"/>
    <mergeCell ref="PSS37:PTH37"/>
    <mergeCell ref="PTI37:PTX37"/>
    <mergeCell ref="PTY37:PUN37"/>
    <mergeCell ref="PUO37:PVD37"/>
    <mergeCell ref="PVE37:PVT37"/>
    <mergeCell ref="PVU37:PWJ37"/>
    <mergeCell ref="PWK37:PWZ37"/>
    <mergeCell ref="PXA37:PXP37"/>
    <mergeCell ref="PXQ37:PYF37"/>
    <mergeCell ref="PYG37:PYV37"/>
    <mergeCell ref="PYW37:PZL37"/>
    <mergeCell ref="PZM37:QAB37"/>
    <mergeCell ref="QAC37:QAR37"/>
    <mergeCell ref="QAS37:QBH37"/>
    <mergeCell ref="QBI37:QBX37"/>
    <mergeCell ref="QBY37:QCN37"/>
    <mergeCell ref="QCO37:QDD37"/>
    <mergeCell ref="QDE37:QDT37"/>
    <mergeCell ref="QDU37:QEJ37"/>
    <mergeCell ref="QEK37:QEZ37"/>
    <mergeCell ref="QFA37:QFP37"/>
    <mergeCell ref="QFQ37:QGF37"/>
    <mergeCell ref="QGG37:QGV37"/>
    <mergeCell ref="QGW37:QHL37"/>
    <mergeCell ref="QHM37:QIB37"/>
    <mergeCell ref="QIC37:QIR37"/>
    <mergeCell ref="QIS37:QJH37"/>
    <mergeCell ref="QJI37:QJX37"/>
    <mergeCell ref="QJY37:QKN37"/>
    <mergeCell ref="QKO37:QLD37"/>
    <mergeCell ref="QLE37:QLT37"/>
    <mergeCell ref="QLU37:QMJ37"/>
    <mergeCell ref="QMK37:QMZ37"/>
    <mergeCell ref="QNA37:QNP37"/>
    <mergeCell ref="QNQ37:QOF37"/>
    <mergeCell ref="QOG37:QOV37"/>
    <mergeCell ref="QOW37:QPL37"/>
    <mergeCell ref="QPM37:QQB37"/>
    <mergeCell ref="QQC37:QQR37"/>
    <mergeCell ref="QQS37:QRH37"/>
    <mergeCell ref="QRI37:QRX37"/>
    <mergeCell ref="QRY37:QSN37"/>
    <mergeCell ref="QSO37:QTD37"/>
    <mergeCell ref="QTE37:QTT37"/>
    <mergeCell ref="QTU37:QUJ37"/>
    <mergeCell ref="QUK37:QUZ37"/>
    <mergeCell ref="QVA37:QVP37"/>
    <mergeCell ref="QVQ37:QWF37"/>
    <mergeCell ref="QWG37:QWV37"/>
    <mergeCell ref="QWW37:QXL37"/>
    <mergeCell ref="QXM37:QYB37"/>
    <mergeCell ref="QYC37:QYR37"/>
    <mergeCell ref="QYS37:QZH37"/>
    <mergeCell ref="QZI37:QZX37"/>
    <mergeCell ref="QZY37:RAN37"/>
    <mergeCell ref="RAO37:RBD37"/>
    <mergeCell ref="RBE37:RBT37"/>
    <mergeCell ref="RBU37:RCJ37"/>
    <mergeCell ref="RCK37:RCZ37"/>
    <mergeCell ref="RDA37:RDP37"/>
    <mergeCell ref="RDQ37:REF37"/>
    <mergeCell ref="REG37:REV37"/>
    <mergeCell ref="REW37:RFL37"/>
    <mergeCell ref="RFM37:RGB37"/>
    <mergeCell ref="RGC37:RGR37"/>
    <mergeCell ref="RGS37:RHH37"/>
    <mergeCell ref="RHI37:RHX37"/>
    <mergeCell ref="RHY37:RIN37"/>
    <mergeCell ref="RIO37:RJD37"/>
    <mergeCell ref="RJE37:RJT37"/>
    <mergeCell ref="RJU37:RKJ37"/>
    <mergeCell ref="RKK37:RKZ37"/>
    <mergeCell ref="RLA37:RLP37"/>
    <mergeCell ref="RLQ37:RMF37"/>
    <mergeCell ref="RMG37:RMV37"/>
    <mergeCell ref="RMW37:RNL37"/>
    <mergeCell ref="RNM37:ROB37"/>
    <mergeCell ref="ROC37:ROR37"/>
    <mergeCell ref="ROS37:RPH37"/>
    <mergeCell ref="RPI37:RPX37"/>
    <mergeCell ref="RPY37:RQN37"/>
    <mergeCell ref="RQO37:RRD37"/>
    <mergeCell ref="RRE37:RRT37"/>
    <mergeCell ref="RRU37:RSJ37"/>
    <mergeCell ref="RSK37:RSZ37"/>
    <mergeCell ref="RTA37:RTP37"/>
    <mergeCell ref="RTQ37:RUF37"/>
    <mergeCell ref="RUG37:RUV37"/>
    <mergeCell ref="RUW37:RVL37"/>
    <mergeCell ref="RVM37:RWB37"/>
    <mergeCell ref="RWC37:RWR37"/>
    <mergeCell ref="RWS37:RXH37"/>
    <mergeCell ref="RXI37:RXX37"/>
    <mergeCell ref="RXY37:RYN37"/>
    <mergeCell ref="RYO37:RZD37"/>
    <mergeCell ref="RZE37:RZT37"/>
    <mergeCell ref="RZU37:SAJ37"/>
    <mergeCell ref="SAK37:SAZ37"/>
    <mergeCell ref="SBA37:SBP37"/>
    <mergeCell ref="SBQ37:SCF37"/>
    <mergeCell ref="SCG37:SCV37"/>
    <mergeCell ref="SCW37:SDL37"/>
    <mergeCell ref="SDM37:SEB37"/>
    <mergeCell ref="SEC37:SER37"/>
    <mergeCell ref="SES37:SFH37"/>
    <mergeCell ref="SFI37:SFX37"/>
    <mergeCell ref="SFY37:SGN37"/>
    <mergeCell ref="SGO37:SHD37"/>
    <mergeCell ref="SHE37:SHT37"/>
    <mergeCell ref="SHU37:SIJ37"/>
    <mergeCell ref="SIK37:SIZ37"/>
    <mergeCell ref="SJA37:SJP37"/>
    <mergeCell ref="SJQ37:SKF37"/>
    <mergeCell ref="SKG37:SKV37"/>
    <mergeCell ref="SKW37:SLL37"/>
    <mergeCell ref="SLM37:SMB37"/>
    <mergeCell ref="SMC37:SMR37"/>
    <mergeCell ref="SMS37:SNH37"/>
    <mergeCell ref="SNI37:SNX37"/>
    <mergeCell ref="SNY37:SON37"/>
    <mergeCell ref="SOO37:SPD37"/>
    <mergeCell ref="SPE37:SPT37"/>
    <mergeCell ref="SPU37:SQJ37"/>
    <mergeCell ref="SQK37:SQZ37"/>
    <mergeCell ref="SRA37:SRP37"/>
    <mergeCell ref="SRQ37:SSF37"/>
    <mergeCell ref="SSG37:SSV37"/>
    <mergeCell ref="SSW37:STL37"/>
    <mergeCell ref="STM37:SUB37"/>
    <mergeCell ref="SUC37:SUR37"/>
    <mergeCell ref="SUS37:SVH37"/>
    <mergeCell ref="SVI37:SVX37"/>
    <mergeCell ref="SVY37:SWN37"/>
    <mergeCell ref="SWO37:SXD37"/>
    <mergeCell ref="SXE37:SXT37"/>
    <mergeCell ref="SXU37:SYJ37"/>
    <mergeCell ref="SYK37:SYZ37"/>
    <mergeCell ref="SZA37:SZP37"/>
    <mergeCell ref="SZQ37:TAF37"/>
    <mergeCell ref="TAG37:TAV37"/>
    <mergeCell ref="TAW37:TBL37"/>
    <mergeCell ref="TBM37:TCB37"/>
    <mergeCell ref="TCC37:TCR37"/>
    <mergeCell ref="TCS37:TDH37"/>
    <mergeCell ref="TDI37:TDX37"/>
    <mergeCell ref="TDY37:TEN37"/>
    <mergeCell ref="TEO37:TFD37"/>
    <mergeCell ref="TFE37:TFT37"/>
    <mergeCell ref="TFU37:TGJ37"/>
    <mergeCell ref="TGK37:TGZ37"/>
    <mergeCell ref="THA37:THP37"/>
    <mergeCell ref="THQ37:TIF37"/>
    <mergeCell ref="TIG37:TIV37"/>
    <mergeCell ref="TIW37:TJL37"/>
    <mergeCell ref="TJM37:TKB37"/>
    <mergeCell ref="TKC37:TKR37"/>
    <mergeCell ref="TKS37:TLH37"/>
    <mergeCell ref="TLI37:TLX37"/>
    <mergeCell ref="TLY37:TMN37"/>
    <mergeCell ref="TMO37:TND37"/>
    <mergeCell ref="TNE37:TNT37"/>
    <mergeCell ref="TNU37:TOJ37"/>
    <mergeCell ref="TOK37:TOZ37"/>
    <mergeCell ref="TPA37:TPP37"/>
    <mergeCell ref="TPQ37:TQF37"/>
    <mergeCell ref="TQG37:TQV37"/>
    <mergeCell ref="TQW37:TRL37"/>
    <mergeCell ref="TRM37:TSB37"/>
    <mergeCell ref="TSC37:TSR37"/>
    <mergeCell ref="TSS37:TTH37"/>
    <mergeCell ref="TTI37:TTX37"/>
    <mergeCell ref="TTY37:TUN37"/>
    <mergeCell ref="TUO37:TVD37"/>
    <mergeCell ref="TVE37:TVT37"/>
    <mergeCell ref="TVU37:TWJ37"/>
    <mergeCell ref="TWK37:TWZ37"/>
    <mergeCell ref="TXA37:TXP37"/>
    <mergeCell ref="TXQ37:TYF37"/>
    <mergeCell ref="TYG37:TYV37"/>
    <mergeCell ref="TYW37:TZL37"/>
    <mergeCell ref="TZM37:UAB37"/>
    <mergeCell ref="UAC37:UAR37"/>
    <mergeCell ref="UAS37:UBH37"/>
    <mergeCell ref="UBI37:UBX37"/>
    <mergeCell ref="UBY37:UCN37"/>
    <mergeCell ref="UCO37:UDD37"/>
    <mergeCell ref="UDE37:UDT37"/>
    <mergeCell ref="UDU37:UEJ37"/>
    <mergeCell ref="UEK37:UEZ37"/>
    <mergeCell ref="UFA37:UFP37"/>
    <mergeCell ref="UFQ37:UGF37"/>
    <mergeCell ref="UGG37:UGV37"/>
    <mergeCell ref="UGW37:UHL37"/>
    <mergeCell ref="UHM37:UIB37"/>
    <mergeCell ref="UIC37:UIR37"/>
    <mergeCell ref="UIS37:UJH37"/>
    <mergeCell ref="UJI37:UJX37"/>
    <mergeCell ref="UJY37:UKN37"/>
    <mergeCell ref="UKO37:ULD37"/>
    <mergeCell ref="ULE37:ULT37"/>
    <mergeCell ref="ULU37:UMJ37"/>
    <mergeCell ref="UMK37:UMZ37"/>
    <mergeCell ref="UNA37:UNP37"/>
    <mergeCell ref="UNQ37:UOF37"/>
    <mergeCell ref="UOG37:UOV37"/>
    <mergeCell ref="UOW37:UPL37"/>
    <mergeCell ref="UPM37:UQB37"/>
    <mergeCell ref="UQC37:UQR37"/>
    <mergeCell ref="UQS37:URH37"/>
    <mergeCell ref="URI37:URX37"/>
    <mergeCell ref="URY37:USN37"/>
    <mergeCell ref="USO37:UTD37"/>
    <mergeCell ref="UTE37:UTT37"/>
    <mergeCell ref="UTU37:UUJ37"/>
    <mergeCell ref="UUK37:UUZ37"/>
    <mergeCell ref="UVA37:UVP37"/>
    <mergeCell ref="UVQ37:UWF37"/>
    <mergeCell ref="UWG37:UWV37"/>
    <mergeCell ref="UWW37:UXL37"/>
    <mergeCell ref="UXM37:UYB37"/>
    <mergeCell ref="UYC37:UYR37"/>
    <mergeCell ref="UYS37:UZH37"/>
    <mergeCell ref="UZI37:UZX37"/>
    <mergeCell ref="UZY37:VAN37"/>
    <mergeCell ref="VAO37:VBD37"/>
    <mergeCell ref="VBE37:VBT37"/>
    <mergeCell ref="VBU37:VCJ37"/>
    <mergeCell ref="VCK37:VCZ37"/>
    <mergeCell ref="VDA37:VDP37"/>
    <mergeCell ref="VDQ37:VEF37"/>
    <mergeCell ref="VEG37:VEV37"/>
    <mergeCell ref="VEW37:VFL37"/>
    <mergeCell ref="VFM37:VGB37"/>
    <mergeCell ref="VGC37:VGR37"/>
    <mergeCell ref="VGS37:VHH37"/>
    <mergeCell ref="VHI37:VHX37"/>
    <mergeCell ref="VHY37:VIN37"/>
    <mergeCell ref="VIO37:VJD37"/>
    <mergeCell ref="VJE37:VJT37"/>
    <mergeCell ref="VJU37:VKJ37"/>
    <mergeCell ref="VKK37:VKZ37"/>
    <mergeCell ref="VLA37:VLP37"/>
    <mergeCell ref="VLQ37:VMF37"/>
    <mergeCell ref="VMG37:VMV37"/>
    <mergeCell ref="VMW37:VNL37"/>
    <mergeCell ref="VNM37:VOB37"/>
    <mergeCell ref="VOC37:VOR37"/>
    <mergeCell ref="VOS37:VPH37"/>
    <mergeCell ref="VPI37:VPX37"/>
    <mergeCell ref="VPY37:VQN37"/>
    <mergeCell ref="VQO37:VRD37"/>
    <mergeCell ref="VRE37:VRT37"/>
    <mergeCell ref="VRU37:VSJ37"/>
    <mergeCell ref="VSK37:VSZ37"/>
    <mergeCell ref="VTA37:VTP37"/>
    <mergeCell ref="VTQ37:VUF37"/>
    <mergeCell ref="VUG37:VUV37"/>
    <mergeCell ref="VUW37:VVL37"/>
    <mergeCell ref="VVM37:VWB37"/>
    <mergeCell ref="VWC37:VWR37"/>
    <mergeCell ref="VWS37:VXH37"/>
    <mergeCell ref="VXI37:VXX37"/>
    <mergeCell ref="VXY37:VYN37"/>
    <mergeCell ref="VYO37:VZD37"/>
    <mergeCell ref="VZE37:VZT37"/>
    <mergeCell ref="VZU37:WAJ37"/>
    <mergeCell ref="WAK37:WAZ37"/>
    <mergeCell ref="WBA37:WBP37"/>
    <mergeCell ref="WBQ37:WCF37"/>
    <mergeCell ref="WCG37:WCV37"/>
    <mergeCell ref="WCW37:WDL37"/>
    <mergeCell ref="WDM37:WEB37"/>
    <mergeCell ref="WEC37:WER37"/>
    <mergeCell ref="WES37:WFH37"/>
    <mergeCell ref="WFI37:WFX37"/>
    <mergeCell ref="WFY37:WGN37"/>
    <mergeCell ref="WGO37:WHD37"/>
    <mergeCell ref="WHE37:WHT37"/>
    <mergeCell ref="WHU37:WIJ37"/>
    <mergeCell ref="WIK37:WIZ37"/>
    <mergeCell ref="WJA37:WJP37"/>
    <mergeCell ref="WJQ37:WKF37"/>
    <mergeCell ref="WKG37:WKV37"/>
    <mergeCell ref="WKW37:WLL37"/>
    <mergeCell ref="WLM37:WMB37"/>
    <mergeCell ref="WMC37:WMR37"/>
    <mergeCell ref="WMS37:WNH37"/>
    <mergeCell ref="WNI37:WNX37"/>
    <mergeCell ref="WNY37:WON37"/>
    <mergeCell ref="WOO37:WPD37"/>
    <mergeCell ref="WPE37:WPT37"/>
    <mergeCell ref="WPU37:WQJ37"/>
    <mergeCell ref="WQK37:WQZ37"/>
    <mergeCell ref="WRA37:WRP37"/>
    <mergeCell ref="WRQ37:WSF37"/>
    <mergeCell ref="WSG37:WSV37"/>
    <mergeCell ref="WSW37:WTL37"/>
    <mergeCell ref="WTM37:WUB37"/>
    <mergeCell ref="WUC37:WUR37"/>
    <mergeCell ref="WUS37:WVH37"/>
    <mergeCell ref="WVI37:WVX37"/>
    <mergeCell ref="WVY37:WWN37"/>
    <mergeCell ref="WWO37:WXD37"/>
    <mergeCell ref="WXE37:WXT37"/>
    <mergeCell ref="WXU37:WYJ37"/>
    <mergeCell ref="WYK37:WYZ37"/>
    <mergeCell ref="WZA37:WZP37"/>
    <mergeCell ref="WZQ37:XAF37"/>
    <mergeCell ref="XAG37:XAV37"/>
    <mergeCell ref="XAW37:XBL37"/>
    <mergeCell ref="XBM37:XCB37"/>
    <mergeCell ref="XCC37:XCR37"/>
    <mergeCell ref="XCS37:XDH37"/>
    <mergeCell ref="XDI37:XDX37"/>
    <mergeCell ref="XDY37:XEN37"/>
    <mergeCell ref="XEO37:XFD37"/>
  </mergeCells>
  <printOptions horizontalCentered="1" gridLines="1"/>
  <pageMargins left="0" right="0.0784722222222222" top="0.236111111111111" bottom="0.275" header="0.156944444444444" footer="0.298611111111111"/>
  <pageSetup paperSize="9" scale="68" fitToHeight="0" orientation="landscape" horizontalDpi="600" verticalDpi="1200"/>
  <headerFooter/>
  <rowBreaks count="4" manualBreakCount="4">
    <brk id="25" max="9" man="1"/>
    <brk id="37" max="16383" man="1"/>
    <brk id="37" max="16383" man="1"/>
    <brk id="37" max="16383" man="1"/>
  </rowBreak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287"/>
  <sheetViews>
    <sheetView view="pageBreakPreview" zoomScaleNormal="100" workbookViewId="0">
      <pane ySplit="5" topLeftCell="A22" activePane="bottomLeft" state="frozen"/>
      <selection/>
      <selection pane="bottomLeft" activeCell="H23" sqref="H23"/>
    </sheetView>
  </sheetViews>
  <sheetFormatPr defaultColWidth="9.9" defaultRowHeight="18"/>
  <cols>
    <col min="1" max="1" width="8.575" style="6" customWidth="1"/>
    <col min="2" max="2" width="47.1333333333333" style="6" customWidth="1"/>
    <col min="3" max="3" width="19.3916666666667" style="6" customWidth="1"/>
    <col min="4" max="4" width="11" style="6" customWidth="1"/>
    <col min="5" max="5" width="62.2916666666667" style="5" customWidth="1"/>
    <col min="6" max="6" width="11.1916666666667" style="6" customWidth="1"/>
    <col min="7" max="7" width="11.1916666666667" style="7" customWidth="1"/>
    <col min="8" max="8" width="12.9833333333333" style="7" customWidth="1"/>
    <col min="9" max="9" width="20.0583333333333" style="7" customWidth="1"/>
    <col min="10" max="10" width="9.48333333333333" style="8" customWidth="1"/>
    <col min="11" max="16384" width="9.9" style="9"/>
  </cols>
  <sheetData>
    <row r="1" s="1" customFormat="1" ht="13.5" spans="1:1024 1025:16384">
      <c r="A1" s="10" t="s">
        <v>0</v>
      </c>
      <c r="B1" s="11"/>
      <c r="C1" s="12"/>
      <c r="D1" s="13"/>
      <c r="E1" s="13"/>
      <c r="F1" s="13"/>
      <c r="G1" s="14"/>
      <c r="H1" s="14"/>
      <c r="I1" s="14"/>
      <c r="J1" s="14"/>
      <c r="K1" s="14"/>
      <c r="L1" s="14"/>
      <c r="M1" s="14"/>
      <c r="N1" s="15"/>
      <c r="O1" s="16"/>
      <c r="P1" s="17"/>
      <c r="Q1" s="13"/>
      <c r="R1" s="17"/>
      <c r="S1" s="17"/>
      <c r="T1" s="18"/>
      <c r="U1" s="18"/>
      <c r="V1" s="18"/>
      <c r="W1" s="18"/>
      <c r="X1" s="19"/>
      <c r="AD1" s="20"/>
    </row>
    <row r="2" s="1" customFormat="1" ht="13.5" spans="1:1024 1025:16384">
      <c r="A2" s="10" t="s">
        <v>1</v>
      </c>
      <c r="B2" s="11"/>
      <c r="C2" s="21"/>
      <c r="D2" s="13"/>
      <c r="E2" s="13"/>
      <c r="F2" s="13"/>
      <c r="G2" s="13"/>
      <c r="H2" s="13"/>
      <c r="I2" s="13"/>
      <c r="J2" s="13"/>
      <c r="K2" s="13"/>
      <c r="L2" s="13"/>
      <c r="M2" s="13"/>
      <c r="N2" s="13"/>
      <c r="O2" s="16"/>
      <c r="P2" s="17"/>
      <c r="Q2" s="17"/>
      <c r="R2" s="17"/>
      <c r="S2" s="17"/>
      <c r="T2" s="18"/>
      <c r="U2" s="18"/>
      <c r="V2" s="18"/>
      <c r="W2" s="18"/>
      <c r="X2" s="19"/>
      <c r="AA2" s="20"/>
      <c r="AB2" s="20"/>
      <c r="AD2" s="20"/>
    </row>
    <row r="3" s="1" customFormat="1" ht="13.5" spans="1:1024 1025:16384">
      <c r="A3" s="22" t="s">
        <v>1021</v>
      </c>
      <c r="B3" s="23"/>
      <c r="C3" s="22"/>
      <c r="D3" s="13"/>
      <c r="E3" s="13"/>
      <c r="F3" s="13"/>
      <c r="G3" s="13"/>
      <c r="H3" s="13"/>
      <c r="I3" s="13"/>
      <c r="J3" s="13"/>
      <c r="K3" s="13"/>
      <c r="L3" s="13"/>
      <c r="M3" s="13"/>
      <c r="N3" s="24"/>
      <c r="O3" s="13"/>
      <c r="P3" s="13"/>
      <c r="Q3" s="13"/>
      <c r="R3" s="13"/>
      <c r="S3" s="13"/>
      <c r="T3" s="13"/>
      <c r="U3" s="13"/>
      <c r="V3" s="13"/>
      <c r="W3" s="13"/>
      <c r="X3" s="19"/>
      <c r="AC3" s="20"/>
      <c r="AD3" s="25"/>
      <c r="AI3" s="26"/>
    </row>
    <row r="4" s="1" customFormat="1" ht="18.75" spans="1:1024 1025:16384">
      <c r="A4" s="27" t="s">
        <v>87</v>
      </c>
      <c r="B4" s="27"/>
      <c r="C4" s="27"/>
      <c r="D4" s="27"/>
      <c r="E4" s="27"/>
      <c r="F4" s="27"/>
      <c r="G4" s="27"/>
      <c r="H4" s="27"/>
      <c r="I4" s="27"/>
      <c r="J4" s="27"/>
      <c r="K4" s="28"/>
      <c r="L4" s="28"/>
      <c r="M4" s="28"/>
      <c r="N4" s="28"/>
      <c r="O4" s="28"/>
      <c r="P4" s="28"/>
      <c r="Q4" s="28"/>
      <c r="R4" s="28"/>
      <c r="S4" s="28"/>
      <c r="T4" s="28"/>
      <c r="U4" s="28"/>
      <c r="V4" s="28"/>
      <c r="W4" s="28"/>
      <c r="X4" s="19"/>
      <c r="AC4" s="20"/>
      <c r="AD4" s="25"/>
    </row>
    <row r="5" s="2" customFormat="1" ht="39" customHeight="1" spans="1:1024 1025:16384">
      <c r="A5" s="29" t="s">
        <v>3</v>
      </c>
      <c r="B5" s="29" t="s">
        <v>943</v>
      </c>
      <c r="C5" s="29" t="s">
        <v>944</v>
      </c>
      <c r="D5" s="29" t="s">
        <v>945</v>
      </c>
      <c r="E5" s="29" t="s">
        <v>946</v>
      </c>
      <c r="F5" s="29" t="s">
        <v>92</v>
      </c>
      <c r="G5" s="29" t="s">
        <v>859</v>
      </c>
      <c r="H5" s="29" t="s">
        <v>947</v>
      </c>
      <c r="I5" s="29" t="s">
        <v>948</v>
      </c>
      <c r="J5" s="29" t="s">
        <v>860</v>
      </c>
    </row>
    <row r="6" s="2" customFormat="1" ht="159" customHeight="1" spans="1:1024 1025:16384">
      <c r="A6" s="29">
        <v>1</v>
      </c>
      <c r="B6" s="30"/>
      <c r="C6" s="29" t="s">
        <v>1022</v>
      </c>
      <c r="D6" s="29" t="s">
        <v>1023</v>
      </c>
      <c r="E6" s="30" t="s">
        <v>1024</v>
      </c>
      <c r="F6" s="29" t="s">
        <v>1025</v>
      </c>
      <c r="G6" s="29">
        <v>10</v>
      </c>
      <c r="H6" s="31"/>
      <c r="I6" s="32">
        <f t="shared" ref="I6:I30" si="0" xml:space="preserve">G6*H6</f>
        <v>0</v>
      </c>
      <c r="J6" s="29"/>
    </row>
    <row r="7" s="2" customFormat="1" ht="148.05" customHeight="1" spans="1:1024 1025:16384">
      <c r="A7" s="29">
        <v>2</v>
      </c>
      <c r="B7" s="30"/>
      <c r="C7" s="29" t="s">
        <v>1026</v>
      </c>
      <c r="D7" s="29" t="s">
        <v>971</v>
      </c>
      <c r="E7" s="30" t="s">
        <v>1027</v>
      </c>
      <c r="F7" s="29" t="s">
        <v>930</v>
      </c>
      <c r="G7" s="29">
        <v>4.37</v>
      </c>
      <c r="H7" s="31"/>
      <c r="I7" s="32">
        <f t="shared" si="0"/>
        <v>0</v>
      </c>
      <c r="J7" s="29"/>
    </row>
    <row r="8" s="2" customFormat="1" ht="205" customHeight="1" spans="1:1024 1025:16384">
      <c r="A8" s="29">
        <v>3</v>
      </c>
      <c r="B8" s="33"/>
      <c r="C8" s="29" t="s">
        <v>965</v>
      </c>
      <c r="D8" s="29" t="s">
        <v>958</v>
      </c>
      <c r="E8" s="30" t="s">
        <v>966</v>
      </c>
      <c r="F8" s="29" t="s">
        <v>967</v>
      </c>
      <c r="G8" s="29">
        <v>1</v>
      </c>
      <c r="H8" s="34"/>
      <c r="I8" s="32">
        <f t="shared" si="0"/>
        <v>0</v>
      </c>
      <c r="J8" s="29"/>
    </row>
    <row r="9" s="2" customFormat="1" ht="198" customHeight="1" spans="1:1024 1025:16384">
      <c r="A9" s="29">
        <v>4</v>
      </c>
      <c r="B9" s="33"/>
      <c r="C9" s="35" t="s">
        <v>1028</v>
      </c>
      <c r="D9" s="35" t="s">
        <v>1029</v>
      </c>
      <c r="E9" s="36" t="s">
        <v>1030</v>
      </c>
      <c r="F9" s="37" t="s">
        <v>518</v>
      </c>
      <c r="G9" s="37">
        <v>1</v>
      </c>
      <c r="H9" s="34"/>
      <c r="I9" s="32">
        <f t="shared" si="0"/>
        <v>0</v>
      </c>
      <c r="J9" s="38"/>
    </row>
    <row r="10" s="2" customFormat="1" ht="113" customHeight="1" spans="1:1024 1025:16384">
      <c r="A10" s="29">
        <v>5</v>
      </c>
      <c r="B10" s="30"/>
      <c r="C10" s="39" t="s">
        <v>1006</v>
      </c>
      <c r="D10" s="39" t="s">
        <v>955</v>
      </c>
      <c r="E10" s="30" t="s">
        <v>1007</v>
      </c>
      <c r="F10" s="29" t="s">
        <v>930</v>
      </c>
      <c r="G10" s="29">
        <v>1.76</v>
      </c>
      <c r="H10" s="31"/>
      <c r="I10" s="32">
        <f t="shared" si="0"/>
        <v>0</v>
      </c>
      <c r="J10" s="29"/>
    </row>
    <row r="11" s="3" customFormat="1" ht="119" customHeight="1" spans="1:1024 1025:16384">
      <c r="A11" s="29">
        <v>6</v>
      </c>
      <c r="B11" s="30"/>
      <c r="C11" s="29" t="s">
        <v>995</v>
      </c>
      <c r="D11" s="29" t="s">
        <v>958</v>
      </c>
      <c r="E11" s="30" t="s">
        <v>1031</v>
      </c>
      <c r="F11" s="29" t="s">
        <v>915</v>
      </c>
      <c r="G11" s="29">
        <v>3.6</v>
      </c>
      <c r="H11" s="31"/>
      <c r="I11" s="32">
        <f t="shared" si="0"/>
        <v>0</v>
      </c>
      <c r="J11" s="29"/>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c r="AME11" s="2"/>
      <c r="AMF11" s="2"/>
      <c r="AMG11" s="2"/>
      <c r="AMH11" s="2"/>
      <c r="AMI11" s="2"/>
      <c r="AMJ11" s="2"/>
      <c r="AMK11" s="2"/>
      <c r="AML11" s="2"/>
      <c r="AMM11" s="2"/>
      <c r="AMN11" s="2"/>
      <c r="AMO11" s="2"/>
      <c r="AMP11" s="2"/>
      <c r="AMQ11" s="2"/>
      <c r="AMR11" s="2"/>
      <c r="AMS11" s="2"/>
      <c r="AMT11" s="2"/>
      <c r="AMU11" s="2"/>
      <c r="AMV11" s="2"/>
      <c r="AMW11" s="2"/>
      <c r="AMX11" s="2"/>
      <c r="AMY11" s="2"/>
      <c r="AMZ11" s="2"/>
      <c r="ANA11" s="2"/>
      <c r="ANB11" s="2"/>
      <c r="ANC11" s="2"/>
      <c r="AND11" s="2"/>
      <c r="ANE11" s="2"/>
      <c r="ANF11" s="2"/>
      <c r="ANG11" s="2"/>
      <c r="ANH11" s="2"/>
      <c r="ANI11" s="2"/>
      <c r="ANJ11" s="2"/>
      <c r="ANK11" s="2"/>
      <c r="ANL11" s="2"/>
      <c r="ANM11" s="2"/>
      <c r="ANN11" s="2"/>
      <c r="ANO11" s="2"/>
      <c r="ANP11" s="2"/>
      <c r="ANQ11" s="2"/>
      <c r="ANR11" s="2"/>
      <c r="ANS11" s="2"/>
      <c r="ANT11" s="2"/>
      <c r="ANU11" s="2"/>
      <c r="ANV11" s="2"/>
      <c r="ANW11" s="2"/>
      <c r="ANX11" s="2"/>
      <c r="ANY11" s="2"/>
      <c r="ANZ11" s="2"/>
      <c r="AOA11" s="2"/>
      <c r="AOB11" s="2"/>
      <c r="AOC11" s="2"/>
      <c r="AOD11" s="2"/>
      <c r="AOE11" s="2"/>
      <c r="AOF11" s="2"/>
      <c r="AOG11" s="2"/>
      <c r="AOH11" s="2"/>
      <c r="AOI11" s="2"/>
      <c r="AOJ11" s="2"/>
      <c r="AOK11" s="2"/>
      <c r="AOL11" s="2"/>
      <c r="AOM11" s="2"/>
      <c r="AON11" s="2"/>
      <c r="AOO11" s="2"/>
      <c r="AOP11" s="2"/>
      <c r="AOQ11" s="2"/>
      <c r="AOR11" s="2"/>
      <c r="AOS11" s="2"/>
      <c r="AOT11" s="2"/>
      <c r="AOU11" s="2"/>
      <c r="AOV11" s="2"/>
      <c r="AOW11" s="2"/>
      <c r="AOX11" s="2"/>
      <c r="AOY11" s="2"/>
      <c r="AOZ11" s="2"/>
      <c r="APA11" s="2"/>
      <c r="APB11" s="2"/>
      <c r="APC11" s="2"/>
      <c r="APD11" s="2"/>
      <c r="APE11" s="2"/>
      <c r="APF11" s="2"/>
      <c r="APG11" s="2"/>
      <c r="APH11" s="2"/>
      <c r="API11" s="2"/>
      <c r="APJ11" s="2"/>
      <c r="APK11" s="2"/>
      <c r="APL11" s="2"/>
      <c r="APM11" s="2"/>
      <c r="APN11" s="2"/>
      <c r="APO11" s="2"/>
      <c r="APP11" s="2"/>
      <c r="APQ11" s="2"/>
      <c r="APR11" s="2"/>
      <c r="APS11" s="2"/>
      <c r="APT11" s="2"/>
      <c r="APU11" s="2"/>
      <c r="APV11" s="2"/>
      <c r="APW11" s="2"/>
      <c r="APX11" s="2"/>
      <c r="APY11" s="2"/>
      <c r="APZ11" s="2"/>
      <c r="AQA11" s="2"/>
      <c r="AQB11" s="2"/>
      <c r="AQC11" s="2"/>
      <c r="AQD11" s="2"/>
      <c r="AQE11" s="2"/>
      <c r="AQF11" s="2"/>
      <c r="AQG11" s="2"/>
      <c r="AQH11" s="2"/>
      <c r="AQI11" s="2"/>
      <c r="AQJ11" s="2"/>
      <c r="AQK11" s="2"/>
      <c r="AQL11" s="2"/>
      <c r="AQM11" s="2"/>
      <c r="AQN11" s="2"/>
      <c r="AQO11" s="2"/>
      <c r="AQP11" s="2"/>
      <c r="AQQ11" s="2"/>
      <c r="AQR11" s="2"/>
      <c r="AQS11" s="2"/>
      <c r="AQT11" s="2"/>
      <c r="AQU11" s="2"/>
      <c r="AQV11" s="2"/>
      <c r="AQW11" s="2"/>
      <c r="AQX11" s="2"/>
      <c r="AQY11" s="2"/>
      <c r="AQZ11" s="2"/>
      <c r="ARA11" s="2"/>
      <c r="ARB11" s="2"/>
      <c r="ARC11" s="2"/>
      <c r="ARD11" s="2"/>
      <c r="ARE11" s="2"/>
      <c r="ARF11" s="2"/>
      <c r="ARG11" s="2"/>
      <c r="ARH11" s="2"/>
      <c r="ARI11" s="2"/>
      <c r="ARJ11" s="2"/>
      <c r="ARK11" s="2"/>
      <c r="ARL11" s="2"/>
      <c r="ARM11" s="2"/>
      <c r="ARN11" s="2"/>
      <c r="ARO11" s="2"/>
      <c r="ARP11" s="2"/>
      <c r="ARQ11" s="2"/>
      <c r="ARR11" s="2"/>
      <c r="ARS11" s="2"/>
      <c r="ART11" s="2"/>
      <c r="ARU11" s="2"/>
      <c r="ARV11" s="2"/>
      <c r="ARW11" s="2"/>
      <c r="ARX11" s="2"/>
      <c r="ARY11" s="2"/>
      <c r="ARZ11" s="2"/>
      <c r="ASA11" s="2"/>
      <c r="ASB11" s="2"/>
      <c r="ASC11" s="2"/>
      <c r="ASD11" s="2"/>
      <c r="ASE11" s="2"/>
      <c r="ASF11" s="2"/>
      <c r="ASG11" s="2"/>
      <c r="ASH11" s="2"/>
      <c r="ASI11" s="2"/>
      <c r="ASJ11" s="2"/>
      <c r="ASK11" s="2"/>
      <c r="ASL11" s="2"/>
      <c r="ASM11" s="2"/>
      <c r="ASN11" s="2"/>
      <c r="ASO11" s="2"/>
      <c r="ASP11" s="2"/>
      <c r="ASQ11" s="2"/>
      <c r="ASR11" s="2"/>
      <c r="ASS11" s="2"/>
      <c r="AST11" s="2"/>
      <c r="ASU11" s="2"/>
      <c r="ASV11" s="2"/>
      <c r="ASW11" s="2"/>
      <c r="ASX11" s="2"/>
      <c r="ASY11" s="2"/>
      <c r="ASZ11" s="2"/>
      <c r="ATA11" s="2"/>
      <c r="ATB11" s="2"/>
      <c r="ATC11" s="2"/>
      <c r="ATD11" s="2"/>
      <c r="ATE11" s="2"/>
      <c r="ATF11" s="2"/>
      <c r="ATG11" s="2"/>
      <c r="ATH11" s="2"/>
      <c r="ATI11" s="2"/>
      <c r="ATJ11" s="2"/>
      <c r="ATK11" s="2"/>
      <c r="ATL11" s="2"/>
      <c r="ATM11" s="2"/>
      <c r="ATN11" s="2"/>
      <c r="ATO11" s="2"/>
      <c r="ATP11" s="2"/>
      <c r="ATQ11" s="2"/>
      <c r="ATR11" s="2"/>
      <c r="ATS11" s="2"/>
      <c r="ATT11" s="2"/>
      <c r="ATU11" s="2"/>
      <c r="ATV11" s="2"/>
      <c r="ATW11" s="2"/>
      <c r="ATX11" s="2"/>
      <c r="ATY11" s="2"/>
      <c r="ATZ11" s="2"/>
      <c r="AUA11" s="2"/>
      <c r="AUB11" s="2"/>
      <c r="AUC11" s="2"/>
      <c r="AUD11" s="2"/>
      <c r="AUE11" s="2"/>
      <c r="AUF11" s="2"/>
      <c r="AUG11" s="2"/>
      <c r="AUH11" s="2"/>
      <c r="AUI11" s="2"/>
      <c r="AUJ11" s="2"/>
      <c r="AUK11" s="2"/>
      <c r="AUL11" s="2"/>
      <c r="AUM11" s="2"/>
      <c r="AUN11" s="2"/>
      <c r="AUO11" s="2"/>
      <c r="AUP11" s="2"/>
      <c r="AUQ11" s="2"/>
      <c r="AUR11" s="2"/>
      <c r="AUS11" s="2"/>
      <c r="AUT11" s="2"/>
      <c r="AUU11" s="2"/>
      <c r="AUV11" s="2"/>
      <c r="AUW11" s="2"/>
      <c r="AUX11" s="2"/>
      <c r="AUY11" s="2"/>
      <c r="AUZ11" s="2"/>
      <c r="AVA11" s="2"/>
      <c r="AVB11" s="2"/>
      <c r="AVC11" s="2"/>
      <c r="AVD11" s="2"/>
      <c r="AVE11" s="2"/>
      <c r="AVF11" s="2"/>
      <c r="AVG11" s="2"/>
      <c r="AVH11" s="2"/>
      <c r="AVI11" s="2"/>
      <c r="AVJ11" s="2"/>
      <c r="AVK11" s="2"/>
      <c r="AVL11" s="2"/>
      <c r="AVM11" s="2"/>
      <c r="AVN11" s="2"/>
      <c r="AVO11" s="2"/>
      <c r="AVP11" s="2"/>
      <c r="AVQ11" s="2"/>
      <c r="AVR11" s="2"/>
      <c r="AVS11" s="2"/>
      <c r="AVT11" s="2"/>
      <c r="AVU11" s="2"/>
      <c r="AVV11" s="2"/>
      <c r="AVW11" s="2"/>
      <c r="AVX11" s="2"/>
      <c r="AVY11" s="2"/>
      <c r="AVZ11" s="2"/>
      <c r="AWA11" s="2"/>
      <c r="AWB11" s="2"/>
      <c r="AWC11" s="2"/>
      <c r="AWD11" s="2"/>
      <c r="AWE11" s="2"/>
      <c r="AWF11" s="2"/>
      <c r="AWG11" s="2"/>
      <c r="AWH11" s="2"/>
      <c r="AWI11" s="2"/>
      <c r="AWJ11" s="2"/>
      <c r="AWK11" s="2"/>
      <c r="AWL11" s="2"/>
      <c r="AWM11" s="2"/>
      <c r="AWN11" s="2"/>
      <c r="AWO11" s="2"/>
      <c r="AWP11" s="2"/>
      <c r="AWQ11" s="2"/>
      <c r="AWR11" s="2"/>
      <c r="AWS11" s="2"/>
      <c r="AWT11" s="2"/>
      <c r="AWU11" s="2"/>
      <c r="AWV11" s="2"/>
      <c r="AWW11" s="2"/>
      <c r="AWX11" s="2"/>
      <c r="AWY11" s="2"/>
      <c r="AWZ11" s="2"/>
      <c r="AXA11" s="2"/>
      <c r="AXB11" s="2"/>
      <c r="AXC11" s="2"/>
      <c r="AXD11" s="2"/>
      <c r="AXE11" s="2"/>
      <c r="AXF11" s="2"/>
      <c r="AXG11" s="2"/>
      <c r="AXH11" s="2"/>
      <c r="AXI11" s="2"/>
      <c r="AXJ11" s="2"/>
      <c r="AXK11" s="2"/>
      <c r="AXL11" s="2"/>
      <c r="AXM11" s="2"/>
      <c r="AXN11" s="2"/>
      <c r="AXO11" s="2"/>
      <c r="AXP11" s="2"/>
      <c r="AXQ11" s="2"/>
      <c r="AXR11" s="2"/>
      <c r="AXS11" s="2"/>
      <c r="AXT11" s="2"/>
      <c r="AXU11" s="2"/>
      <c r="AXV11" s="2"/>
      <c r="AXW11" s="2"/>
      <c r="AXX11" s="2"/>
      <c r="AXY11" s="2"/>
      <c r="AXZ11" s="2"/>
      <c r="AYA11" s="2"/>
      <c r="AYB11" s="2"/>
      <c r="AYC11" s="2"/>
      <c r="AYD11" s="2"/>
      <c r="AYE11" s="2"/>
      <c r="AYF11" s="2"/>
      <c r="AYG11" s="2"/>
      <c r="AYH11" s="2"/>
      <c r="AYI11" s="2"/>
      <c r="AYJ11" s="2"/>
      <c r="AYK11" s="2"/>
      <c r="AYL11" s="2"/>
      <c r="AYM11" s="2"/>
      <c r="AYN11" s="2"/>
      <c r="AYO11" s="2"/>
      <c r="AYP11" s="2"/>
      <c r="AYQ11" s="2"/>
      <c r="AYR11" s="2"/>
      <c r="AYS11" s="2"/>
      <c r="AYT11" s="2"/>
      <c r="AYU11" s="2"/>
      <c r="AYV11" s="2"/>
      <c r="AYW11" s="2"/>
      <c r="AYX11" s="2"/>
      <c r="AYY11" s="2"/>
      <c r="AYZ11" s="2"/>
      <c r="AZA11" s="2"/>
      <c r="AZB11" s="2"/>
      <c r="AZC11" s="2"/>
      <c r="AZD11" s="2"/>
      <c r="AZE11" s="2"/>
      <c r="AZF11" s="2"/>
      <c r="AZG11" s="2"/>
      <c r="AZH11" s="2"/>
      <c r="AZI11" s="2"/>
      <c r="AZJ11" s="2"/>
      <c r="AZK11" s="2"/>
      <c r="AZL11" s="2"/>
      <c r="AZM11" s="2"/>
      <c r="AZN11" s="2"/>
      <c r="AZO11" s="2"/>
      <c r="AZP11" s="2"/>
      <c r="AZQ11" s="2"/>
      <c r="AZR11" s="2"/>
      <c r="AZS11" s="2"/>
      <c r="AZT11" s="2"/>
      <c r="AZU11" s="2"/>
      <c r="AZV11" s="2"/>
      <c r="AZW11" s="2"/>
      <c r="AZX11" s="2"/>
      <c r="AZY11" s="2"/>
      <c r="AZZ11" s="2"/>
      <c r="BAA11" s="2"/>
      <c r="BAB11" s="2"/>
      <c r="BAC11" s="2"/>
      <c r="BAD11" s="2"/>
      <c r="BAE11" s="2"/>
      <c r="BAF11" s="2"/>
      <c r="BAG11" s="2"/>
      <c r="BAH11" s="2"/>
      <c r="BAI11" s="2"/>
      <c r="BAJ11" s="2"/>
      <c r="BAK11" s="2"/>
      <c r="BAL11" s="2"/>
      <c r="BAM11" s="2"/>
      <c r="BAN11" s="2"/>
      <c r="BAO11" s="2"/>
      <c r="BAP11" s="2"/>
      <c r="BAQ11" s="2"/>
      <c r="BAR11" s="2"/>
      <c r="BAS11" s="2"/>
      <c r="BAT11" s="2"/>
      <c r="BAU11" s="2"/>
      <c r="BAV11" s="2"/>
      <c r="BAW11" s="2"/>
      <c r="BAX11" s="2"/>
      <c r="BAY11" s="2"/>
      <c r="BAZ11" s="2"/>
      <c r="BBA11" s="2"/>
      <c r="BBB11" s="2"/>
      <c r="BBC11" s="2"/>
      <c r="BBD11" s="2"/>
      <c r="BBE11" s="2"/>
      <c r="BBF11" s="2"/>
      <c r="BBG11" s="2"/>
      <c r="BBH11" s="2"/>
      <c r="BBI11" s="2"/>
      <c r="BBJ11" s="2"/>
      <c r="BBK11" s="2"/>
      <c r="BBL11" s="2"/>
      <c r="BBM11" s="2"/>
      <c r="BBN11" s="2"/>
      <c r="BBO11" s="2"/>
      <c r="BBP11" s="2"/>
      <c r="BBQ11" s="2"/>
      <c r="BBR11" s="2"/>
      <c r="BBS11" s="2"/>
      <c r="BBT11" s="2"/>
      <c r="BBU11" s="2"/>
      <c r="BBV11" s="2"/>
      <c r="BBW11" s="2"/>
      <c r="BBX11" s="2"/>
      <c r="BBY11" s="2"/>
      <c r="BBZ11" s="2"/>
      <c r="BCA11" s="2"/>
      <c r="BCB11" s="2"/>
      <c r="BCC11" s="2"/>
      <c r="BCD11" s="2"/>
      <c r="BCE11" s="2"/>
      <c r="BCF11" s="2"/>
      <c r="BCG11" s="2"/>
      <c r="BCH11" s="2"/>
      <c r="BCI11" s="2"/>
      <c r="BCJ11" s="2"/>
      <c r="BCK11" s="2"/>
      <c r="BCL11" s="2"/>
      <c r="BCM11" s="2"/>
      <c r="BCN11" s="2"/>
      <c r="BCO11" s="2"/>
      <c r="BCP11" s="2"/>
      <c r="BCQ11" s="2"/>
      <c r="BCR11" s="2"/>
      <c r="BCS11" s="2"/>
      <c r="BCT11" s="2"/>
      <c r="BCU11" s="2"/>
      <c r="BCV11" s="2"/>
      <c r="BCW11" s="2"/>
      <c r="BCX11" s="2"/>
      <c r="BCY11" s="2"/>
      <c r="BCZ11" s="2"/>
      <c r="BDA11" s="2"/>
      <c r="BDB11" s="2"/>
      <c r="BDC11" s="2"/>
      <c r="BDD11" s="2"/>
      <c r="BDE11" s="2"/>
      <c r="BDF11" s="2"/>
      <c r="BDG11" s="2"/>
      <c r="BDH11" s="2"/>
      <c r="BDI11" s="2"/>
      <c r="BDJ11" s="2"/>
      <c r="BDK11" s="2"/>
      <c r="BDL11" s="2"/>
      <c r="BDM11" s="2"/>
      <c r="BDN11" s="2"/>
      <c r="BDO11" s="2"/>
      <c r="BDP11" s="2"/>
      <c r="BDQ11" s="2"/>
      <c r="BDR11" s="2"/>
      <c r="BDS11" s="2"/>
      <c r="BDT11" s="2"/>
      <c r="BDU11" s="2"/>
      <c r="BDV11" s="2"/>
      <c r="BDW11" s="2"/>
      <c r="BDX11" s="2"/>
      <c r="BDY11" s="2"/>
      <c r="BDZ11" s="2"/>
      <c r="BEA11" s="2"/>
      <c r="BEB11" s="2"/>
      <c r="BEC11" s="2"/>
      <c r="BED11" s="2"/>
      <c r="BEE11" s="2"/>
      <c r="BEF11" s="2"/>
      <c r="BEG11" s="2"/>
      <c r="BEH11" s="2"/>
      <c r="BEI11" s="2"/>
      <c r="BEJ11" s="2"/>
      <c r="BEK11" s="2"/>
      <c r="BEL11" s="2"/>
      <c r="BEM11" s="2"/>
      <c r="BEN11" s="2"/>
      <c r="BEO11" s="2"/>
      <c r="BEP11" s="2"/>
      <c r="BEQ11" s="2"/>
      <c r="BER11" s="2"/>
      <c r="BES11" s="2"/>
      <c r="BET11" s="2"/>
      <c r="BEU11" s="2"/>
      <c r="BEV11" s="2"/>
      <c r="BEW11" s="2"/>
      <c r="BEX11" s="2"/>
      <c r="BEY11" s="2"/>
      <c r="BEZ11" s="2"/>
      <c r="BFA11" s="2"/>
      <c r="BFB11" s="2"/>
      <c r="BFC11" s="2"/>
      <c r="BFD11" s="2"/>
      <c r="BFE11" s="2"/>
      <c r="BFF11" s="2"/>
      <c r="BFG11" s="2"/>
      <c r="BFH11" s="2"/>
      <c r="BFI11" s="2"/>
      <c r="BFJ11" s="2"/>
      <c r="BFK11" s="2"/>
      <c r="BFL11" s="2"/>
      <c r="BFM11" s="2"/>
      <c r="BFN11" s="2"/>
      <c r="BFO11" s="2"/>
      <c r="BFP11" s="2"/>
      <c r="BFQ11" s="2"/>
      <c r="BFR11" s="2"/>
      <c r="BFS11" s="2"/>
      <c r="BFT11" s="2"/>
      <c r="BFU11" s="2"/>
      <c r="BFV11" s="2"/>
      <c r="BFW11" s="2"/>
      <c r="BFX11" s="2"/>
      <c r="BFY11" s="2"/>
      <c r="BFZ11" s="2"/>
      <c r="BGA11" s="2"/>
      <c r="BGB11" s="2"/>
      <c r="BGC11" s="2"/>
      <c r="BGD11" s="2"/>
      <c r="BGE11" s="2"/>
      <c r="BGF11" s="2"/>
      <c r="BGG11" s="2"/>
      <c r="BGH11" s="2"/>
      <c r="BGI11" s="2"/>
      <c r="BGJ11" s="2"/>
      <c r="BGK11" s="2"/>
      <c r="BGL11" s="2"/>
      <c r="BGM11" s="2"/>
      <c r="BGN11" s="2"/>
      <c r="BGO11" s="2"/>
      <c r="BGP11" s="2"/>
      <c r="BGQ11" s="2"/>
      <c r="BGR11" s="2"/>
      <c r="BGS11" s="2"/>
      <c r="BGT11" s="2"/>
      <c r="BGU11" s="2"/>
      <c r="BGV11" s="2"/>
      <c r="BGW11" s="2"/>
      <c r="BGX11" s="2"/>
      <c r="BGY11" s="2"/>
      <c r="BGZ11" s="2"/>
      <c r="BHA11" s="2"/>
      <c r="BHB11" s="2"/>
      <c r="BHC11" s="2"/>
      <c r="BHD11" s="2"/>
      <c r="BHE11" s="2"/>
      <c r="BHF11" s="2"/>
      <c r="BHG11" s="2"/>
      <c r="BHH11" s="2"/>
      <c r="BHI11" s="2"/>
      <c r="BHJ11" s="2"/>
      <c r="BHK11" s="2"/>
      <c r="BHL11" s="2"/>
      <c r="BHM11" s="2"/>
      <c r="BHN11" s="2"/>
      <c r="BHO11" s="2"/>
      <c r="BHP11" s="2"/>
      <c r="BHQ11" s="2"/>
      <c r="BHR11" s="2"/>
      <c r="BHS11" s="2"/>
      <c r="BHT11" s="2"/>
      <c r="BHU11" s="2"/>
      <c r="BHV11" s="2"/>
      <c r="BHW11" s="2"/>
      <c r="BHX11" s="2"/>
      <c r="BHY11" s="2"/>
      <c r="BHZ11" s="2"/>
      <c r="BIA11" s="2"/>
      <c r="BIB11" s="2"/>
      <c r="BIC11" s="2"/>
      <c r="BID11" s="2"/>
      <c r="BIE11" s="2"/>
      <c r="BIF11" s="2"/>
      <c r="BIG11" s="2"/>
      <c r="BIH11" s="2"/>
      <c r="BII11" s="2"/>
      <c r="BIJ11" s="2"/>
      <c r="BIK11" s="2"/>
      <c r="BIL11" s="2"/>
      <c r="BIM11" s="2"/>
      <c r="BIN11" s="2"/>
      <c r="BIO11" s="2"/>
      <c r="BIP11" s="2"/>
      <c r="BIQ11" s="2"/>
      <c r="BIR11" s="2"/>
      <c r="BIS11" s="2"/>
      <c r="BIT11" s="2"/>
      <c r="BIU11" s="2"/>
      <c r="BIV11" s="2"/>
      <c r="BIW11" s="2"/>
      <c r="BIX11" s="2"/>
      <c r="BIY11" s="2"/>
      <c r="BIZ11" s="2"/>
      <c r="BJA11" s="2"/>
      <c r="BJB11" s="2"/>
      <c r="BJC11" s="2"/>
      <c r="BJD11" s="2"/>
      <c r="BJE11" s="2"/>
      <c r="BJF11" s="2"/>
      <c r="BJG11" s="2"/>
      <c r="BJH11" s="2"/>
      <c r="BJI11" s="2"/>
      <c r="BJJ11" s="2"/>
      <c r="BJK11" s="2"/>
      <c r="BJL11" s="2"/>
      <c r="BJM11" s="2"/>
      <c r="BJN11" s="2"/>
      <c r="BJO11" s="2"/>
      <c r="BJP11" s="2"/>
      <c r="BJQ11" s="2"/>
      <c r="BJR11" s="2"/>
      <c r="BJS11" s="2"/>
      <c r="BJT11" s="2"/>
      <c r="BJU11" s="2"/>
      <c r="BJV11" s="2"/>
      <c r="BJW11" s="2"/>
      <c r="BJX11" s="2"/>
      <c r="BJY11" s="2"/>
      <c r="BJZ11" s="2"/>
      <c r="BKA11" s="2"/>
      <c r="BKB11" s="2"/>
      <c r="BKC11" s="2"/>
      <c r="BKD11" s="2"/>
      <c r="BKE11" s="2"/>
      <c r="BKF11" s="2"/>
      <c r="BKG11" s="2"/>
      <c r="BKH11" s="2"/>
      <c r="BKI11" s="2"/>
      <c r="BKJ11" s="2"/>
      <c r="BKK11" s="2"/>
      <c r="BKL11" s="2"/>
      <c r="BKM11" s="2"/>
      <c r="BKN11" s="2"/>
      <c r="BKO11" s="2"/>
      <c r="BKP11" s="2"/>
      <c r="BKQ11" s="2"/>
      <c r="BKR11" s="2"/>
      <c r="BKS11" s="2"/>
      <c r="BKT11" s="2"/>
      <c r="BKU11" s="2"/>
      <c r="BKV11" s="2"/>
      <c r="BKW11" s="2"/>
      <c r="BKX11" s="2"/>
      <c r="BKY11" s="2"/>
      <c r="BKZ11" s="2"/>
      <c r="BLA11" s="2"/>
      <c r="BLB11" s="2"/>
      <c r="BLC11" s="2"/>
      <c r="BLD11" s="2"/>
      <c r="BLE11" s="2"/>
      <c r="BLF11" s="2"/>
      <c r="BLG11" s="2"/>
      <c r="BLH11" s="2"/>
      <c r="BLI11" s="2"/>
      <c r="BLJ11" s="2"/>
      <c r="BLK11" s="2"/>
      <c r="BLL11" s="2"/>
      <c r="BLM11" s="2"/>
      <c r="BLN11" s="2"/>
      <c r="BLO11" s="2"/>
      <c r="BLP11" s="2"/>
      <c r="BLQ11" s="2"/>
      <c r="BLR11" s="2"/>
      <c r="BLS11" s="2"/>
      <c r="BLT11" s="2"/>
      <c r="BLU11" s="2"/>
      <c r="BLV11" s="2"/>
      <c r="BLW11" s="2"/>
      <c r="BLX11" s="2"/>
      <c r="BLY11" s="2"/>
      <c r="BLZ11" s="2"/>
      <c r="BMA11" s="2"/>
      <c r="BMB11" s="2"/>
      <c r="BMC11" s="2"/>
      <c r="BMD11" s="2"/>
      <c r="BME11" s="2"/>
      <c r="BMF11" s="2"/>
      <c r="BMG11" s="2"/>
      <c r="BMH11" s="2"/>
      <c r="BMI11" s="2"/>
      <c r="BMJ11" s="2"/>
      <c r="BMK11" s="2"/>
      <c r="BML11" s="2"/>
      <c r="BMM11" s="2"/>
      <c r="BMN11" s="2"/>
      <c r="BMO11" s="2"/>
      <c r="BMP11" s="2"/>
      <c r="BMQ11" s="2"/>
      <c r="BMR11" s="2"/>
      <c r="BMS11" s="2"/>
      <c r="BMT11" s="2"/>
      <c r="BMU11" s="2"/>
      <c r="BMV11" s="2"/>
      <c r="BMW11" s="2"/>
      <c r="BMX11" s="2"/>
      <c r="BMY11" s="2"/>
      <c r="BMZ11" s="2"/>
      <c r="BNA11" s="2"/>
      <c r="BNB11" s="2"/>
      <c r="BNC11" s="2"/>
      <c r="BND11" s="2"/>
      <c r="BNE11" s="2"/>
      <c r="BNF11" s="2"/>
      <c r="BNG11" s="2"/>
      <c r="BNH11" s="2"/>
      <c r="BNI11" s="2"/>
      <c r="BNJ11" s="2"/>
      <c r="BNK11" s="2"/>
      <c r="BNL11" s="2"/>
      <c r="BNM11" s="2"/>
      <c r="BNN11" s="2"/>
      <c r="BNO11" s="2"/>
      <c r="BNP11" s="2"/>
      <c r="BNQ11" s="2"/>
      <c r="BNR11" s="2"/>
      <c r="BNS11" s="2"/>
      <c r="BNT11" s="2"/>
      <c r="BNU11" s="2"/>
      <c r="BNV11" s="2"/>
      <c r="BNW11" s="2"/>
      <c r="BNX11" s="2"/>
      <c r="BNY11" s="2"/>
      <c r="BNZ11" s="2"/>
      <c r="BOA11" s="2"/>
      <c r="BOB11" s="2"/>
      <c r="BOC11" s="2"/>
      <c r="BOD11" s="2"/>
      <c r="BOE11" s="2"/>
      <c r="BOF11" s="2"/>
      <c r="BOG11" s="2"/>
      <c r="BOH11" s="2"/>
      <c r="BOI11" s="2"/>
      <c r="BOJ11" s="2"/>
      <c r="BOK11" s="2"/>
      <c r="BOL11" s="2"/>
      <c r="BOM11" s="2"/>
      <c r="BON11" s="2"/>
      <c r="BOO11" s="2"/>
      <c r="BOP11" s="2"/>
      <c r="BOQ11" s="2"/>
      <c r="BOR11" s="2"/>
      <c r="BOS11" s="2"/>
      <c r="BOT11" s="2"/>
      <c r="BOU11" s="2"/>
      <c r="BOV11" s="2"/>
      <c r="BOW11" s="2"/>
      <c r="BOX11" s="2"/>
      <c r="BOY11" s="2"/>
      <c r="BOZ11" s="2"/>
      <c r="BPA11" s="2"/>
      <c r="BPB11" s="2"/>
      <c r="BPC11" s="2"/>
      <c r="BPD11" s="2"/>
      <c r="BPE11" s="2"/>
      <c r="BPF11" s="2"/>
      <c r="BPG11" s="2"/>
      <c r="BPH11" s="2"/>
      <c r="BPI11" s="2"/>
      <c r="BPJ11" s="2"/>
      <c r="BPK11" s="2"/>
      <c r="BPL11" s="2"/>
      <c r="BPM11" s="2"/>
      <c r="BPN11" s="2"/>
      <c r="BPO11" s="2"/>
      <c r="BPP11" s="2"/>
      <c r="BPQ11" s="2"/>
      <c r="BPR11" s="2"/>
      <c r="BPS11" s="2"/>
      <c r="BPT11" s="2"/>
      <c r="BPU11" s="2"/>
      <c r="BPV11" s="2"/>
      <c r="BPW11" s="2"/>
      <c r="BPX11" s="2"/>
      <c r="BPY11" s="2"/>
      <c r="BPZ11" s="2"/>
      <c r="BQA11" s="2"/>
      <c r="BQB11" s="2"/>
      <c r="BQC11" s="2"/>
      <c r="BQD11" s="2"/>
      <c r="BQE11" s="2"/>
      <c r="BQF11" s="2"/>
      <c r="BQG11" s="2"/>
      <c r="BQH11" s="2"/>
      <c r="BQI11" s="2"/>
      <c r="BQJ11" s="2"/>
      <c r="BQK11" s="2"/>
      <c r="BQL11" s="2"/>
      <c r="BQM11" s="2"/>
      <c r="BQN11" s="2"/>
      <c r="BQO11" s="2"/>
      <c r="BQP11" s="2"/>
      <c r="BQQ11" s="2"/>
      <c r="BQR11" s="2"/>
      <c r="BQS11" s="2"/>
      <c r="BQT11" s="2"/>
      <c r="BQU11" s="2"/>
      <c r="BQV11" s="2"/>
      <c r="BQW11" s="2"/>
      <c r="BQX11" s="2"/>
      <c r="BQY11" s="2"/>
      <c r="BQZ11" s="2"/>
      <c r="BRA11" s="2"/>
      <c r="BRB11" s="2"/>
      <c r="BRC11" s="2"/>
      <c r="BRD11" s="2"/>
      <c r="BRE11" s="2"/>
      <c r="BRF11" s="2"/>
      <c r="BRG11" s="2"/>
      <c r="BRH11" s="2"/>
      <c r="BRI11" s="2"/>
      <c r="BRJ11" s="2"/>
      <c r="BRK11" s="2"/>
      <c r="BRL11" s="2"/>
      <c r="BRM11" s="2"/>
      <c r="BRN11" s="2"/>
      <c r="BRO11" s="2"/>
      <c r="BRP11" s="2"/>
      <c r="BRQ11" s="2"/>
      <c r="BRR11" s="2"/>
      <c r="BRS11" s="2"/>
      <c r="BRT11" s="2"/>
      <c r="BRU11" s="2"/>
      <c r="BRV11" s="2"/>
      <c r="BRW11" s="2"/>
      <c r="BRX11" s="2"/>
      <c r="BRY11" s="2"/>
      <c r="BRZ11" s="2"/>
      <c r="BSA11" s="2"/>
      <c r="BSB11" s="2"/>
      <c r="BSC11" s="2"/>
      <c r="BSD11" s="2"/>
      <c r="BSE11" s="2"/>
      <c r="BSF11" s="2"/>
      <c r="BSG11" s="2"/>
      <c r="BSH11" s="2"/>
      <c r="BSI11" s="2"/>
      <c r="BSJ11" s="2"/>
      <c r="BSK11" s="2"/>
      <c r="BSL11" s="2"/>
      <c r="BSM11" s="2"/>
      <c r="BSN11" s="2"/>
      <c r="BSO11" s="2"/>
      <c r="BSP11" s="2"/>
      <c r="BSQ11" s="2"/>
      <c r="BSR11" s="2"/>
      <c r="BSS11" s="2"/>
      <c r="BST11" s="2"/>
      <c r="BSU11" s="2"/>
      <c r="BSV11" s="2"/>
      <c r="BSW11" s="2"/>
      <c r="BSX11" s="2"/>
      <c r="BSY11" s="2"/>
      <c r="BSZ11" s="2"/>
      <c r="BTA11" s="2"/>
      <c r="BTB11" s="2"/>
      <c r="BTC11" s="2"/>
      <c r="BTD11" s="2"/>
      <c r="BTE11" s="2"/>
      <c r="BTF11" s="2"/>
      <c r="BTG11" s="2"/>
      <c r="BTH11" s="2"/>
      <c r="BTI11" s="2"/>
      <c r="BTJ11" s="2"/>
      <c r="BTK11" s="2"/>
      <c r="BTL11" s="2"/>
      <c r="BTM11" s="2"/>
      <c r="BTN11" s="2"/>
      <c r="BTO11" s="2"/>
      <c r="BTP11" s="2"/>
      <c r="BTQ11" s="2"/>
      <c r="BTR11" s="2"/>
      <c r="BTS11" s="2"/>
      <c r="BTT11" s="2"/>
      <c r="BTU11" s="2"/>
      <c r="BTV11" s="2"/>
      <c r="BTW11" s="2"/>
      <c r="BTX11" s="2"/>
      <c r="BTY11" s="2"/>
      <c r="BTZ11" s="2"/>
      <c r="BUA11" s="2"/>
      <c r="BUB11" s="2"/>
      <c r="BUC11" s="2"/>
      <c r="BUD11" s="2"/>
      <c r="BUE11" s="2"/>
      <c r="BUF11" s="2"/>
      <c r="BUG11" s="2"/>
      <c r="BUH11" s="2"/>
      <c r="BUI11" s="2"/>
      <c r="BUJ11" s="2"/>
      <c r="BUK11" s="2"/>
      <c r="BUL11" s="2"/>
      <c r="BUM11" s="2"/>
      <c r="BUN11" s="2"/>
      <c r="BUO11" s="2"/>
      <c r="BUP11" s="2"/>
      <c r="BUQ11" s="2"/>
      <c r="BUR11" s="2"/>
      <c r="BUS11" s="2"/>
      <c r="BUT11" s="2"/>
      <c r="BUU11" s="2"/>
      <c r="BUV11" s="2"/>
      <c r="BUW11" s="2"/>
      <c r="BUX11" s="2"/>
      <c r="BUY11" s="2"/>
      <c r="BUZ11" s="2"/>
      <c r="BVA11" s="2"/>
      <c r="BVB11" s="2"/>
      <c r="BVC11" s="2"/>
      <c r="BVD11" s="2"/>
      <c r="BVE11" s="2"/>
      <c r="BVF11" s="2"/>
      <c r="BVG11" s="2"/>
      <c r="BVH11" s="2"/>
      <c r="BVI11" s="2"/>
      <c r="BVJ11" s="2"/>
      <c r="BVK11" s="2"/>
      <c r="BVL11" s="2"/>
      <c r="BVM11" s="2"/>
      <c r="BVN11" s="2"/>
      <c r="BVO11" s="2"/>
      <c r="BVP11" s="2"/>
      <c r="BVQ11" s="2"/>
      <c r="BVR11" s="2"/>
      <c r="BVS11" s="2"/>
      <c r="BVT11" s="2"/>
      <c r="BVU11" s="2"/>
      <c r="BVV11" s="2"/>
      <c r="BVW11" s="2"/>
      <c r="BVX11" s="2"/>
      <c r="BVY11" s="2"/>
      <c r="BVZ11" s="2"/>
      <c r="BWA11" s="2"/>
      <c r="BWB11" s="2"/>
      <c r="BWC11" s="2"/>
      <c r="BWD11" s="2"/>
      <c r="BWE11" s="2"/>
      <c r="BWF11" s="2"/>
      <c r="BWG11" s="2"/>
      <c r="BWH11" s="2"/>
      <c r="BWI11" s="2"/>
      <c r="BWJ11" s="2"/>
      <c r="BWK11" s="2"/>
      <c r="BWL11" s="2"/>
      <c r="BWM11" s="2"/>
      <c r="BWN11" s="2"/>
      <c r="BWO11" s="2"/>
      <c r="BWP11" s="2"/>
      <c r="BWQ11" s="2"/>
      <c r="BWR11" s="2"/>
      <c r="BWS11" s="2"/>
      <c r="BWT11" s="2"/>
      <c r="BWU11" s="2"/>
      <c r="BWV11" s="2"/>
      <c r="BWW11" s="2"/>
      <c r="BWX11" s="2"/>
      <c r="BWY11" s="2"/>
      <c r="BWZ11" s="2"/>
      <c r="BXA11" s="2"/>
      <c r="BXB11" s="2"/>
      <c r="BXC11" s="2"/>
      <c r="BXD11" s="2"/>
      <c r="BXE11" s="2"/>
      <c r="BXF11" s="2"/>
      <c r="BXG11" s="2"/>
      <c r="BXH11" s="2"/>
      <c r="BXI11" s="2"/>
      <c r="BXJ11" s="2"/>
      <c r="BXK11" s="2"/>
      <c r="BXL11" s="2"/>
      <c r="BXM11" s="2"/>
      <c r="BXN11" s="2"/>
      <c r="BXO11" s="2"/>
      <c r="BXP11" s="2"/>
      <c r="BXQ11" s="2"/>
      <c r="BXR11" s="2"/>
      <c r="BXS11" s="2"/>
      <c r="BXT11" s="2"/>
      <c r="BXU11" s="2"/>
      <c r="BXV11" s="2"/>
      <c r="BXW11" s="2"/>
      <c r="BXX11" s="2"/>
      <c r="BXY11" s="2"/>
      <c r="BXZ11" s="2"/>
      <c r="BYA11" s="2"/>
      <c r="BYB11" s="2"/>
      <c r="BYC11" s="2"/>
      <c r="BYD11" s="2"/>
      <c r="BYE11" s="2"/>
      <c r="BYF11" s="2"/>
      <c r="BYG11" s="2"/>
      <c r="BYH11" s="2"/>
      <c r="BYI11" s="2"/>
      <c r="BYJ11" s="2"/>
      <c r="BYK11" s="2"/>
      <c r="BYL11" s="2"/>
      <c r="BYM11" s="2"/>
      <c r="BYN11" s="2"/>
      <c r="BYO11" s="2"/>
      <c r="BYP11" s="2"/>
      <c r="BYQ11" s="2"/>
      <c r="BYR11" s="2"/>
      <c r="BYS11" s="2"/>
      <c r="BYT11" s="2"/>
      <c r="BYU11" s="2"/>
      <c r="BYV11" s="2"/>
      <c r="BYW11" s="2"/>
      <c r="BYX11" s="2"/>
      <c r="BYY11" s="2"/>
      <c r="BYZ11" s="2"/>
      <c r="BZA11" s="2"/>
      <c r="BZB11" s="2"/>
      <c r="BZC11" s="2"/>
      <c r="BZD11" s="2"/>
      <c r="BZE11" s="2"/>
      <c r="BZF11" s="2"/>
      <c r="BZG11" s="2"/>
      <c r="BZH11" s="2"/>
      <c r="BZI11" s="2"/>
      <c r="BZJ11" s="2"/>
      <c r="BZK11" s="2"/>
      <c r="BZL11" s="2"/>
      <c r="BZM11" s="2"/>
      <c r="BZN11" s="2"/>
      <c r="BZO11" s="2"/>
      <c r="BZP11" s="2"/>
      <c r="BZQ11" s="2"/>
      <c r="BZR11" s="2"/>
      <c r="BZS11" s="2"/>
      <c r="BZT11" s="2"/>
      <c r="BZU11" s="2"/>
      <c r="BZV11" s="2"/>
      <c r="BZW11" s="2"/>
      <c r="BZX11" s="2"/>
      <c r="BZY11" s="2"/>
      <c r="BZZ11" s="2"/>
      <c r="CAA11" s="2"/>
      <c r="CAB11" s="2"/>
      <c r="CAC11" s="2"/>
      <c r="CAD11" s="2"/>
      <c r="CAE11" s="2"/>
      <c r="CAF11" s="2"/>
      <c r="CAG11" s="2"/>
      <c r="CAH11" s="2"/>
      <c r="CAI11" s="2"/>
      <c r="CAJ11" s="2"/>
      <c r="CAK11" s="2"/>
      <c r="CAL11" s="2"/>
      <c r="CAM11" s="2"/>
      <c r="CAN11" s="2"/>
      <c r="CAO11" s="2"/>
      <c r="CAP11" s="2"/>
      <c r="CAQ11" s="2"/>
      <c r="CAR11" s="2"/>
      <c r="CAS11" s="2"/>
      <c r="CAT11" s="2"/>
      <c r="CAU11" s="2"/>
      <c r="CAV11" s="2"/>
      <c r="CAW11" s="2"/>
      <c r="CAX11" s="2"/>
      <c r="CAY11" s="2"/>
      <c r="CAZ11" s="2"/>
      <c r="CBA11" s="2"/>
      <c r="CBB11" s="2"/>
      <c r="CBC11" s="2"/>
      <c r="CBD11" s="2"/>
      <c r="CBE11" s="2"/>
      <c r="CBF11" s="2"/>
      <c r="CBG11" s="2"/>
      <c r="CBH11" s="2"/>
      <c r="CBI11" s="2"/>
      <c r="CBJ11" s="2"/>
      <c r="CBK11" s="2"/>
      <c r="CBL11" s="2"/>
      <c r="CBM11" s="2"/>
      <c r="CBN11" s="2"/>
      <c r="CBO11" s="2"/>
      <c r="CBP11" s="2"/>
      <c r="CBQ11" s="2"/>
      <c r="CBR11" s="2"/>
      <c r="CBS11" s="2"/>
      <c r="CBT11" s="2"/>
      <c r="CBU11" s="2"/>
      <c r="CBV11" s="2"/>
      <c r="CBW11" s="2"/>
      <c r="CBX11" s="2"/>
      <c r="CBY11" s="2"/>
      <c r="CBZ11" s="2"/>
      <c r="CCA11" s="2"/>
      <c r="CCB11" s="2"/>
      <c r="CCC11" s="2"/>
      <c r="CCD11" s="2"/>
      <c r="CCE11" s="2"/>
      <c r="CCF11" s="2"/>
      <c r="CCG11" s="2"/>
      <c r="CCH11" s="2"/>
      <c r="CCI11" s="2"/>
      <c r="CCJ11" s="2"/>
      <c r="CCK11" s="2"/>
      <c r="CCL11" s="2"/>
      <c r="CCM11" s="2"/>
      <c r="CCN11" s="2"/>
      <c r="CCO11" s="2"/>
      <c r="CCP11" s="2"/>
      <c r="CCQ11" s="2"/>
      <c r="CCR11" s="2"/>
      <c r="CCS11" s="2"/>
      <c r="CCT11" s="2"/>
      <c r="CCU11" s="2"/>
      <c r="CCV11" s="2"/>
      <c r="CCW11" s="2"/>
      <c r="CCX11" s="2"/>
      <c r="CCY11" s="2"/>
      <c r="CCZ11" s="2"/>
      <c r="CDA11" s="2"/>
      <c r="CDB11" s="2"/>
      <c r="CDC11" s="2"/>
      <c r="CDD11" s="2"/>
      <c r="CDE11" s="2"/>
      <c r="CDF11" s="2"/>
      <c r="CDG11" s="2"/>
      <c r="CDH11" s="2"/>
      <c r="CDI11" s="2"/>
      <c r="CDJ11" s="2"/>
      <c r="CDK11" s="2"/>
      <c r="CDL11" s="2"/>
      <c r="CDM11" s="2"/>
      <c r="CDN11" s="2"/>
      <c r="CDO11" s="2"/>
      <c r="CDP11" s="2"/>
      <c r="CDQ11" s="2"/>
      <c r="CDR11" s="2"/>
      <c r="CDS11" s="2"/>
      <c r="CDT11" s="2"/>
      <c r="CDU11" s="2"/>
      <c r="CDV11" s="2"/>
      <c r="CDW11" s="2"/>
      <c r="CDX11" s="2"/>
      <c r="CDY11" s="2"/>
      <c r="CDZ11" s="2"/>
      <c r="CEA11" s="2"/>
      <c r="CEB11" s="2"/>
      <c r="CEC11" s="2"/>
      <c r="CED11" s="2"/>
      <c r="CEE11" s="2"/>
      <c r="CEF11" s="2"/>
      <c r="CEG11" s="2"/>
      <c r="CEH11" s="2"/>
      <c r="CEI11" s="2"/>
      <c r="CEJ11" s="2"/>
      <c r="CEK11" s="2"/>
      <c r="CEL11" s="2"/>
      <c r="CEM11" s="2"/>
      <c r="CEN11" s="2"/>
      <c r="CEO11" s="2"/>
      <c r="CEP11" s="2"/>
      <c r="CEQ11" s="2"/>
      <c r="CER11" s="2"/>
      <c r="CES11" s="2"/>
      <c r="CET11" s="2"/>
      <c r="CEU11" s="2"/>
      <c r="CEV11" s="2"/>
      <c r="CEW11" s="2"/>
      <c r="CEX11" s="2"/>
      <c r="CEY11" s="2"/>
      <c r="CEZ11" s="2"/>
      <c r="CFA11" s="2"/>
      <c r="CFB11" s="2"/>
      <c r="CFC11" s="2"/>
      <c r="CFD11" s="2"/>
      <c r="CFE11" s="2"/>
      <c r="CFF11" s="2"/>
      <c r="CFG11" s="2"/>
      <c r="CFH11" s="2"/>
      <c r="CFI11" s="2"/>
      <c r="CFJ11" s="2"/>
      <c r="CFK11" s="2"/>
      <c r="CFL11" s="2"/>
      <c r="CFM11" s="2"/>
      <c r="CFN11" s="2"/>
      <c r="CFO11" s="2"/>
      <c r="CFP11" s="2"/>
      <c r="CFQ11" s="2"/>
      <c r="CFR11" s="2"/>
      <c r="CFS11" s="2"/>
      <c r="CFT11" s="2"/>
      <c r="CFU11" s="2"/>
      <c r="CFV11" s="2"/>
      <c r="CFW11" s="2"/>
      <c r="CFX11" s="2"/>
      <c r="CFY11" s="2"/>
      <c r="CFZ11" s="2"/>
      <c r="CGA11" s="2"/>
      <c r="CGB11" s="2"/>
      <c r="CGC11" s="2"/>
      <c r="CGD11" s="2"/>
      <c r="CGE11" s="2"/>
      <c r="CGF11" s="2"/>
      <c r="CGG11" s="2"/>
      <c r="CGH11" s="2"/>
      <c r="CGI11" s="2"/>
      <c r="CGJ11" s="2"/>
      <c r="CGK11" s="2"/>
      <c r="CGL11" s="2"/>
      <c r="CGM11" s="2"/>
      <c r="CGN11" s="2"/>
      <c r="CGO11" s="2"/>
      <c r="CGP11" s="2"/>
      <c r="CGQ11" s="2"/>
      <c r="CGR11" s="2"/>
      <c r="CGS11" s="2"/>
      <c r="CGT11" s="2"/>
      <c r="CGU11" s="2"/>
      <c r="CGV11" s="2"/>
      <c r="CGW11" s="2"/>
      <c r="CGX11" s="2"/>
      <c r="CGY11" s="2"/>
      <c r="CGZ11" s="2"/>
      <c r="CHA11" s="2"/>
      <c r="CHB11" s="2"/>
      <c r="CHC11" s="2"/>
      <c r="CHD11" s="2"/>
      <c r="CHE11" s="2"/>
      <c r="CHF11" s="2"/>
      <c r="CHG11" s="2"/>
      <c r="CHH11" s="2"/>
      <c r="CHI11" s="2"/>
      <c r="CHJ11" s="2"/>
      <c r="CHK11" s="2"/>
      <c r="CHL11" s="2"/>
      <c r="CHM11" s="2"/>
      <c r="CHN11" s="2"/>
      <c r="CHO11" s="2"/>
      <c r="CHP11" s="2"/>
      <c r="CHQ11" s="2"/>
      <c r="CHR11" s="2"/>
      <c r="CHS11" s="2"/>
      <c r="CHT11" s="2"/>
      <c r="CHU11" s="2"/>
      <c r="CHV11" s="2"/>
      <c r="CHW11" s="2"/>
      <c r="CHX11" s="2"/>
      <c r="CHY11" s="2"/>
      <c r="CHZ11" s="2"/>
      <c r="CIA11" s="2"/>
      <c r="CIB11" s="2"/>
      <c r="CIC11" s="2"/>
      <c r="CID11" s="2"/>
      <c r="CIE11" s="2"/>
      <c r="CIF11" s="2"/>
      <c r="CIG11" s="2"/>
      <c r="CIH11" s="2"/>
      <c r="CII11" s="2"/>
      <c r="CIJ11" s="2"/>
      <c r="CIK11" s="2"/>
      <c r="CIL11" s="2"/>
      <c r="CIM11" s="2"/>
      <c r="CIN11" s="2"/>
      <c r="CIO11" s="2"/>
      <c r="CIP11" s="2"/>
      <c r="CIQ11" s="2"/>
      <c r="CIR11" s="2"/>
      <c r="CIS11" s="2"/>
      <c r="CIT11" s="2"/>
      <c r="CIU11" s="2"/>
      <c r="CIV11" s="2"/>
      <c r="CIW11" s="2"/>
      <c r="CIX11" s="2"/>
      <c r="CIY11" s="2"/>
      <c r="CIZ11" s="2"/>
      <c r="CJA11" s="2"/>
      <c r="CJB11" s="2"/>
      <c r="CJC11" s="2"/>
      <c r="CJD11" s="2"/>
      <c r="CJE11" s="2"/>
      <c r="CJF11" s="2"/>
      <c r="CJG11" s="2"/>
      <c r="CJH11" s="2"/>
      <c r="CJI11" s="2"/>
      <c r="CJJ11" s="2"/>
      <c r="CJK11" s="2"/>
      <c r="CJL11" s="2"/>
      <c r="CJM11" s="2"/>
      <c r="CJN11" s="2"/>
      <c r="CJO11" s="2"/>
      <c r="CJP11" s="2"/>
      <c r="CJQ11" s="2"/>
      <c r="CJR11" s="2"/>
      <c r="CJS11" s="2"/>
      <c r="CJT11" s="2"/>
      <c r="CJU11" s="2"/>
      <c r="CJV11" s="2"/>
      <c r="CJW11" s="2"/>
      <c r="CJX11" s="2"/>
      <c r="CJY11" s="2"/>
      <c r="CJZ11" s="2"/>
      <c r="CKA11" s="2"/>
      <c r="CKB11" s="2"/>
      <c r="CKC11" s="2"/>
      <c r="CKD11" s="2"/>
      <c r="CKE11" s="2"/>
      <c r="CKF11" s="2"/>
      <c r="CKG11" s="2"/>
      <c r="CKH11" s="2"/>
      <c r="CKI11" s="2"/>
      <c r="CKJ11" s="2"/>
      <c r="CKK11" s="2"/>
      <c r="CKL11" s="2"/>
      <c r="CKM11" s="2"/>
      <c r="CKN11" s="2"/>
      <c r="CKO11" s="2"/>
      <c r="CKP11" s="2"/>
      <c r="CKQ11" s="2"/>
      <c r="CKR11" s="2"/>
      <c r="CKS11" s="2"/>
      <c r="CKT11" s="2"/>
      <c r="CKU11" s="2"/>
      <c r="CKV11" s="2"/>
      <c r="CKW11" s="2"/>
      <c r="CKX11" s="2"/>
      <c r="CKY11" s="2"/>
      <c r="CKZ11" s="2"/>
      <c r="CLA11" s="2"/>
      <c r="CLB11" s="2"/>
      <c r="CLC11" s="2"/>
      <c r="CLD11" s="2"/>
      <c r="CLE11" s="2"/>
      <c r="CLF11" s="2"/>
      <c r="CLG11" s="2"/>
      <c r="CLH11" s="2"/>
      <c r="CLI11" s="2"/>
      <c r="CLJ11" s="2"/>
      <c r="CLK11" s="2"/>
      <c r="CLL11" s="2"/>
      <c r="CLM11" s="2"/>
      <c r="CLN11" s="2"/>
      <c r="CLO11" s="2"/>
      <c r="CLP11" s="2"/>
      <c r="CLQ11" s="2"/>
      <c r="CLR11" s="2"/>
      <c r="CLS11" s="2"/>
      <c r="CLT11" s="2"/>
      <c r="CLU11" s="2"/>
      <c r="CLV11" s="2"/>
      <c r="CLW11" s="2"/>
      <c r="CLX11" s="2"/>
      <c r="CLY11" s="2"/>
      <c r="CLZ11" s="2"/>
      <c r="CMA11" s="2"/>
      <c r="CMB11" s="2"/>
      <c r="CMC11" s="2"/>
      <c r="CMD11" s="2"/>
      <c r="CME11" s="2"/>
      <c r="CMF11" s="2"/>
      <c r="CMG11" s="2"/>
      <c r="CMH11" s="2"/>
      <c r="CMI11" s="2"/>
      <c r="CMJ11" s="2"/>
      <c r="CMK11" s="2"/>
      <c r="CML11" s="2"/>
      <c r="CMM11" s="2"/>
      <c r="CMN11" s="2"/>
      <c r="CMO11" s="2"/>
      <c r="CMP11" s="2"/>
      <c r="CMQ11" s="2"/>
      <c r="CMR11" s="2"/>
      <c r="CMS11" s="2"/>
      <c r="CMT11" s="2"/>
      <c r="CMU11" s="2"/>
      <c r="CMV11" s="2"/>
      <c r="CMW11" s="2"/>
      <c r="CMX11" s="2"/>
      <c r="CMY11" s="2"/>
      <c r="CMZ11" s="2"/>
      <c r="CNA11" s="2"/>
      <c r="CNB11" s="2"/>
      <c r="CNC11" s="2"/>
      <c r="CND11" s="2"/>
      <c r="CNE11" s="2"/>
      <c r="CNF11" s="2"/>
      <c r="CNG11" s="2"/>
      <c r="CNH11" s="2"/>
      <c r="CNI11" s="2"/>
      <c r="CNJ11" s="2"/>
      <c r="CNK11" s="2"/>
      <c r="CNL11" s="2"/>
      <c r="CNM11" s="2"/>
      <c r="CNN11" s="2"/>
      <c r="CNO11" s="2"/>
      <c r="CNP11" s="2"/>
      <c r="CNQ11" s="2"/>
      <c r="CNR11" s="2"/>
      <c r="CNS11" s="2"/>
      <c r="CNT11" s="2"/>
      <c r="CNU11" s="2"/>
      <c r="CNV11" s="2"/>
      <c r="CNW11" s="2"/>
      <c r="CNX11" s="2"/>
      <c r="CNY11" s="2"/>
      <c r="CNZ11" s="2"/>
      <c r="COA11" s="2"/>
      <c r="COB11" s="2"/>
      <c r="COC11" s="2"/>
      <c r="COD11" s="2"/>
      <c r="COE11" s="2"/>
      <c r="COF11" s="2"/>
      <c r="COG11" s="2"/>
      <c r="COH11" s="2"/>
      <c r="COI11" s="2"/>
      <c r="COJ11" s="2"/>
      <c r="COK11" s="2"/>
      <c r="COL11" s="2"/>
      <c r="COM11" s="2"/>
      <c r="CON11" s="2"/>
      <c r="COO11" s="2"/>
      <c r="COP11" s="2"/>
      <c r="COQ11" s="2"/>
      <c r="COR11" s="2"/>
      <c r="COS11" s="2"/>
      <c r="COT11" s="2"/>
      <c r="COU11" s="2"/>
      <c r="COV11" s="2"/>
      <c r="COW11" s="2"/>
      <c r="COX11" s="2"/>
      <c r="COY11" s="2"/>
      <c r="COZ11" s="2"/>
      <c r="CPA11" s="2"/>
      <c r="CPB11" s="2"/>
      <c r="CPC11" s="2"/>
      <c r="CPD11" s="2"/>
      <c r="CPE11" s="2"/>
      <c r="CPF11" s="2"/>
      <c r="CPG11" s="2"/>
      <c r="CPH11" s="2"/>
      <c r="CPI11" s="2"/>
      <c r="CPJ11" s="2"/>
      <c r="CPK11" s="2"/>
      <c r="CPL11" s="2"/>
      <c r="CPM11" s="2"/>
      <c r="CPN11" s="2"/>
      <c r="CPO11" s="2"/>
      <c r="CPP11" s="2"/>
      <c r="CPQ11" s="2"/>
      <c r="CPR11" s="2"/>
      <c r="CPS11" s="2"/>
      <c r="CPT11" s="2"/>
      <c r="CPU11" s="2"/>
      <c r="CPV11" s="2"/>
      <c r="CPW11" s="2"/>
      <c r="CPX11" s="2"/>
      <c r="CPY11" s="2"/>
      <c r="CPZ11" s="2"/>
      <c r="CQA11" s="2"/>
      <c r="CQB11" s="2"/>
      <c r="CQC11" s="2"/>
      <c r="CQD11" s="2"/>
      <c r="CQE11" s="2"/>
      <c r="CQF11" s="2"/>
      <c r="CQG11" s="2"/>
      <c r="CQH11" s="2"/>
      <c r="CQI11" s="2"/>
      <c r="CQJ11" s="2"/>
      <c r="CQK11" s="2"/>
      <c r="CQL11" s="2"/>
      <c r="CQM11" s="2"/>
      <c r="CQN11" s="2"/>
      <c r="CQO11" s="2"/>
      <c r="CQP11" s="2"/>
      <c r="CQQ11" s="2"/>
      <c r="CQR11" s="2"/>
      <c r="CQS11" s="2"/>
      <c r="CQT11" s="2"/>
      <c r="CQU11" s="2"/>
      <c r="CQV11" s="2"/>
      <c r="CQW11" s="2"/>
      <c r="CQX11" s="2"/>
      <c r="CQY11" s="2"/>
      <c r="CQZ11" s="2"/>
      <c r="CRA11" s="2"/>
      <c r="CRB11" s="2"/>
      <c r="CRC11" s="2"/>
      <c r="CRD11" s="2"/>
      <c r="CRE11" s="2"/>
      <c r="CRF11" s="2"/>
      <c r="CRG11" s="2"/>
      <c r="CRH11" s="2"/>
      <c r="CRI11" s="2"/>
      <c r="CRJ11" s="2"/>
      <c r="CRK11" s="2"/>
      <c r="CRL11" s="2"/>
      <c r="CRM11" s="2"/>
      <c r="CRN11" s="2"/>
      <c r="CRO11" s="2"/>
      <c r="CRP11" s="2"/>
      <c r="CRQ11" s="2"/>
      <c r="CRR11" s="2"/>
      <c r="CRS11" s="2"/>
      <c r="CRT11" s="2"/>
      <c r="CRU11" s="2"/>
      <c r="CRV11" s="2"/>
      <c r="CRW11" s="2"/>
      <c r="CRX11" s="2"/>
      <c r="CRY11" s="2"/>
      <c r="CRZ11" s="2"/>
      <c r="CSA11" s="2"/>
      <c r="CSB11" s="2"/>
      <c r="CSC11" s="2"/>
      <c r="CSD11" s="2"/>
      <c r="CSE11" s="2"/>
      <c r="CSF11" s="2"/>
      <c r="CSG11" s="2"/>
      <c r="CSH11" s="2"/>
      <c r="CSI11" s="2"/>
      <c r="CSJ11" s="2"/>
      <c r="CSK11" s="2"/>
      <c r="CSL11" s="2"/>
      <c r="CSM11" s="2"/>
      <c r="CSN11" s="2"/>
      <c r="CSO11" s="2"/>
      <c r="CSP11" s="2"/>
      <c r="CSQ11" s="2"/>
      <c r="CSR11" s="2"/>
      <c r="CSS11" s="2"/>
      <c r="CST11" s="2"/>
      <c r="CSU11" s="2"/>
      <c r="CSV11" s="2"/>
      <c r="CSW11" s="2"/>
      <c r="CSX11" s="2"/>
      <c r="CSY11" s="2"/>
      <c r="CSZ11" s="2"/>
      <c r="CTA11" s="2"/>
      <c r="CTB11" s="2"/>
      <c r="CTC11" s="2"/>
      <c r="CTD11" s="2"/>
      <c r="CTE11" s="2"/>
      <c r="CTF11" s="2"/>
      <c r="CTG11" s="2"/>
      <c r="CTH11" s="2"/>
      <c r="CTI11" s="2"/>
      <c r="CTJ11" s="2"/>
      <c r="CTK11" s="2"/>
      <c r="CTL11" s="2"/>
      <c r="CTM11" s="2"/>
      <c r="CTN11" s="2"/>
      <c r="CTO11" s="2"/>
      <c r="CTP11" s="2"/>
      <c r="CTQ11" s="2"/>
      <c r="CTR11" s="2"/>
      <c r="CTS11" s="2"/>
      <c r="CTT11" s="2"/>
      <c r="CTU11" s="2"/>
      <c r="CTV11" s="2"/>
      <c r="CTW11" s="2"/>
      <c r="CTX11" s="2"/>
      <c r="CTY11" s="2"/>
      <c r="CTZ11" s="2"/>
      <c r="CUA11" s="2"/>
      <c r="CUB11" s="2"/>
      <c r="CUC11" s="2"/>
      <c r="CUD11" s="2"/>
      <c r="CUE11" s="2"/>
      <c r="CUF11" s="2"/>
      <c r="CUG11" s="2"/>
      <c r="CUH11" s="2"/>
      <c r="CUI11" s="2"/>
      <c r="CUJ11" s="2"/>
      <c r="CUK11" s="2"/>
      <c r="CUL11" s="2"/>
      <c r="CUM11" s="2"/>
      <c r="CUN11" s="2"/>
      <c r="CUO11" s="2"/>
      <c r="CUP11" s="2"/>
      <c r="CUQ11" s="2"/>
      <c r="CUR11" s="2"/>
      <c r="CUS11" s="2"/>
      <c r="CUT11" s="2"/>
      <c r="CUU11" s="2"/>
      <c r="CUV11" s="2"/>
      <c r="CUW11" s="2"/>
      <c r="CUX11" s="2"/>
      <c r="CUY11" s="2"/>
      <c r="CUZ11" s="2"/>
      <c r="CVA11" s="2"/>
      <c r="CVB11" s="2"/>
      <c r="CVC11" s="2"/>
      <c r="CVD11" s="2"/>
      <c r="CVE11" s="2"/>
      <c r="CVF11" s="2"/>
      <c r="CVG11" s="2"/>
      <c r="CVH11" s="2"/>
      <c r="CVI11" s="2"/>
      <c r="CVJ11" s="2"/>
      <c r="CVK11" s="2"/>
      <c r="CVL11" s="2"/>
      <c r="CVM11" s="2"/>
      <c r="CVN11" s="2"/>
      <c r="CVO11" s="2"/>
      <c r="CVP11" s="2"/>
      <c r="CVQ11" s="2"/>
      <c r="CVR11" s="2"/>
      <c r="CVS11" s="2"/>
      <c r="CVT11" s="2"/>
      <c r="CVU11" s="2"/>
      <c r="CVV11" s="2"/>
      <c r="CVW11" s="2"/>
      <c r="CVX11" s="2"/>
      <c r="CVY11" s="2"/>
      <c r="CVZ11" s="2"/>
      <c r="CWA11" s="2"/>
      <c r="CWB11" s="2"/>
      <c r="CWC11" s="2"/>
      <c r="CWD11" s="2"/>
      <c r="CWE11" s="2"/>
      <c r="CWF11" s="2"/>
      <c r="CWG11" s="2"/>
      <c r="CWH11" s="2"/>
      <c r="CWI11" s="2"/>
      <c r="CWJ11" s="2"/>
      <c r="CWK11" s="2"/>
      <c r="CWL11" s="2"/>
      <c r="CWM11" s="2"/>
      <c r="CWN11" s="2"/>
      <c r="CWO11" s="2"/>
      <c r="CWP11" s="2"/>
      <c r="CWQ11" s="2"/>
      <c r="CWR11" s="2"/>
      <c r="CWS11" s="2"/>
      <c r="CWT11" s="2"/>
      <c r="CWU11" s="2"/>
      <c r="CWV11" s="2"/>
      <c r="CWW11" s="2"/>
      <c r="CWX11" s="2"/>
      <c r="CWY11" s="2"/>
      <c r="CWZ11" s="2"/>
      <c r="CXA11" s="2"/>
      <c r="CXB11" s="2"/>
      <c r="CXC11" s="2"/>
      <c r="CXD11" s="2"/>
      <c r="CXE11" s="2"/>
      <c r="CXF11" s="2"/>
      <c r="CXG11" s="2"/>
      <c r="CXH11" s="2"/>
      <c r="CXI11" s="2"/>
      <c r="CXJ11" s="2"/>
      <c r="CXK11" s="2"/>
      <c r="CXL11" s="2"/>
      <c r="CXM11" s="2"/>
      <c r="CXN11" s="2"/>
      <c r="CXO11" s="2"/>
      <c r="CXP11" s="2"/>
      <c r="CXQ11" s="2"/>
      <c r="CXR11" s="2"/>
      <c r="CXS11" s="2"/>
      <c r="CXT11" s="2"/>
      <c r="CXU11" s="2"/>
      <c r="CXV11" s="2"/>
      <c r="CXW11" s="2"/>
      <c r="CXX11" s="2"/>
      <c r="CXY11" s="2"/>
      <c r="CXZ11" s="2"/>
      <c r="CYA11" s="2"/>
      <c r="CYB11" s="2"/>
      <c r="CYC11" s="2"/>
      <c r="CYD11" s="2"/>
      <c r="CYE11" s="2"/>
      <c r="CYF11" s="2"/>
      <c r="CYG11" s="2"/>
      <c r="CYH11" s="2"/>
      <c r="CYI11" s="2"/>
      <c r="CYJ11" s="2"/>
      <c r="CYK11" s="2"/>
      <c r="CYL11" s="2"/>
      <c r="CYM11" s="2"/>
      <c r="CYN11" s="2"/>
      <c r="CYO11" s="2"/>
      <c r="CYP11" s="2"/>
      <c r="CYQ11" s="2"/>
      <c r="CYR11" s="2"/>
      <c r="CYS11" s="2"/>
      <c r="CYT11" s="2"/>
      <c r="CYU11" s="2"/>
      <c r="CYV11" s="2"/>
      <c r="CYW11" s="2"/>
      <c r="CYX11" s="2"/>
      <c r="CYY11" s="2"/>
      <c r="CYZ11" s="2"/>
      <c r="CZA11" s="2"/>
      <c r="CZB11" s="2"/>
      <c r="CZC11" s="2"/>
      <c r="CZD11" s="2"/>
      <c r="CZE11" s="2"/>
      <c r="CZF11" s="2"/>
      <c r="CZG11" s="2"/>
      <c r="CZH11" s="2"/>
      <c r="CZI11" s="2"/>
      <c r="CZJ11" s="2"/>
      <c r="CZK11" s="2"/>
      <c r="CZL11" s="2"/>
      <c r="CZM11" s="2"/>
      <c r="CZN11" s="2"/>
      <c r="CZO11" s="2"/>
      <c r="CZP11" s="2"/>
      <c r="CZQ11" s="2"/>
      <c r="CZR11" s="2"/>
      <c r="CZS11" s="2"/>
      <c r="CZT11" s="2"/>
      <c r="CZU11" s="2"/>
      <c r="CZV11" s="2"/>
      <c r="CZW11" s="2"/>
      <c r="CZX11" s="2"/>
      <c r="CZY11" s="2"/>
      <c r="CZZ11" s="2"/>
      <c r="DAA11" s="2"/>
      <c r="DAB11" s="2"/>
      <c r="DAC11" s="2"/>
      <c r="DAD11" s="2"/>
      <c r="DAE11" s="2"/>
      <c r="DAF11" s="2"/>
      <c r="DAG11" s="2"/>
      <c r="DAH11" s="2"/>
      <c r="DAI11" s="2"/>
      <c r="DAJ11" s="2"/>
      <c r="DAK11" s="2"/>
      <c r="DAL11" s="2"/>
      <c r="DAM11" s="2"/>
      <c r="DAN11" s="2"/>
      <c r="DAO11" s="2"/>
      <c r="DAP11" s="2"/>
      <c r="DAQ11" s="2"/>
      <c r="DAR11" s="2"/>
      <c r="DAS11" s="2"/>
      <c r="DAT11" s="2"/>
      <c r="DAU11" s="2"/>
      <c r="DAV11" s="2"/>
      <c r="DAW11" s="2"/>
      <c r="DAX11" s="2"/>
      <c r="DAY11" s="2"/>
      <c r="DAZ11" s="2"/>
      <c r="DBA11" s="2"/>
      <c r="DBB11" s="2"/>
      <c r="DBC11" s="2"/>
      <c r="DBD11" s="2"/>
      <c r="DBE11" s="2"/>
      <c r="DBF11" s="2"/>
      <c r="DBG11" s="2"/>
      <c r="DBH11" s="2"/>
      <c r="DBI11" s="2"/>
      <c r="DBJ11" s="2"/>
      <c r="DBK11" s="2"/>
      <c r="DBL11" s="2"/>
      <c r="DBM11" s="2"/>
      <c r="DBN11" s="2"/>
      <c r="DBO11" s="2"/>
      <c r="DBP11" s="2"/>
      <c r="DBQ11" s="2"/>
      <c r="DBR11" s="2"/>
      <c r="DBS11" s="2"/>
      <c r="DBT11" s="2"/>
      <c r="DBU11" s="2"/>
      <c r="DBV11" s="2"/>
      <c r="DBW11" s="2"/>
      <c r="DBX11" s="2"/>
      <c r="DBY11" s="2"/>
      <c r="DBZ11" s="2"/>
      <c r="DCA11" s="2"/>
      <c r="DCB11" s="2"/>
      <c r="DCC11" s="2"/>
      <c r="DCD11" s="2"/>
      <c r="DCE11" s="2"/>
      <c r="DCF11" s="2"/>
      <c r="DCG11" s="2"/>
      <c r="DCH11" s="2"/>
      <c r="DCI11" s="2"/>
      <c r="DCJ11" s="2"/>
      <c r="DCK11" s="2"/>
      <c r="DCL11" s="2"/>
      <c r="DCM11" s="2"/>
      <c r="DCN11" s="2"/>
      <c r="DCO11" s="2"/>
      <c r="DCP11" s="2"/>
      <c r="DCQ11" s="2"/>
      <c r="DCR11" s="2"/>
      <c r="DCS11" s="2"/>
      <c r="DCT11" s="2"/>
      <c r="DCU11" s="2"/>
      <c r="DCV11" s="2"/>
      <c r="DCW11" s="2"/>
      <c r="DCX11" s="2"/>
      <c r="DCY11" s="2"/>
      <c r="DCZ11" s="2"/>
      <c r="DDA11" s="2"/>
      <c r="DDB11" s="2"/>
      <c r="DDC11" s="2"/>
      <c r="DDD11" s="2"/>
      <c r="DDE11" s="2"/>
      <c r="DDF11" s="2"/>
      <c r="DDG11" s="2"/>
      <c r="DDH11" s="2"/>
      <c r="DDI11" s="2"/>
      <c r="DDJ11" s="2"/>
      <c r="DDK11" s="2"/>
      <c r="DDL11" s="2"/>
      <c r="DDM11" s="2"/>
      <c r="DDN11" s="2"/>
      <c r="DDO11" s="2"/>
      <c r="DDP11" s="2"/>
      <c r="DDQ11" s="2"/>
      <c r="DDR11" s="2"/>
      <c r="DDS11" s="2"/>
      <c r="DDT11" s="2"/>
      <c r="DDU11" s="2"/>
      <c r="DDV11" s="2"/>
      <c r="DDW11" s="2"/>
      <c r="DDX11" s="2"/>
      <c r="DDY11" s="2"/>
      <c r="DDZ11" s="2"/>
      <c r="DEA11" s="2"/>
      <c r="DEB11" s="2"/>
      <c r="DEC11" s="2"/>
      <c r="DED11" s="2"/>
      <c r="DEE11" s="2"/>
      <c r="DEF11" s="2"/>
      <c r="DEG11" s="2"/>
      <c r="DEH11" s="2"/>
      <c r="DEI11" s="2"/>
      <c r="DEJ11" s="2"/>
      <c r="DEK11" s="2"/>
      <c r="DEL11" s="2"/>
      <c r="DEM11" s="2"/>
      <c r="DEN11" s="2"/>
      <c r="DEO11" s="2"/>
      <c r="DEP11" s="2"/>
      <c r="DEQ11" s="2"/>
      <c r="DER11" s="2"/>
      <c r="DES11" s="2"/>
      <c r="DET11" s="2"/>
      <c r="DEU11" s="2"/>
      <c r="DEV11" s="2"/>
      <c r="DEW11" s="2"/>
      <c r="DEX11" s="2"/>
      <c r="DEY11" s="2"/>
      <c r="DEZ11" s="2"/>
      <c r="DFA11" s="2"/>
      <c r="DFB11" s="2"/>
      <c r="DFC11" s="2"/>
      <c r="DFD11" s="2"/>
      <c r="DFE11" s="2"/>
      <c r="DFF11" s="2"/>
      <c r="DFG11" s="2"/>
      <c r="DFH11" s="2"/>
      <c r="DFI11" s="2"/>
      <c r="DFJ11" s="2"/>
      <c r="DFK11" s="2"/>
      <c r="DFL11" s="2"/>
      <c r="DFM11" s="2"/>
      <c r="DFN11" s="2"/>
      <c r="DFO11" s="2"/>
      <c r="DFP11" s="2"/>
      <c r="DFQ11" s="2"/>
      <c r="DFR11" s="2"/>
      <c r="DFS11" s="2"/>
      <c r="DFT11" s="2"/>
      <c r="DFU11" s="2"/>
      <c r="DFV11" s="2"/>
      <c r="DFW11" s="2"/>
      <c r="DFX11" s="2"/>
      <c r="DFY11" s="2"/>
      <c r="DFZ11" s="2"/>
      <c r="DGA11" s="2"/>
      <c r="DGB11" s="2"/>
      <c r="DGC11" s="2"/>
      <c r="DGD11" s="2"/>
      <c r="DGE11" s="2"/>
      <c r="DGF11" s="2"/>
      <c r="DGG11" s="2"/>
      <c r="DGH11" s="2"/>
      <c r="DGI11" s="2"/>
      <c r="DGJ11" s="2"/>
      <c r="DGK11" s="2"/>
      <c r="DGL11" s="2"/>
      <c r="DGM11" s="2"/>
      <c r="DGN11" s="2"/>
      <c r="DGO11" s="2"/>
      <c r="DGP11" s="2"/>
      <c r="DGQ11" s="2"/>
      <c r="DGR11" s="2"/>
      <c r="DGS11" s="2"/>
      <c r="DGT11" s="2"/>
      <c r="DGU11" s="2"/>
      <c r="DGV11" s="2"/>
      <c r="DGW11" s="2"/>
      <c r="DGX11" s="2"/>
      <c r="DGY11" s="2"/>
      <c r="DGZ11" s="2"/>
      <c r="DHA11" s="2"/>
      <c r="DHB11" s="2"/>
      <c r="DHC11" s="2"/>
      <c r="DHD11" s="2"/>
      <c r="DHE11" s="2"/>
      <c r="DHF11" s="2"/>
      <c r="DHG11" s="2"/>
      <c r="DHH11" s="2"/>
      <c r="DHI11" s="2"/>
      <c r="DHJ11" s="2"/>
      <c r="DHK11" s="2"/>
      <c r="DHL11" s="2"/>
      <c r="DHM11" s="2"/>
      <c r="DHN11" s="2"/>
      <c r="DHO11" s="2"/>
      <c r="DHP11" s="2"/>
      <c r="DHQ11" s="2"/>
      <c r="DHR11" s="2"/>
      <c r="DHS11" s="2"/>
      <c r="DHT11" s="2"/>
      <c r="DHU11" s="2"/>
      <c r="DHV11" s="2"/>
      <c r="DHW11" s="2"/>
      <c r="DHX11" s="2"/>
      <c r="DHY11" s="2"/>
      <c r="DHZ11" s="2"/>
      <c r="DIA11" s="2"/>
      <c r="DIB11" s="2"/>
      <c r="DIC11" s="2"/>
      <c r="DID11" s="2"/>
      <c r="DIE11" s="2"/>
      <c r="DIF11" s="2"/>
      <c r="DIG11" s="2"/>
      <c r="DIH11" s="2"/>
      <c r="DII11" s="2"/>
      <c r="DIJ11" s="2"/>
      <c r="DIK11" s="2"/>
      <c r="DIL11" s="2"/>
      <c r="DIM11" s="2"/>
      <c r="DIN11" s="2"/>
      <c r="DIO11" s="2"/>
      <c r="DIP11" s="2"/>
      <c r="DIQ11" s="2"/>
      <c r="DIR11" s="2"/>
      <c r="DIS11" s="2"/>
      <c r="DIT11" s="2"/>
      <c r="DIU11" s="2"/>
      <c r="DIV11" s="2"/>
      <c r="DIW11" s="2"/>
      <c r="DIX11" s="2"/>
      <c r="DIY11" s="2"/>
      <c r="DIZ11" s="2"/>
      <c r="DJA11" s="2"/>
      <c r="DJB11" s="2"/>
      <c r="DJC11" s="2"/>
      <c r="DJD11" s="2"/>
      <c r="DJE11" s="2"/>
      <c r="DJF11" s="2"/>
      <c r="DJG11" s="2"/>
      <c r="DJH11" s="2"/>
      <c r="DJI11" s="2"/>
      <c r="DJJ11" s="2"/>
      <c r="DJK11" s="2"/>
      <c r="DJL11" s="2"/>
      <c r="DJM11" s="2"/>
      <c r="DJN11" s="2"/>
      <c r="DJO11" s="2"/>
      <c r="DJP11" s="2"/>
      <c r="DJQ11" s="2"/>
      <c r="DJR11" s="2"/>
      <c r="DJS11" s="2"/>
      <c r="DJT11" s="2"/>
      <c r="DJU11" s="2"/>
      <c r="DJV11" s="2"/>
      <c r="DJW11" s="2"/>
      <c r="DJX11" s="2"/>
      <c r="DJY11" s="2"/>
      <c r="DJZ11" s="2"/>
      <c r="DKA11" s="2"/>
      <c r="DKB11" s="2"/>
      <c r="DKC11" s="2"/>
      <c r="DKD11" s="2"/>
      <c r="DKE11" s="2"/>
      <c r="DKF11" s="2"/>
      <c r="DKG11" s="2"/>
      <c r="DKH11" s="2"/>
      <c r="DKI11" s="2"/>
      <c r="DKJ11" s="2"/>
      <c r="DKK11" s="2"/>
      <c r="DKL11" s="2"/>
      <c r="DKM11" s="2"/>
      <c r="DKN11" s="2"/>
      <c r="DKO11" s="2"/>
      <c r="DKP11" s="2"/>
      <c r="DKQ11" s="2"/>
      <c r="DKR11" s="2"/>
      <c r="DKS11" s="2"/>
      <c r="DKT11" s="2"/>
      <c r="DKU11" s="2"/>
      <c r="DKV11" s="2"/>
      <c r="DKW11" s="2"/>
      <c r="DKX11" s="2"/>
      <c r="DKY11" s="2"/>
      <c r="DKZ11" s="2"/>
      <c r="DLA11" s="2"/>
      <c r="DLB11" s="2"/>
      <c r="DLC11" s="2"/>
      <c r="DLD11" s="2"/>
      <c r="DLE11" s="2"/>
      <c r="DLF11" s="2"/>
      <c r="DLG11" s="2"/>
      <c r="DLH11" s="2"/>
      <c r="DLI11" s="2"/>
      <c r="DLJ11" s="2"/>
      <c r="DLK11" s="2"/>
      <c r="DLL11" s="2"/>
      <c r="DLM11" s="2"/>
      <c r="DLN11" s="2"/>
      <c r="DLO11" s="2"/>
      <c r="DLP11" s="2"/>
      <c r="DLQ11" s="2"/>
      <c r="DLR11" s="2"/>
      <c r="DLS11" s="2"/>
      <c r="DLT11" s="2"/>
      <c r="DLU11" s="2"/>
      <c r="DLV11" s="2"/>
      <c r="DLW11" s="2"/>
      <c r="DLX11" s="2"/>
      <c r="DLY11" s="2"/>
      <c r="DLZ11" s="2"/>
      <c r="DMA11" s="2"/>
      <c r="DMB11" s="2"/>
      <c r="DMC11" s="2"/>
      <c r="DMD11" s="2"/>
      <c r="DME11" s="2"/>
      <c r="DMF11" s="2"/>
      <c r="DMG11" s="2"/>
      <c r="DMH11" s="2"/>
      <c r="DMI11" s="2"/>
      <c r="DMJ11" s="2"/>
      <c r="DMK11" s="2"/>
      <c r="DML11" s="2"/>
      <c r="DMM11" s="2"/>
      <c r="DMN11" s="2"/>
      <c r="DMO11" s="2"/>
      <c r="DMP11" s="2"/>
      <c r="DMQ11" s="2"/>
      <c r="DMR11" s="2"/>
      <c r="DMS11" s="2"/>
      <c r="DMT11" s="2"/>
      <c r="DMU11" s="2"/>
      <c r="DMV11" s="2"/>
      <c r="DMW11" s="2"/>
      <c r="DMX11" s="2"/>
      <c r="DMY11" s="2"/>
      <c r="DMZ11" s="2"/>
      <c r="DNA11" s="2"/>
      <c r="DNB11" s="2"/>
      <c r="DNC11" s="2"/>
      <c r="DND11" s="2"/>
      <c r="DNE11" s="2"/>
      <c r="DNF11" s="2"/>
      <c r="DNG11" s="2"/>
      <c r="DNH11" s="2"/>
      <c r="DNI11" s="2"/>
      <c r="DNJ11" s="2"/>
      <c r="DNK11" s="2"/>
      <c r="DNL11" s="2"/>
      <c r="DNM11" s="2"/>
      <c r="DNN11" s="2"/>
      <c r="DNO11" s="2"/>
      <c r="DNP11" s="2"/>
      <c r="DNQ11" s="2"/>
      <c r="DNR11" s="2"/>
      <c r="DNS11" s="2"/>
      <c r="DNT11" s="2"/>
      <c r="DNU11" s="2"/>
      <c r="DNV11" s="2"/>
      <c r="DNW11" s="2"/>
      <c r="DNX11" s="2"/>
      <c r="DNY11" s="2"/>
      <c r="DNZ11" s="2"/>
      <c r="DOA11" s="2"/>
      <c r="DOB11" s="2"/>
      <c r="DOC11" s="2"/>
      <c r="DOD11" s="2"/>
      <c r="DOE11" s="2"/>
      <c r="DOF11" s="2"/>
      <c r="DOG11" s="2"/>
      <c r="DOH11" s="2"/>
      <c r="DOI11" s="2"/>
      <c r="DOJ11" s="2"/>
      <c r="DOK11" s="2"/>
      <c r="DOL11" s="2"/>
      <c r="DOM11" s="2"/>
      <c r="DON11" s="2"/>
      <c r="DOO11" s="2"/>
      <c r="DOP11" s="2"/>
      <c r="DOQ11" s="2"/>
      <c r="DOR11" s="2"/>
      <c r="DOS11" s="2"/>
      <c r="DOT11" s="2"/>
      <c r="DOU11" s="2"/>
      <c r="DOV11" s="2"/>
      <c r="DOW11" s="2"/>
      <c r="DOX11" s="2"/>
      <c r="DOY11" s="2"/>
      <c r="DOZ11" s="2"/>
      <c r="DPA11" s="2"/>
      <c r="DPB11" s="2"/>
      <c r="DPC11" s="2"/>
      <c r="DPD11" s="2"/>
      <c r="DPE11" s="2"/>
      <c r="DPF11" s="2"/>
      <c r="DPG11" s="2"/>
      <c r="DPH11" s="2"/>
      <c r="DPI11" s="2"/>
      <c r="DPJ11" s="2"/>
      <c r="DPK11" s="2"/>
      <c r="DPL11" s="2"/>
      <c r="DPM11" s="2"/>
      <c r="DPN11" s="2"/>
      <c r="DPO11" s="2"/>
      <c r="DPP11" s="2"/>
      <c r="DPQ11" s="2"/>
      <c r="DPR11" s="2"/>
      <c r="DPS11" s="2"/>
      <c r="DPT11" s="2"/>
      <c r="DPU11" s="2"/>
      <c r="DPV11" s="2"/>
      <c r="DPW11" s="2"/>
      <c r="DPX11" s="2"/>
      <c r="DPY11" s="2"/>
      <c r="DPZ11" s="2"/>
      <c r="DQA11" s="2"/>
      <c r="DQB11" s="2"/>
      <c r="DQC11" s="2"/>
      <c r="DQD11" s="2"/>
      <c r="DQE11" s="2"/>
      <c r="DQF11" s="2"/>
      <c r="DQG11" s="2"/>
      <c r="DQH11" s="2"/>
      <c r="DQI11" s="2"/>
      <c r="DQJ11" s="2"/>
      <c r="DQK11" s="2"/>
      <c r="DQL11" s="2"/>
      <c r="DQM11" s="2"/>
      <c r="DQN11" s="2"/>
      <c r="DQO11" s="2"/>
      <c r="DQP11" s="2"/>
      <c r="DQQ11" s="2"/>
      <c r="DQR11" s="2"/>
      <c r="DQS11" s="2"/>
      <c r="DQT11" s="2"/>
      <c r="DQU11" s="2"/>
      <c r="DQV11" s="2"/>
      <c r="DQW11" s="2"/>
      <c r="DQX11" s="2"/>
      <c r="DQY11" s="2"/>
      <c r="DQZ11" s="2"/>
      <c r="DRA11" s="2"/>
      <c r="DRB11" s="2"/>
      <c r="DRC11" s="2"/>
      <c r="DRD11" s="2"/>
      <c r="DRE11" s="2"/>
      <c r="DRF11" s="2"/>
      <c r="DRG11" s="2"/>
      <c r="DRH11" s="2"/>
      <c r="DRI11" s="2"/>
      <c r="DRJ11" s="2"/>
      <c r="DRK11" s="2"/>
      <c r="DRL11" s="2"/>
      <c r="DRM11" s="2"/>
      <c r="DRN11" s="2"/>
      <c r="DRO11" s="2"/>
      <c r="DRP11" s="2"/>
      <c r="DRQ11" s="2"/>
      <c r="DRR11" s="2"/>
      <c r="DRS11" s="2"/>
      <c r="DRT11" s="2"/>
      <c r="DRU11" s="2"/>
      <c r="DRV11" s="2"/>
      <c r="DRW11" s="2"/>
      <c r="DRX11" s="2"/>
      <c r="DRY11" s="2"/>
      <c r="DRZ11" s="2"/>
      <c r="DSA11" s="2"/>
      <c r="DSB11" s="2"/>
      <c r="DSC11" s="2"/>
      <c r="DSD11" s="2"/>
      <c r="DSE11" s="2"/>
      <c r="DSF11" s="2"/>
      <c r="DSG11" s="2"/>
      <c r="DSH11" s="2"/>
      <c r="DSI11" s="2"/>
      <c r="DSJ11" s="2"/>
      <c r="DSK11" s="2"/>
      <c r="DSL11" s="2"/>
      <c r="DSM11" s="2"/>
      <c r="DSN11" s="2"/>
      <c r="DSO11" s="2"/>
      <c r="DSP11" s="2"/>
      <c r="DSQ11" s="2"/>
      <c r="DSR11" s="2"/>
      <c r="DSS11" s="2"/>
      <c r="DST11" s="2"/>
      <c r="DSU11" s="2"/>
      <c r="DSV11" s="2"/>
      <c r="DSW11" s="2"/>
      <c r="DSX11" s="2"/>
      <c r="DSY11" s="2"/>
      <c r="DSZ11" s="2"/>
      <c r="DTA11" s="2"/>
      <c r="DTB11" s="2"/>
      <c r="DTC11" s="2"/>
      <c r="DTD11" s="2"/>
      <c r="DTE11" s="2"/>
      <c r="DTF11" s="2"/>
      <c r="DTG11" s="2"/>
      <c r="DTH11" s="2"/>
      <c r="DTI11" s="2"/>
      <c r="DTJ11" s="2"/>
      <c r="DTK11" s="2"/>
      <c r="DTL11" s="2"/>
      <c r="DTM11" s="2"/>
      <c r="DTN11" s="2"/>
      <c r="DTO11" s="2"/>
      <c r="DTP11" s="2"/>
      <c r="DTQ11" s="2"/>
      <c r="DTR11" s="2"/>
      <c r="DTS11" s="2"/>
      <c r="DTT11" s="2"/>
      <c r="DTU11" s="2"/>
      <c r="DTV11" s="2"/>
      <c r="DTW11" s="2"/>
      <c r="DTX11" s="2"/>
      <c r="DTY11" s="2"/>
      <c r="DTZ11" s="2"/>
      <c r="DUA11" s="2"/>
      <c r="DUB11" s="2"/>
      <c r="DUC11" s="2"/>
      <c r="DUD11" s="2"/>
      <c r="DUE11" s="2"/>
      <c r="DUF11" s="2"/>
      <c r="DUG11" s="2"/>
      <c r="DUH11" s="2"/>
      <c r="DUI11" s="2"/>
      <c r="DUJ11" s="2"/>
      <c r="DUK11" s="2"/>
      <c r="DUL11" s="2"/>
      <c r="DUM11" s="2"/>
      <c r="DUN11" s="2"/>
      <c r="DUO11" s="2"/>
      <c r="DUP11" s="2"/>
      <c r="DUQ11" s="2"/>
      <c r="DUR11" s="2"/>
      <c r="DUS11" s="2"/>
      <c r="DUT11" s="2"/>
      <c r="DUU11" s="2"/>
      <c r="DUV11" s="2"/>
      <c r="DUW11" s="2"/>
      <c r="DUX11" s="2"/>
      <c r="DUY11" s="2"/>
      <c r="DUZ11" s="2"/>
      <c r="DVA11" s="2"/>
      <c r="DVB11" s="2"/>
      <c r="DVC11" s="2"/>
      <c r="DVD11" s="2"/>
      <c r="DVE11" s="2"/>
      <c r="DVF11" s="2"/>
      <c r="DVG11" s="2"/>
      <c r="DVH11" s="2"/>
      <c r="DVI11" s="2"/>
      <c r="DVJ11" s="2"/>
      <c r="DVK11" s="2"/>
      <c r="DVL11" s="2"/>
      <c r="DVM11" s="2"/>
      <c r="DVN11" s="2"/>
      <c r="DVO11" s="2"/>
      <c r="DVP11" s="2"/>
      <c r="DVQ11" s="2"/>
      <c r="DVR11" s="2"/>
      <c r="DVS11" s="2"/>
      <c r="DVT11" s="2"/>
      <c r="DVU11" s="2"/>
      <c r="DVV11" s="2"/>
      <c r="DVW11" s="2"/>
      <c r="DVX11" s="2"/>
      <c r="DVY11" s="2"/>
      <c r="DVZ11" s="2"/>
      <c r="DWA11" s="2"/>
      <c r="DWB11" s="2"/>
      <c r="DWC11" s="2"/>
      <c r="DWD11" s="2"/>
      <c r="DWE11" s="2"/>
      <c r="DWF11" s="2"/>
      <c r="DWG11" s="2"/>
      <c r="DWH11" s="2"/>
      <c r="DWI11" s="2"/>
      <c r="DWJ11" s="2"/>
      <c r="DWK11" s="2"/>
      <c r="DWL11" s="2"/>
      <c r="DWM11" s="2"/>
      <c r="DWN11" s="2"/>
      <c r="DWO11" s="2"/>
      <c r="DWP11" s="2"/>
      <c r="DWQ11" s="2"/>
      <c r="DWR11" s="2"/>
      <c r="DWS11" s="2"/>
      <c r="DWT11" s="2"/>
      <c r="DWU11" s="2"/>
      <c r="DWV11" s="2"/>
      <c r="DWW11" s="2"/>
      <c r="DWX11" s="2"/>
      <c r="DWY11" s="2"/>
      <c r="DWZ11" s="2"/>
      <c r="DXA11" s="2"/>
      <c r="DXB11" s="2"/>
      <c r="DXC11" s="2"/>
      <c r="DXD11" s="2"/>
      <c r="DXE11" s="2"/>
      <c r="DXF11" s="2"/>
      <c r="DXG11" s="2"/>
      <c r="DXH11" s="2"/>
      <c r="DXI11" s="2"/>
      <c r="DXJ11" s="2"/>
      <c r="DXK11" s="2"/>
      <c r="DXL11" s="2"/>
      <c r="DXM11" s="2"/>
      <c r="DXN11" s="2"/>
      <c r="DXO11" s="2"/>
      <c r="DXP11" s="2"/>
      <c r="DXQ11" s="2"/>
      <c r="DXR11" s="2"/>
      <c r="DXS11" s="2"/>
      <c r="DXT11" s="2"/>
      <c r="DXU11" s="2"/>
      <c r="DXV11" s="2"/>
      <c r="DXW11" s="2"/>
      <c r="DXX11" s="2"/>
      <c r="DXY11" s="2"/>
      <c r="DXZ11" s="2"/>
      <c r="DYA11" s="2"/>
      <c r="DYB11" s="2"/>
      <c r="DYC11" s="2"/>
      <c r="DYD11" s="2"/>
      <c r="DYE11" s="2"/>
      <c r="DYF11" s="2"/>
      <c r="DYG11" s="2"/>
      <c r="DYH11" s="2"/>
      <c r="DYI11" s="2"/>
      <c r="DYJ11" s="2"/>
      <c r="DYK11" s="2"/>
      <c r="DYL11" s="2"/>
      <c r="DYM11" s="2"/>
      <c r="DYN11" s="2"/>
      <c r="DYO11" s="2"/>
      <c r="DYP11" s="2"/>
      <c r="DYQ11" s="2"/>
      <c r="DYR11" s="2"/>
      <c r="DYS11" s="2"/>
      <c r="DYT11" s="2"/>
      <c r="DYU11" s="2"/>
      <c r="DYV11" s="2"/>
      <c r="DYW11" s="2"/>
      <c r="DYX11" s="2"/>
      <c r="DYY11" s="2"/>
      <c r="DYZ11" s="2"/>
      <c r="DZA11" s="2"/>
      <c r="DZB11" s="2"/>
      <c r="DZC11" s="2"/>
      <c r="DZD11" s="2"/>
      <c r="DZE11" s="2"/>
      <c r="DZF11" s="2"/>
      <c r="DZG11" s="2"/>
      <c r="DZH11" s="2"/>
      <c r="DZI11" s="2"/>
      <c r="DZJ11" s="2"/>
      <c r="DZK11" s="2"/>
      <c r="DZL11" s="2"/>
      <c r="DZM11" s="2"/>
      <c r="DZN11" s="2"/>
      <c r="DZO11" s="2"/>
      <c r="DZP11" s="2"/>
      <c r="DZQ11" s="2"/>
      <c r="DZR11" s="2"/>
      <c r="DZS11" s="2"/>
      <c r="DZT11" s="2"/>
      <c r="DZU11" s="2"/>
      <c r="DZV11" s="2"/>
      <c r="DZW11" s="2"/>
      <c r="DZX11" s="2"/>
      <c r="DZY11" s="2"/>
      <c r="DZZ11" s="2"/>
      <c r="EAA11" s="2"/>
      <c r="EAB11" s="2"/>
      <c r="EAC11" s="2"/>
      <c r="EAD11" s="2"/>
      <c r="EAE11" s="2"/>
      <c r="EAF11" s="2"/>
      <c r="EAG11" s="2"/>
      <c r="EAH11" s="2"/>
      <c r="EAI11" s="2"/>
      <c r="EAJ11" s="2"/>
      <c r="EAK11" s="2"/>
      <c r="EAL11" s="2"/>
      <c r="EAM11" s="2"/>
      <c r="EAN11" s="2"/>
      <c r="EAO11" s="2"/>
      <c r="EAP11" s="2"/>
      <c r="EAQ11" s="2"/>
      <c r="EAR11" s="2"/>
      <c r="EAS11" s="2"/>
      <c r="EAT11" s="2"/>
      <c r="EAU11" s="2"/>
      <c r="EAV11" s="2"/>
      <c r="EAW11" s="2"/>
      <c r="EAX11" s="2"/>
      <c r="EAY11" s="2"/>
      <c r="EAZ11" s="2"/>
      <c r="EBA11" s="2"/>
      <c r="EBB11" s="2"/>
      <c r="EBC11" s="2"/>
      <c r="EBD11" s="2"/>
      <c r="EBE11" s="2"/>
      <c r="EBF11" s="2"/>
      <c r="EBG11" s="2"/>
      <c r="EBH11" s="2"/>
      <c r="EBI11" s="2"/>
      <c r="EBJ11" s="2"/>
      <c r="EBK11" s="2"/>
      <c r="EBL11" s="2"/>
      <c r="EBM11" s="2"/>
      <c r="EBN11" s="2"/>
      <c r="EBO11" s="2"/>
      <c r="EBP11" s="2"/>
      <c r="EBQ11" s="2"/>
      <c r="EBR11" s="2"/>
      <c r="EBS11" s="2"/>
      <c r="EBT11" s="2"/>
      <c r="EBU11" s="2"/>
      <c r="EBV11" s="2"/>
      <c r="EBW11" s="2"/>
      <c r="EBX11" s="2"/>
      <c r="EBY11" s="2"/>
      <c r="EBZ11" s="2"/>
      <c r="ECA11" s="2"/>
      <c r="ECB11" s="2"/>
      <c r="ECC11" s="2"/>
      <c r="ECD11" s="2"/>
      <c r="ECE11" s="2"/>
      <c r="ECF11" s="2"/>
      <c r="ECG11" s="2"/>
      <c r="ECH11" s="2"/>
      <c r="ECI11" s="2"/>
      <c r="ECJ11" s="2"/>
      <c r="ECK11" s="2"/>
      <c r="ECL11" s="2"/>
      <c r="ECM11" s="2"/>
      <c r="ECN11" s="2"/>
      <c r="ECO11" s="2"/>
      <c r="ECP11" s="2"/>
      <c r="ECQ11" s="2"/>
      <c r="ECR11" s="2"/>
      <c r="ECS11" s="2"/>
      <c r="ECT11" s="2"/>
      <c r="ECU11" s="2"/>
      <c r="ECV11" s="2"/>
      <c r="ECW11" s="2"/>
      <c r="ECX11" s="2"/>
      <c r="ECY11" s="2"/>
      <c r="ECZ11" s="2"/>
      <c r="EDA11" s="2"/>
      <c r="EDB11" s="2"/>
      <c r="EDC11" s="2"/>
      <c r="EDD11" s="2"/>
      <c r="EDE11" s="2"/>
      <c r="EDF11" s="2"/>
      <c r="EDG11" s="2"/>
      <c r="EDH11" s="2"/>
      <c r="EDI11" s="2"/>
      <c r="EDJ11" s="2"/>
      <c r="EDK11" s="2"/>
      <c r="EDL11" s="2"/>
      <c r="EDM11" s="2"/>
      <c r="EDN11" s="2"/>
      <c r="EDO11" s="2"/>
      <c r="EDP11" s="2"/>
      <c r="EDQ11" s="2"/>
      <c r="EDR11" s="2"/>
      <c r="EDS11" s="2"/>
      <c r="EDT11" s="2"/>
      <c r="EDU11" s="2"/>
      <c r="EDV11" s="2"/>
      <c r="EDW11" s="2"/>
      <c r="EDX11" s="2"/>
      <c r="EDY11" s="2"/>
      <c r="EDZ11" s="2"/>
      <c r="EEA11" s="2"/>
      <c r="EEB11" s="2"/>
      <c r="EEC11" s="2"/>
      <c r="EED11" s="2"/>
      <c r="EEE11" s="2"/>
      <c r="EEF11" s="2"/>
      <c r="EEG11" s="2"/>
      <c r="EEH11" s="2"/>
      <c r="EEI11" s="2"/>
      <c r="EEJ11" s="2"/>
      <c r="EEK11" s="2"/>
      <c r="EEL11" s="2"/>
      <c r="EEM11" s="2"/>
      <c r="EEN11" s="2"/>
      <c r="EEO11" s="2"/>
      <c r="EEP11" s="2"/>
      <c r="EEQ11" s="2"/>
      <c r="EER11" s="2"/>
      <c r="EES11" s="2"/>
      <c r="EET11" s="2"/>
      <c r="EEU11" s="2"/>
      <c r="EEV11" s="2"/>
      <c r="EEW11" s="2"/>
      <c r="EEX11" s="2"/>
      <c r="EEY11" s="2"/>
      <c r="EEZ11" s="2"/>
      <c r="EFA11" s="2"/>
      <c r="EFB11" s="2"/>
      <c r="EFC11" s="2"/>
      <c r="EFD11" s="2"/>
      <c r="EFE11" s="2"/>
      <c r="EFF11" s="2"/>
      <c r="EFG11" s="2"/>
      <c r="EFH11" s="2"/>
      <c r="EFI11" s="2"/>
      <c r="EFJ11" s="2"/>
      <c r="EFK11" s="2"/>
      <c r="EFL11" s="2"/>
      <c r="EFM11" s="2"/>
      <c r="EFN11" s="2"/>
      <c r="EFO11" s="2"/>
      <c r="EFP11" s="2"/>
      <c r="EFQ11" s="2"/>
      <c r="EFR11" s="2"/>
      <c r="EFS11" s="2"/>
      <c r="EFT11" s="2"/>
      <c r="EFU11" s="2"/>
      <c r="EFV11" s="2"/>
      <c r="EFW11" s="2"/>
      <c r="EFX11" s="2"/>
      <c r="EFY11" s="2"/>
      <c r="EFZ11" s="2"/>
      <c r="EGA11" s="2"/>
      <c r="EGB11" s="2"/>
      <c r="EGC11" s="2"/>
      <c r="EGD11" s="2"/>
      <c r="EGE11" s="2"/>
      <c r="EGF11" s="2"/>
      <c r="EGG11" s="2"/>
      <c r="EGH11" s="2"/>
      <c r="EGI11" s="2"/>
      <c r="EGJ11" s="2"/>
      <c r="EGK11" s="2"/>
      <c r="EGL11" s="2"/>
      <c r="EGM11" s="2"/>
      <c r="EGN11" s="2"/>
      <c r="EGO11" s="2"/>
      <c r="EGP11" s="2"/>
      <c r="EGQ11" s="2"/>
      <c r="EGR11" s="2"/>
      <c r="EGS11" s="2"/>
      <c r="EGT11" s="2"/>
      <c r="EGU11" s="2"/>
      <c r="EGV11" s="2"/>
      <c r="EGW11" s="2"/>
      <c r="EGX11" s="2"/>
      <c r="EGY11" s="2"/>
      <c r="EGZ11" s="2"/>
      <c r="EHA11" s="2"/>
      <c r="EHB11" s="2"/>
      <c r="EHC11" s="2"/>
      <c r="EHD11" s="2"/>
      <c r="EHE11" s="2"/>
      <c r="EHF11" s="2"/>
      <c r="EHG11" s="2"/>
      <c r="EHH11" s="2"/>
      <c r="EHI11" s="2"/>
      <c r="EHJ11" s="2"/>
      <c r="EHK11" s="2"/>
      <c r="EHL11" s="2"/>
      <c r="EHM11" s="2"/>
      <c r="EHN11" s="2"/>
      <c r="EHO11" s="2"/>
      <c r="EHP11" s="2"/>
      <c r="EHQ11" s="2"/>
      <c r="EHR11" s="2"/>
      <c r="EHS11" s="2"/>
      <c r="EHT11" s="2"/>
      <c r="EHU11" s="2"/>
      <c r="EHV11" s="2"/>
      <c r="EHW11" s="2"/>
      <c r="EHX11" s="2"/>
      <c r="EHY11" s="2"/>
      <c r="EHZ11" s="2"/>
      <c r="EIA11" s="2"/>
      <c r="EIB11" s="2"/>
      <c r="EIC11" s="2"/>
      <c r="EID11" s="2"/>
      <c r="EIE11" s="2"/>
      <c r="EIF11" s="2"/>
      <c r="EIG11" s="2"/>
      <c r="EIH11" s="2"/>
      <c r="EII11" s="2"/>
      <c r="EIJ11" s="2"/>
      <c r="EIK11" s="2"/>
      <c r="EIL11" s="2"/>
      <c r="EIM11" s="2"/>
      <c r="EIN11" s="2"/>
      <c r="EIO11" s="2"/>
      <c r="EIP11" s="2"/>
      <c r="EIQ11" s="2"/>
      <c r="EIR11" s="2"/>
      <c r="EIS11" s="2"/>
      <c r="EIT11" s="2"/>
      <c r="EIU11" s="2"/>
      <c r="EIV11" s="2"/>
      <c r="EIW11" s="2"/>
      <c r="EIX11" s="2"/>
      <c r="EIY11" s="2"/>
      <c r="EIZ11" s="2"/>
      <c r="EJA11" s="2"/>
      <c r="EJB11" s="2"/>
      <c r="EJC11" s="2"/>
      <c r="EJD11" s="2"/>
      <c r="EJE11" s="2"/>
      <c r="EJF11" s="2"/>
      <c r="EJG11" s="2"/>
      <c r="EJH11" s="2"/>
      <c r="EJI11" s="2"/>
      <c r="EJJ11" s="2"/>
      <c r="EJK11" s="2"/>
      <c r="EJL11" s="2"/>
      <c r="EJM11" s="2"/>
      <c r="EJN11" s="2"/>
      <c r="EJO11" s="2"/>
      <c r="EJP11" s="2"/>
      <c r="EJQ11" s="2"/>
      <c r="EJR11" s="2"/>
      <c r="EJS11" s="2"/>
      <c r="EJT11" s="2"/>
      <c r="EJU11" s="2"/>
      <c r="EJV11" s="2"/>
      <c r="EJW11" s="2"/>
      <c r="EJX11" s="2"/>
      <c r="EJY11" s="2"/>
      <c r="EJZ11" s="2"/>
      <c r="EKA11" s="2"/>
      <c r="EKB11" s="2"/>
      <c r="EKC11" s="2"/>
      <c r="EKD11" s="2"/>
      <c r="EKE11" s="2"/>
      <c r="EKF11" s="2"/>
      <c r="EKG11" s="2"/>
      <c r="EKH11" s="2"/>
      <c r="EKI11" s="2"/>
      <c r="EKJ11" s="2"/>
      <c r="EKK11" s="2"/>
      <c r="EKL11" s="2"/>
      <c r="EKM11" s="2"/>
      <c r="EKN11" s="2"/>
      <c r="EKO11" s="2"/>
      <c r="EKP11" s="2"/>
      <c r="EKQ11" s="2"/>
      <c r="EKR11" s="2"/>
      <c r="EKS11" s="2"/>
      <c r="EKT11" s="2"/>
      <c r="EKU11" s="2"/>
      <c r="EKV11" s="2"/>
      <c r="EKW11" s="2"/>
      <c r="EKX11" s="2"/>
      <c r="EKY11" s="2"/>
      <c r="EKZ11" s="2"/>
      <c r="ELA11" s="2"/>
      <c r="ELB11" s="2"/>
      <c r="ELC11" s="2"/>
      <c r="ELD11" s="2"/>
      <c r="ELE11" s="2"/>
      <c r="ELF11" s="2"/>
      <c r="ELG11" s="2"/>
      <c r="ELH11" s="2"/>
      <c r="ELI11" s="2"/>
      <c r="ELJ11" s="2"/>
      <c r="ELK11" s="2"/>
      <c r="ELL11" s="2"/>
      <c r="ELM11" s="2"/>
      <c r="ELN11" s="2"/>
      <c r="ELO11" s="2"/>
      <c r="ELP11" s="2"/>
      <c r="ELQ11" s="2"/>
      <c r="ELR11" s="2"/>
      <c r="ELS11" s="2"/>
      <c r="ELT11" s="2"/>
      <c r="ELU11" s="2"/>
      <c r="ELV11" s="2"/>
      <c r="ELW11" s="2"/>
      <c r="ELX11" s="2"/>
      <c r="ELY11" s="2"/>
      <c r="ELZ11" s="2"/>
      <c r="EMA11" s="2"/>
      <c r="EMB11" s="2"/>
      <c r="EMC11" s="2"/>
      <c r="EMD11" s="2"/>
      <c r="EME11" s="2"/>
      <c r="EMF11" s="2"/>
      <c r="EMG11" s="2"/>
      <c r="EMH11" s="2"/>
      <c r="EMI11" s="2"/>
      <c r="EMJ11" s="2"/>
      <c r="EMK11" s="2"/>
      <c r="EML11" s="2"/>
      <c r="EMM11" s="2"/>
      <c r="EMN11" s="2"/>
      <c r="EMO11" s="2"/>
      <c r="EMP11" s="2"/>
      <c r="EMQ11" s="2"/>
      <c r="EMR11" s="2"/>
      <c r="EMS11" s="2"/>
      <c r="EMT11" s="2"/>
      <c r="EMU11" s="2"/>
      <c r="EMV11" s="2"/>
      <c r="EMW11" s="2"/>
      <c r="EMX11" s="2"/>
      <c r="EMY11" s="2"/>
      <c r="EMZ11" s="2"/>
      <c r="ENA11" s="2"/>
      <c r="ENB11" s="2"/>
      <c r="ENC11" s="2"/>
      <c r="END11" s="2"/>
      <c r="ENE11" s="2"/>
      <c r="ENF11" s="2"/>
      <c r="ENG11" s="2"/>
      <c r="ENH11" s="2"/>
      <c r="ENI11" s="2"/>
      <c r="ENJ11" s="2"/>
      <c r="ENK11" s="2"/>
      <c r="ENL11" s="2"/>
      <c r="ENM11" s="2"/>
      <c r="ENN11" s="2"/>
      <c r="ENO11" s="2"/>
      <c r="ENP11" s="2"/>
      <c r="ENQ11" s="2"/>
      <c r="ENR11" s="2"/>
      <c r="ENS11" s="2"/>
      <c r="ENT11" s="2"/>
      <c r="ENU11" s="2"/>
      <c r="ENV11" s="2"/>
      <c r="ENW11" s="2"/>
      <c r="ENX11" s="2"/>
      <c r="ENY11" s="2"/>
      <c r="ENZ11" s="2"/>
      <c r="EOA11" s="2"/>
      <c r="EOB11" s="2"/>
      <c r="EOC11" s="2"/>
      <c r="EOD11" s="2"/>
      <c r="EOE11" s="2"/>
      <c r="EOF11" s="2"/>
      <c r="EOG11" s="2"/>
      <c r="EOH11" s="2"/>
      <c r="EOI11" s="2"/>
      <c r="EOJ11" s="2"/>
      <c r="EOK11" s="2"/>
      <c r="EOL11" s="2"/>
      <c r="EOM11" s="2"/>
      <c r="EON11" s="2"/>
      <c r="EOO11" s="2"/>
      <c r="EOP11" s="2"/>
      <c r="EOQ11" s="2"/>
      <c r="EOR11" s="2"/>
      <c r="EOS11" s="2"/>
      <c r="EOT11" s="2"/>
      <c r="EOU11" s="2"/>
      <c r="EOV11" s="2"/>
      <c r="EOW11" s="2"/>
      <c r="EOX11" s="2"/>
      <c r="EOY11" s="2"/>
      <c r="EOZ11" s="2"/>
      <c r="EPA11" s="2"/>
      <c r="EPB11" s="2"/>
      <c r="EPC11" s="2"/>
      <c r="EPD11" s="2"/>
      <c r="EPE11" s="2"/>
      <c r="EPF11" s="2"/>
      <c r="EPG11" s="2"/>
      <c r="EPH11" s="2"/>
      <c r="EPI11" s="2"/>
      <c r="EPJ11" s="2"/>
      <c r="EPK11" s="2"/>
      <c r="EPL11" s="2"/>
      <c r="EPM11" s="2"/>
      <c r="EPN11" s="2"/>
      <c r="EPO11" s="2"/>
      <c r="EPP11" s="2"/>
      <c r="EPQ11" s="2"/>
      <c r="EPR11" s="2"/>
      <c r="EPS11" s="2"/>
      <c r="EPT11" s="2"/>
      <c r="EPU11" s="2"/>
      <c r="EPV11" s="2"/>
      <c r="EPW11" s="2"/>
      <c r="EPX11" s="2"/>
      <c r="EPY11" s="2"/>
      <c r="EPZ11" s="2"/>
      <c r="EQA11" s="2"/>
      <c r="EQB11" s="2"/>
      <c r="EQC11" s="2"/>
      <c r="EQD11" s="2"/>
      <c r="EQE11" s="2"/>
      <c r="EQF11" s="2"/>
      <c r="EQG11" s="2"/>
      <c r="EQH11" s="2"/>
      <c r="EQI11" s="2"/>
      <c r="EQJ11" s="2"/>
      <c r="EQK11" s="2"/>
      <c r="EQL11" s="2"/>
      <c r="EQM11" s="2"/>
      <c r="EQN11" s="2"/>
      <c r="EQO11" s="2"/>
      <c r="EQP11" s="2"/>
      <c r="EQQ11" s="2"/>
      <c r="EQR11" s="2"/>
      <c r="EQS11" s="2"/>
      <c r="EQT11" s="2"/>
      <c r="EQU11" s="2"/>
      <c r="EQV11" s="2"/>
      <c r="EQW11" s="2"/>
      <c r="EQX11" s="2"/>
      <c r="EQY11" s="2"/>
      <c r="EQZ11" s="2"/>
      <c r="ERA11" s="2"/>
      <c r="ERB11" s="2"/>
      <c r="ERC11" s="2"/>
      <c r="ERD11" s="2"/>
      <c r="ERE11" s="2"/>
      <c r="ERF11" s="2"/>
      <c r="ERG11" s="2"/>
      <c r="ERH11" s="2"/>
      <c r="ERI11" s="2"/>
      <c r="ERJ11" s="2"/>
      <c r="ERK11" s="2"/>
      <c r="ERL11" s="2"/>
      <c r="ERM11" s="2"/>
      <c r="ERN11" s="2"/>
      <c r="ERO11" s="2"/>
      <c r="ERP11" s="2"/>
      <c r="ERQ11" s="2"/>
      <c r="ERR11" s="2"/>
      <c r="ERS11" s="2"/>
      <c r="ERT11" s="2"/>
      <c r="ERU11" s="2"/>
      <c r="ERV11" s="2"/>
      <c r="ERW11" s="2"/>
      <c r="ERX11" s="2"/>
      <c r="ERY11" s="2"/>
      <c r="ERZ11" s="2"/>
      <c r="ESA11" s="2"/>
      <c r="ESB11" s="2"/>
      <c r="ESC11" s="2"/>
      <c r="ESD11" s="2"/>
      <c r="ESE11" s="2"/>
      <c r="ESF11" s="2"/>
      <c r="ESG11" s="2"/>
      <c r="ESH11" s="2"/>
      <c r="ESI11" s="2"/>
      <c r="ESJ11" s="2"/>
      <c r="ESK11" s="2"/>
      <c r="ESL11" s="2"/>
      <c r="ESM11" s="2"/>
      <c r="ESN11" s="2"/>
      <c r="ESO11" s="2"/>
      <c r="ESP11" s="2"/>
      <c r="ESQ11" s="2"/>
      <c r="ESR11" s="2"/>
      <c r="ESS11" s="2"/>
      <c r="EST11" s="2"/>
      <c r="ESU11" s="2"/>
      <c r="ESV11" s="2"/>
      <c r="ESW11" s="2"/>
      <c r="ESX11" s="2"/>
      <c r="ESY11" s="2"/>
      <c r="ESZ11" s="2"/>
      <c r="ETA11" s="2"/>
      <c r="ETB11" s="2"/>
      <c r="ETC11" s="2"/>
      <c r="ETD11" s="2"/>
      <c r="ETE11" s="2"/>
      <c r="ETF11" s="2"/>
      <c r="ETG11" s="2"/>
      <c r="ETH11" s="2"/>
      <c r="ETI11" s="2"/>
      <c r="ETJ11" s="2"/>
      <c r="ETK11" s="2"/>
      <c r="ETL11" s="2"/>
      <c r="ETM11" s="2"/>
      <c r="ETN11" s="2"/>
      <c r="ETO11" s="2"/>
      <c r="ETP11" s="2"/>
      <c r="ETQ11" s="2"/>
      <c r="ETR11" s="2"/>
      <c r="ETS11" s="2"/>
      <c r="ETT11" s="2"/>
      <c r="ETU11" s="2"/>
      <c r="ETV11" s="2"/>
      <c r="ETW11" s="2"/>
      <c r="ETX11" s="2"/>
      <c r="ETY11" s="2"/>
      <c r="ETZ11" s="2"/>
      <c r="EUA11" s="2"/>
      <c r="EUB11" s="2"/>
      <c r="EUC11" s="2"/>
      <c r="EUD11" s="2"/>
      <c r="EUE11" s="2"/>
      <c r="EUF11" s="2"/>
      <c r="EUG11" s="2"/>
      <c r="EUH11" s="2"/>
      <c r="EUI11" s="2"/>
      <c r="EUJ11" s="2"/>
      <c r="EUK11" s="2"/>
      <c r="EUL11" s="2"/>
      <c r="EUM11" s="2"/>
      <c r="EUN11" s="2"/>
      <c r="EUO11" s="2"/>
      <c r="EUP11" s="2"/>
      <c r="EUQ11" s="2"/>
      <c r="EUR11" s="2"/>
      <c r="EUS11" s="2"/>
      <c r="EUT11" s="2"/>
      <c r="EUU11" s="2"/>
      <c r="EUV11" s="2"/>
      <c r="EUW11" s="2"/>
      <c r="EUX11" s="2"/>
      <c r="EUY11" s="2"/>
      <c r="EUZ11" s="2"/>
      <c r="EVA11" s="2"/>
      <c r="EVB11" s="2"/>
      <c r="EVC11" s="2"/>
      <c r="EVD11" s="2"/>
      <c r="EVE11" s="2"/>
      <c r="EVF11" s="2"/>
      <c r="EVG11" s="2"/>
      <c r="EVH11" s="2"/>
      <c r="EVI11" s="2"/>
      <c r="EVJ11" s="2"/>
      <c r="EVK11" s="2"/>
      <c r="EVL11" s="2"/>
      <c r="EVM11" s="2"/>
      <c r="EVN11" s="2"/>
      <c r="EVO11" s="2"/>
      <c r="EVP11" s="2"/>
      <c r="EVQ11" s="2"/>
      <c r="EVR11" s="2"/>
      <c r="EVS11" s="2"/>
      <c r="EVT11" s="2"/>
      <c r="EVU11" s="2"/>
      <c r="EVV11" s="2"/>
      <c r="EVW11" s="2"/>
      <c r="EVX11" s="2"/>
      <c r="EVY11" s="2"/>
      <c r="EVZ11" s="2"/>
      <c r="EWA11" s="2"/>
      <c r="EWB11" s="2"/>
      <c r="EWC11" s="2"/>
      <c r="EWD11" s="2"/>
      <c r="EWE11" s="2"/>
      <c r="EWF11" s="2"/>
      <c r="EWG11" s="2"/>
      <c r="EWH11" s="2"/>
      <c r="EWI11" s="2"/>
      <c r="EWJ11" s="2"/>
      <c r="EWK11" s="2"/>
      <c r="EWL11" s="2"/>
      <c r="EWM11" s="2"/>
      <c r="EWN11" s="2"/>
      <c r="EWO11" s="2"/>
      <c r="EWP11" s="2"/>
      <c r="EWQ11" s="2"/>
      <c r="EWR11" s="2"/>
      <c r="EWS11" s="2"/>
      <c r="EWT11" s="2"/>
      <c r="EWU11" s="2"/>
      <c r="EWV11" s="2"/>
      <c r="EWW11" s="2"/>
      <c r="EWX11" s="2"/>
      <c r="EWY11" s="2"/>
      <c r="EWZ11" s="2"/>
      <c r="EXA11" s="2"/>
      <c r="EXB11" s="2"/>
      <c r="EXC11" s="2"/>
      <c r="EXD11" s="2"/>
      <c r="EXE11" s="2"/>
      <c r="EXF11" s="2"/>
      <c r="EXG11" s="2"/>
      <c r="EXH11" s="2"/>
      <c r="EXI11" s="2"/>
      <c r="EXJ11" s="2"/>
      <c r="EXK11" s="2"/>
      <c r="EXL11" s="2"/>
      <c r="EXM11" s="2"/>
      <c r="EXN11" s="2"/>
      <c r="EXO11" s="2"/>
      <c r="EXP11" s="2"/>
      <c r="EXQ11" s="2"/>
      <c r="EXR11" s="2"/>
      <c r="EXS11" s="2"/>
      <c r="EXT11" s="2"/>
      <c r="EXU11" s="2"/>
      <c r="EXV11" s="2"/>
      <c r="EXW11" s="2"/>
      <c r="EXX11" s="2"/>
      <c r="EXY11" s="2"/>
      <c r="EXZ11" s="2"/>
      <c r="EYA11" s="2"/>
      <c r="EYB11" s="2"/>
      <c r="EYC11" s="2"/>
      <c r="EYD11" s="2"/>
      <c r="EYE11" s="2"/>
      <c r="EYF11" s="2"/>
      <c r="EYG11" s="2"/>
      <c r="EYH11" s="2"/>
      <c r="EYI11" s="2"/>
      <c r="EYJ11" s="2"/>
      <c r="EYK11" s="2"/>
      <c r="EYL11" s="2"/>
      <c r="EYM11" s="2"/>
      <c r="EYN11" s="2"/>
      <c r="EYO11" s="2"/>
      <c r="EYP11" s="2"/>
      <c r="EYQ11" s="2"/>
      <c r="EYR11" s="2"/>
      <c r="EYS11" s="2"/>
      <c r="EYT11" s="2"/>
      <c r="EYU11" s="2"/>
      <c r="EYV11" s="2"/>
      <c r="EYW11" s="2"/>
      <c r="EYX11" s="2"/>
      <c r="EYY11" s="2"/>
      <c r="EYZ11" s="2"/>
      <c r="EZA11" s="2"/>
      <c r="EZB11" s="2"/>
      <c r="EZC11" s="2"/>
      <c r="EZD11" s="2"/>
      <c r="EZE11" s="2"/>
      <c r="EZF11" s="2"/>
      <c r="EZG11" s="2"/>
      <c r="EZH11" s="2"/>
      <c r="EZI11" s="2"/>
      <c r="EZJ11" s="2"/>
      <c r="EZK11" s="2"/>
      <c r="EZL11" s="2"/>
      <c r="EZM11" s="2"/>
      <c r="EZN11" s="2"/>
      <c r="EZO11" s="2"/>
      <c r="EZP11" s="2"/>
      <c r="EZQ11" s="2"/>
      <c r="EZR11" s="2"/>
      <c r="EZS11" s="2"/>
      <c r="EZT11" s="2"/>
      <c r="EZU11" s="2"/>
      <c r="EZV11" s="2"/>
      <c r="EZW11" s="2"/>
      <c r="EZX11" s="2"/>
      <c r="EZY11" s="2"/>
      <c r="EZZ11" s="2"/>
      <c r="FAA11" s="2"/>
      <c r="FAB11" s="2"/>
      <c r="FAC11" s="2"/>
      <c r="FAD11" s="2"/>
      <c r="FAE11" s="2"/>
      <c r="FAF11" s="2"/>
      <c r="FAG11" s="2"/>
      <c r="FAH11" s="2"/>
      <c r="FAI11" s="2"/>
      <c r="FAJ11" s="2"/>
      <c r="FAK11" s="2"/>
      <c r="FAL11" s="2"/>
      <c r="FAM11" s="2"/>
      <c r="FAN11" s="2"/>
      <c r="FAO11" s="2"/>
      <c r="FAP11" s="2"/>
      <c r="FAQ11" s="2"/>
      <c r="FAR11" s="2"/>
      <c r="FAS11" s="2"/>
      <c r="FAT11" s="2"/>
      <c r="FAU11" s="2"/>
      <c r="FAV11" s="2"/>
      <c r="FAW11" s="2"/>
      <c r="FAX11" s="2"/>
      <c r="FAY11" s="2"/>
      <c r="FAZ11" s="2"/>
      <c r="FBA11" s="2"/>
      <c r="FBB11" s="2"/>
      <c r="FBC11" s="2"/>
      <c r="FBD11" s="2"/>
      <c r="FBE11" s="2"/>
      <c r="FBF11" s="2"/>
      <c r="FBG11" s="2"/>
      <c r="FBH11" s="2"/>
      <c r="FBI11" s="2"/>
      <c r="FBJ11" s="2"/>
      <c r="FBK11" s="2"/>
      <c r="FBL11" s="2"/>
      <c r="FBM11" s="2"/>
      <c r="FBN11" s="2"/>
      <c r="FBO11" s="2"/>
      <c r="FBP11" s="2"/>
      <c r="FBQ11" s="2"/>
      <c r="FBR11" s="2"/>
      <c r="FBS11" s="2"/>
      <c r="FBT11" s="2"/>
      <c r="FBU11" s="2"/>
      <c r="FBV11" s="2"/>
      <c r="FBW11" s="2"/>
      <c r="FBX11" s="2"/>
      <c r="FBY11" s="2"/>
      <c r="FBZ11" s="2"/>
      <c r="FCA11" s="2"/>
      <c r="FCB11" s="2"/>
      <c r="FCC11" s="2"/>
      <c r="FCD11" s="2"/>
      <c r="FCE11" s="2"/>
      <c r="FCF11" s="2"/>
      <c r="FCG11" s="2"/>
      <c r="FCH11" s="2"/>
      <c r="FCI11" s="2"/>
      <c r="FCJ11" s="2"/>
      <c r="FCK11" s="2"/>
      <c r="FCL11" s="2"/>
      <c r="FCM11" s="2"/>
      <c r="FCN11" s="2"/>
      <c r="FCO11" s="2"/>
      <c r="FCP11" s="2"/>
      <c r="FCQ11" s="2"/>
      <c r="FCR11" s="2"/>
      <c r="FCS11" s="2"/>
      <c r="FCT11" s="2"/>
      <c r="FCU11" s="2"/>
      <c r="FCV11" s="2"/>
      <c r="FCW11" s="2"/>
      <c r="FCX11" s="2"/>
      <c r="FCY11" s="2"/>
      <c r="FCZ11" s="2"/>
      <c r="FDA11" s="2"/>
      <c r="FDB11" s="2"/>
      <c r="FDC11" s="2"/>
      <c r="FDD11" s="2"/>
      <c r="FDE11" s="2"/>
      <c r="FDF11" s="2"/>
      <c r="FDG11" s="2"/>
      <c r="FDH11" s="2"/>
      <c r="FDI11" s="2"/>
      <c r="FDJ11" s="2"/>
      <c r="FDK11" s="2"/>
      <c r="FDL11" s="2"/>
      <c r="FDM11" s="2"/>
      <c r="FDN11" s="2"/>
      <c r="FDO11" s="2"/>
      <c r="FDP11" s="2"/>
      <c r="FDQ11" s="2"/>
      <c r="FDR11" s="2"/>
      <c r="FDS11" s="2"/>
      <c r="FDT11" s="2"/>
      <c r="FDU11" s="2"/>
      <c r="FDV11" s="2"/>
      <c r="FDW11" s="2"/>
      <c r="FDX11" s="2"/>
      <c r="FDY11" s="2"/>
      <c r="FDZ11" s="2"/>
      <c r="FEA11" s="2"/>
      <c r="FEB11" s="2"/>
      <c r="FEC11" s="2"/>
      <c r="FED11" s="2"/>
      <c r="FEE11" s="2"/>
      <c r="FEF11" s="2"/>
      <c r="FEG11" s="2"/>
      <c r="FEH11" s="2"/>
      <c r="FEI11" s="2"/>
      <c r="FEJ11" s="2"/>
      <c r="FEK11" s="2"/>
      <c r="FEL11" s="2"/>
      <c r="FEM11" s="2"/>
      <c r="FEN11" s="2"/>
      <c r="FEO11" s="2"/>
      <c r="FEP11" s="2"/>
      <c r="FEQ11" s="2"/>
      <c r="FER11" s="2"/>
      <c r="FES11" s="2"/>
      <c r="FET11" s="2"/>
      <c r="FEU11" s="2"/>
      <c r="FEV11" s="2"/>
      <c r="FEW11" s="2"/>
      <c r="FEX11" s="2"/>
      <c r="FEY11" s="2"/>
      <c r="FEZ11" s="2"/>
      <c r="FFA11" s="2"/>
      <c r="FFB11" s="2"/>
      <c r="FFC11" s="2"/>
      <c r="FFD11" s="2"/>
      <c r="FFE11" s="2"/>
      <c r="FFF11" s="2"/>
      <c r="FFG11" s="2"/>
      <c r="FFH11" s="2"/>
      <c r="FFI11" s="2"/>
      <c r="FFJ11" s="2"/>
      <c r="FFK11" s="2"/>
      <c r="FFL11" s="2"/>
      <c r="FFM11" s="2"/>
      <c r="FFN11" s="2"/>
      <c r="FFO11" s="2"/>
      <c r="FFP11" s="2"/>
      <c r="FFQ11" s="2"/>
      <c r="FFR11" s="2"/>
      <c r="FFS11" s="2"/>
      <c r="FFT11" s="2"/>
      <c r="FFU11" s="2"/>
      <c r="FFV11" s="2"/>
      <c r="FFW11" s="2"/>
      <c r="FFX11" s="2"/>
      <c r="FFY11" s="2"/>
      <c r="FFZ11" s="2"/>
      <c r="FGA11" s="2"/>
      <c r="FGB11" s="2"/>
      <c r="FGC11" s="2"/>
      <c r="FGD11" s="2"/>
      <c r="FGE11" s="2"/>
      <c r="FGF11" s="2"/>
      <c r="FGG11" s="2"/>
      <c r="FGH11" s="2"/>
      <c r="FGI11" s="2"/>
      <c r="FGJ11" s="2"/>
      <c r="FGK11" s="2"/>
      <c r="FGL11" s="2"/>
      <c r="FGM11" s="2"/>
      <c r="FGN11" s="2"/>
      <c r="FGO11" s="2"/>
      <c r="FGP11" s="2"/>
      <c r="FGQ11" s="2"/>
      <c r="FGR11" s="2"/>
      <c r="FGS11" s="2"/>
      <c r="FGT11" s="2"/>
      <c r="FGU11" s="2"/>
      <c r="FGV11" s="2"/>
      <c r="FGW11" s="2"/>
      <c r="FGX11" s="2"/>
      <c r="FGY11" s="2"/>
      <c r="FGZ11" s="2"/>
      <c r="FHA11" s="2"/>
      <c r="FHB11" s="2"/>
      <c r="FHC11" s="2"/>
      <c r="FHD11" s="2"/>
      <c r="FHE11" s="2"/>
      <c r="FHF11" s="2"/>
      <c r="FHG11" s="2"/>
      <c r="FHH11" s="2"/>
      <c r="FHI11" s="2"/>
      <c r="FHJ11" s="2"/>
      <c r="FHK11" s="2"/>
      <c r="FHL11" s="2"/>
      <c r="FHM11" s="2"/>
      <c r="FHN11" s="2"/>
      <c r="FHO11" s="2"/>
      <c r="FHP11" s="2"/>
      <c r="FHQ11" s="2"/>
      <c r="FHR11" s="2"/>
      <c r="FHS11" s="2"/>
      <c r="FHT11" s="2"/>
      <c r="FHU11" s="2"/>
      <c r="FHV11" s="2"/>
      <c r="FHW11" s="2"/>
      <c r="FHX11" s="2"/>
      <c r="FHY11" s="2"/>
      <c r="FHZ11" s="2"/>
      <c r="FIA11" s="2"/>
      <c r="FIB11" s="2"/>
      <c r="FIC11" s="2"/>
      <c r="FID11" s="2"/>
      <c r="FIE11" s="2"/>
      <c r="FIF11" s="2"/>
      <c r="FIG11" s="2"/>
      <c r="FIH11" s="2"/>
      <c r="FII11" s="2"/>
      <c r="FIJ11" s="2"/>
      <c r="FIK11" s="2"/>
      <c r="FIL11" s="2"/>
      <c r="FIM11" s="2"/>
      <c r="FIN11" s="2"/>
      <c r="FIO11" s="2"/>
      <c r="FIP11" s="2"/>
      <c r="FIQ11" s="2"/>
      <c r="FIR11" s="2"/>
      <c r="FIS11" s="2"/>
      <c r="FIT11" s="2"/>
      <c r="FIU11" s="2"/>
      <c r="FIV11" s="2"/>
      <c r="FIW11" s="2"/>
      <c r="FIX11" s="2"/>
      <c r="FIY11" s="2"/>
      <c r="FIZ11" s="2"/>
      <c r="FJA11" s="2"/>
      <c r="FJB11" s="2"/>
      <c r="FJC11" s="2"/>
      <c r="FJD11" s="2"/>
      <c r="FJE11" s="2"/>
      <c r="FJF11" s="2"/>
      <c r="FJG11" s="2"/>
      <c r="FJH11" s="2"/>
      <c r="FJI11" s="2"/>
      <c r="FJJ11" s="2"/>
      <c r="FJK11" s="2"/>
      <c r="FJL11" s="2"/>
      <c r="FJM11" s="2"/>
      <c r="FJN11" s="2"/>
      <c r="FJO11" s="2"/>
      <c r="FJP11" s="2"/>
      <c r="FJQ11" s="2"/>
      <c r="FJR11" s="2"/>
      <c r="FJS11" s="2"/>
      <c r="FJT11" s="2"/>
      <c r="FJU11" s="2"/>
      <c r="FJV11" s="2"/>
      <c r="FJW11" s="2"/>
      <c r="FJX11" s="2"/>
      <c r="FJY11" s="2"/>
      <c r="FJZ11" s="2"/>
      <c r="FKA11" s="2"/>
      <c r="FKB11" s="2"/>
      <c r="FKC11" s="2"/>
      <c r="FKD11" s="2"/>
      <c r="FKE11" s="2"/>
      <c r="FKF11" s="2"/>
      <c r="FKG11" s="2"/>
      <c r="FKH11" s="2"/>
      <c r="FKI11" s="2"/>
      <c r="FKJ11" s="2"/>
      <c r="FKK11" s="2"/>
      <c r="FKL11" s="2"/>
      <c r="FKM11" s="2"/>
      <c r="FKN11" s="2"/>
      <c r="FKO11" s="2"/>
      <c r="FKP11" s="2"/>
      <c r="FKQ11" s="2"/>
      <c r="FKR11" s="2"/>
      <c r="FKS11" s="2"/>
      <c r="FKT11" s="2"/>
      <c r="FKU11" s="2"/>
      <c r="FKV11" s="2"/>
      <c r="FKW11" s="2"/>
      <c r="FKX11" s="2"/>
      <c r="FKY11" s="2"/>
      <c r="FKZ11" s="2"/>
      <c r="FLA11" s="2"/>
      <c r="FLB11" s="2"/>
      <c r="FLC11" s="2"/>
      <c r="FLD11" s="2"/>
      <c r="FLE11" s="2"/>
      <c r="FLF11" s="2"/>
      <c r="FLG11" s="2"/>
      <c r="FLH11" s="2"/>
      <c r="FLI11" s="2"/>
      <c r="FLJ11" s="2"/>
      <c r="FLK11" s="2"/>
      <c r="FLL11" s="2"/>
      <c r="FLM11" s="2"/>
      <c r="FLN11" s="2"/>
      <c r="FLO11" s="2"/>
      <c r="FLP11" s="2"/>
      <c r="FLQ11" s="2"/>
      <c r="FLR11" s="2"/>
      <c r="FLS11" s="2"/>
      <c r="FLT11" s="2"/>
      <c r="FLU11" s="2"/>
      <c r="FLV11" s="2"/>
      <c r="FLW11" s="2"/>
      <c r="FLX11" s="2"/>
      <c r="FLY11" s="2"/>
      <c r="FLZ11" s="2"/>
      <c r="FMA11" s="2"/>
      <c r="FMB11" s="2"/>
      <c r="FMC11" s="2"/>
      <c r="FMD11" s="2"/>
      <c r="FME11" s="2"/>
      <c r="FMF11" s="2"/>
      <c r="FMG11" s="2"/>
      <c r="FMH11" s="2"/>
      <c r="FMI11" s="2"/>
      <c r="FMJ11" s="2"/>
      <c r="FMK11" s="2"/>
      <c r="FML11" s="2"/>
      <c r="FMM11" s="2"/>
      <c r="FMN11" s="2"/>
      <c r="FMO11" s="2"/>
      <c r="FMP11" s="2"/>
      <c r="FMQ11" s="2"/>
      <c r="FMR11" s="2"/>
      <c r="FMS11" s="2"/>
      <c r="FMT11" s="2"/>
      <c r="FMU11" s="2"/>
      <c r="FMV11" s="2"/>
      <c r="FMW11" s="2"/>
      <c r="FMX11" s="2"/>
      <c r="FMY11" s="2"/>
      <c r="FMZ11" s="2"/>
      <c r="FNA11" s="2"/>
      <c r="FNB11" s="2"/>
      <c r="FNC11" s="2"/>
      <c r="FND11" s="2"/>
      <c r="FNE11" s="2"/>
      <c r="FNF11" s="2"/>
      <c r="FNG11" s="2"/>
      <c r="FNH11" s="2"/>
      <c r="FNI11" s="2"/>
      <c r="FNJ11" s="2"/>
      <c r="FNK11" s="2"/>
      <c r="FNL11" s="2"/>
      <c r="FNM11" s="2"/>
      <c r="FNN11" s="2"/>
      <c r="FNO11" s="2"/>
      <c r="FNP11" s="2"/>
      <c r="FNQ11" s="2"/>
      <c r="FNR11" s="2"/>
      <c r="FNS11" s="2"/>
      <c r="FNT11" s="2"/>
      <c r="FNU11" s="2"/>
      <c r="FNV11" s="2"/>
      <c r="FNW11" s="2"/>
      <c r="FNX11" s="2"/>
      <c r="FNY11" s="2"/>
      <c r="FNZ11" s="2"/>
      <c r="FOA11" s="2"/>
      <c r="FOB11" s="2"/>
      <c r="FOC11" s="2"/>
      <c r="FOD11" s="2"/>
      <c r="FOE11" s="2"/>
      <c r="FOF11" s="2"/>
      <c r="FOG11" s="2"/>
      <c r="FOH11" s="2"/>
      <c r="FOI11" s="2"/>
      <c r="FOJ11" s="2"/>
      <c r="FOK11" s="2"/>
      <c r="FOL11" s="2"/>
      <c r="FOM11" s="2"/>
      <c r="FON11" s="2"/>
      <c r="FOO11" s="2"/>
      <c r="FOP11" s="2"/>
      <c r="FOQ11" s="2"/>
      <c r="FOR11" s="2"/>
      <c r="FOS11" s="2"/>
      <c r="FOT11" s="2"/>
      <c r="FOU11" s="2"/>
      <c r="FOV11" s="2"/>
      <c r="FOW11" s="2"/>
      <c r="FOX11" s="2"/>
      <c r="FOY11" s="2"/>
      <c r="FOZ11" s="2"/>
      <c r="FPA11" s="2"/>
      <c r="FPB11" s="2"/>
      <c r="FPC11" s="2"/>
      <c r="FPD11" s="2"/>
      <c r="FPE11" s="2"/>
      <c r="FPF11" s="2"/>
      <c r="FPG11" s="2"/>
      <c r="FPH11" s="2"/>
      <c r="FPI11" s="2"/>
      <c r="FPJ11" s="2"/>
      <c r="FPK11" s="2"/>
      <c r="FPL11" s="2"/>
      <c r="FPM11" s="2"/>
      <c r="FPN11" s="2"/>
      <c r="FPO11" s="2"/>
      <c r="FPP11" s="2"/>
      <c r="FPQ11" s="2"/>
      <c r="FPR11" s="2"/>
      <c r="FPS11" s="2"/>
      <c r="FPT11" s="2"/>
      <c r="FPU11" s="2"/>
      <c r="FPV11" s="2"/>
      <c r="FPW11" s="2"/>
      <c r="FPX11" s="2"/>
      <c r="FPY11" s="2"/>
      <c r="FPZ11" s="2"/>
      <c r="FQA11" s="2"/>
      <c r="FQB11" s="2"/>
      <c r="FQC11" s="2"/>
      <c r="FQD11" s="2"/>
      <c r="FQE11" s="2"/>
      <c r="FQF11" s="2"/>
      <c r="FQG11" s="2"/>
      <c r="FQH11" s="2"/>
      <c r="FQI11" s="2"/>
      <c r="FQJ11" s="2"/>
      <c r="FQK11" s="2"/>
      <c r="FQL11" s="2"/>
      <c r="FQM11" s="2"/>
      <c r="FQN11" s="2"/>
      <c r="FQO11" s="2"/>
      <c r="FQP11" s="2"/>
      <c r="FQQ11" s="2"/>
      <c r="FQR11" s="2"/>
      <c r="FQS11" s="2"/>
      <c r="FQT11" s="2"/>
      <c r="FQU11" s="2"/>
      <c r="FQV11" s="2"/>
      <c r="FQW11" s="2"/>
      <c r="FQX11" s="2"/>
      <c r="FQY11" s="2"/>
      <c r="FQZ11" s="2"/>
      <c r="FRA11" s="2"/>
      <c r="FRB11" s="2"/>
      <c r="FRC11" s="2"/>
      <c r="FRD11" s="2"/>
      <c r="FRE11" s="2"/>
      <c r="FRF11" s="2"/>
      <c r="FRG11" s="2"/>
      <c r="FRH11" s="2"/>
      <c r="FRI11" s="2"/>
      <c r="FRJ11" s="2"/>
      <c r="FRK11" s="2"/>
      <c r="FRL11" s="2"/>
      <c r="FRM11" s="2"/>
      <c r="FRN11" s="2"/>
      <c r="FRO11" s="2"/>
      <c r="FRP11" s="2"/>
      <c r="FRQ11" s="2"/>
      <c r="FRR11" s="2"/>
      <c r="FRS11" s="2"/>
      <c r="FRT11" s="2"/>
      <c r="FRU11" s="2"/>
      <c r="FRV11" s="2"/>
      <c r="FRW11" s="2"/>
      <c r="FRX11" s="2"/>
      <c r="FRY11" s="2"/>
      <c r="FRZ11" s="2"/>
      <c r="FSA11" s="2"/>
      <c r="FSB11" s="2"/>
      <c r="FSC11" s="2"/>
      <c r="FSD11" s="2"/>
      <c r="FSE11" s="2"/>
      <c r="FSF11" s="2"/>
      <c r="FSG11" s="2"/>
      <c r="FSH11" s="2"/>
      <c r="FSI11" s="2"/>
      <c r="FSJ11" s="2"/>
      <c r="FSK11" s="2"/>
      <c r="FSL11" s="2"/>
      <c r="FSM11" s="2"/>
      <c r="FSN11" s="2"/>
      <c r="FSO11" s="2"/>
      <c r="FSP11" s="2"/>
      <c r="FSQ11" s="2"/>
      <c r="FSR11" s="2"/>
      <c r="FSS11" s="2"/>
      <c r="FST11" s="2"/>
      <c r="FSU11" s="2"/>
      <c r="FSV11" s="2"/>
      <c r="FSW11" s="2"/>
      <c r="FSX11" s="2"/>
      <c r="FSY11" s="2"/>
      <c r="FSZ11" s="2"/>
      <c r="FTA11" s="2"/>
      <c r="FTB11" s="2"/>
      <c r="FTC11" s="2"/>
      <c r="FTD11" s="2"/>
      <c r="FTE11" s="2"/>
      <c r="FTF11" s="2"/>
      <c r="FTG11" s="2"/>
      <c r="FTH11" s="2"/>
      <c r="FTI11" s="2"/>
      <c r="FTJ11" s="2"/>
      <c r="FTK11" s="2"/>
      <c r="FTL11" s="2"/>
      <c r="FTM11" s="2"/>
      <c r="FTN11" s="2"/>
      <c r="FTO11" s="2"/>
      <c r="FTP11" s="2"/>
      <c r="FTQ11" s="2"/>
      <c r="FTR11" s="2"/>
      <c r="FTS11" s="2"/>
      <c r="FTT11" s="2"/>
      <c r="FTU11" s="2"/>
      <c r="FTV11" s="2"/>
      <c r="FTW11" s="2"/>
      <c r="FTX11" s="2"/>
      <c r="FTY11" s="2"/>
      <c r="FTZ11" s="2"/>
      <c r="FUA11" s="2"/>
      <c r="FUB11" s="2"/>
      <c r="FUC11" s="2"/>
      <c r="FUD11" s="2"/>
      <c r="FUE11" s="2"/>
      <c r="FUF11" s="2"/>
      <c r="FUG11" s="2"/>
      <c r="FUH11" s="2"/>
      <c r="FUI11" s="2"/>
      <c r="FUJ11" s="2"/>
      <c r="FUK11" s="2"/>
      <c r="FUL11" s="2"/>
      <c r="FUM11" s="2"/>
      <c r="FUN11" s="2"/>
      <c r="FUO11" s="2"/>
      <c r="FUP11" s="2"/>
      <c r="FUQ11" s="2"/>
      <c r="FUR11" s="2"/>
      <c r="FUS11" s="2"/>
      <c r="FUT11" s="2"/>
      <c r="FUU11" s="2"/>
      <c r="FUV11" s="2"/>
      <c r="FUW11" s="2"/>
      <c r="FUX11" s="2"/>
      <c r="FUY11" s="2"/>
      <c r="FUZ11" s="2"/>
      <c r="FVA11" s="2"/>
      <c r="FVB11" s="2"/>
      <c r="FVC11" s="2"/>
      <c r="FVD11" s="2"/>
      <c r="FVE11" s="2"/>
      <c r="FVF11" s="2"/>
      <c r="FVG11" s="2"/>
      <c r="FVH11" s="2"/>
      <c r="FVI11" s="2"/>
      <c r="FVJ11" s="2"/>
      <c r="FVK11" s="2"/>
      <c r="FVL11" s="2"/>
      <c r="FVM11" s="2"/>
      <c r="FVN11" s="2"/>
      <c r="FVO11" s="2"/>
      <c r="FVP11" s="2"/>
      <c r="FVQ11" s="2"/>
      <c r="FVR11" s="2"/>
      <c r="FVS11" s="2"/>
      <c r="FVT11" s="2"/>
      <c r="FVU11" s="2"/>
      <c r="FVV11" s="2"/>
      <c r="FVW11" s="2"/>
      <c r="FVX11" s="2"/>
      <c r="FVY11" s="2"/>
      <c r="FVZ11" s="2"/>
      <c r="FWA11" s="2"/>
      <c r="FWB11" s="2"/>
      <c r="FWC11" s="2"/>
      <c r="FWD11" s="2"/>
      <c r="FWE11" s="2"/>
      <c r="FWF11" s="2"/>
      <c r="FWG11" s="2"/>
      <c r="FWH11" s="2"/>
      <c r="FWI11" s="2"/>
      <c r="FWJ11" s="2"/>
      <c r="FWK11" s="2"/>
      <c r="FWL11" s="2"/>
      <c r="FWM11" s="2"/>
      <c r="FWN11" s="2"/>
      <c r="FWO11" s="2"/>
      <c r="FWP11" s="2"/>
      <c r="FWQ11" s="2"/>
      <c r="FWR11" s="2"/>
      <c r="FWS11" s="2"/>
      <c r="FWT11" s="2"/>
      <c r="FWU11" s="2"/>
      <c r="FWV11" s="2"/>
      <c r="FWW11" s="2"/>
      <c r="FWX11" s="2"/>
      <c r="FWY11" s="2"/>
      <c r="FWZ11" s="2"/>
      <c r="FXA11" s="2"/>
      <c r="FXB11" s="2"/>
      <c r="FXC11" s="2"/>
      <c r="FXD11" s="2"/>
      <c r="FXE11" s="2"/>
      <c r="FXF11" s="2"/>
      <c r="FXG11" s="2"/>
      <c r="FXH11" s="2"/>
      <c r="FXI11" s="2"/>
      <c r="FXJ11" s="2"/>
      <c r="FXK11" s="2"/>
      <c r="FXL11" s="2"/>
      <c r="FXM11" s="2"/>
      <c r="FXN11" s="2"/>
      <c r="FXO11" s="2"/>
      <c r="FXP11" s="2"/>
      <c r="FXQ11" s="2"/>
      <c r="FXR11" s="2"/>
      <c r="FXS11" s="2"/>
      <c r="FXT11" s="2"/>
      <c r="FXU11" s="2"/>
      <c r="FXV11" s="2"/>
      <c r="FXW11" s="2"/>
      <c r="FXX11" s="2"/>
      <c r="FXY11" s="2"/>
      <c r="FXZ11" s="2"/>
      <c r="FYA11" s="2"/>
      <c r="FYB11" s="2"/>
      <c r="FYC11" s="2"/>
      <c r="FYD11" s="2"/>
      <c r="FYE11" s="2"/>
      <c r="FYF11" s="2"/>
      <c r="FYG11" s="2"/>
      <c r="FYH11" s="2"/>
      <c r="FYI11" s="2"/>
      <c r="FYJ11" s="2"/>
      <c r="FYK11" s="2"/>
      <c r="FYL11" s="2"/>
      <c r="FYM11" s="2"/>
      <c r="FYN11" s="2"/>
      <c r="FYO11" s="2"/>
      <c r="FYP11" s="2"/>
      <c r="FYQ11" s="2"/>
      <c r="FYR11" s="2"/>
      <c r="FYS11" s="2"/>
      <c r="FYT11" s="2"/>
      <c r="FYU11" s="2"/>
      <c r="FYV11" s="2"/>
      <c r="FYW11" s="2"/>
      <c r="FYX11" s="2"/>
      <c r="FYY11" s="2"/>
      <c r="FYZ11" s="2"/>
      <c r="FZA11" s="2"/>
      <c r="FZB11" s="2"/>
      <c r="FZC11" s="2"/>
      <c r="FZD11" s="2"/>
      <c r="FZE11" s="2"/>
      <c r="FZF11" s="2"/>
      <c r="FZG11" s="2"/>
      <c r="FZH11" s="2"/>
      <c r="FZI11" s="2"/>
      <c r="FZJ11" s="2"/>
      <c r="FZK11" s="2"/>
      <c r="FZL11" s="2"/>
      <c r="FZM11" s="2"/>
      <c r="FZN11" s="2"/>
      <c r="FZO11" s="2"/>
      <c r="FZP11" s="2"/>
      <c r="FZQ11" s="2"/>
      <c r="FZR11" s="2"/>
      <c r="FZS11" s="2"/>
      <c r="FZT11" s="2"/>
      <c r="FZU11" s="2"/>
      <c r="FZV11" s="2"/>
      <c r="FZW11" s="2"/>
      <c r="FZX11" s="2"/>
      <c r="FZY11" s="2"/>
      <c r="FZZ11" s="2"/>
      <c r="GAA11" s="2"/>
      <c r="GAB11" s="2"/>
      <c r="GAC11" s="2"/>
      <c r="GAD11" s="2"/>
      <c r="GAE11" s="2"/>
      <c r="GAF11" s="2"/>
      <c r="GAG11" s="2"/>
      <c r="GAH11" s="2"/>
      <c r="GAI11" s="2"/>
      <c r="GAJ11" s="2"/>
      <c r="GAK11" s="2"/>
      <c r="GAL11" s="2"/>
      <c r="GAM11" s="2"/>
      <c r="GAN11" s="2"/>
      <c r="GAO11" s="2"/>
      <c r="GAP11" s="2"/>
      <c r="GAQ11" s="2"/>
      <c r="GAR11" s="2"/>
      <c r="GAS11" s="2"/>
      <c r="GAT11" s="2"/>
      <c r="GAU11" s="2"/>
      <c r="GAV11" s="2"/>
      <c r="GAW11" s="2"/>
      <c r="GAX11" s="2"/>
      <c r="GAY11" s="2"/>
      <c r="GAZ11" s="2"/>
      <c r="GBA11" s="2"/>
      <c r="GBB11" s="2"/>
      <c r="GBC11" s="2"/>
      <c r="GBD11" s="2"/>
      <c r="GBE11" s="2"/>
      <c r="GBF11" s="2"/>
      <c r="GBG11" s="2"/>
      <c r="GBH11" s="2"/>
      <c r="GBI11" s="2"/>
      <c r="GBJ11" s="2"/>
      <c r="GBK11" s="2"/>
      <c r="GBL11" s="2"/>
      <c r="GBM11" s="2"/>
      <c r="GBN11" s="2"/>
      <c r="GBO11" s="2"/>
      <c r="GBP11" s="2"/>
      <c r="GBQ11" s="2"/>
      <c r="GBR11" s="2"/>
      <c r="GBS11" s="2"/>
      <c r="GBT11" s="2"/>
      <c r="GBU11" s="2"/>
      <c r="GBV11" s="2"/>
      <c r="GBW11" s="2"/>
      <c r="GBX11" s="2"/>
      <c r="GBY11" s="2"/>
      <c r="GBZ11" s="2"/>
      <c r="GCA11" s="2"/>
      <c r="GCB11" s="2"/>
      <c r="GCC11" s="2"/>
      <c r="GCD11" s="2"/>
      <c r="GCE11" s="2"/>
      <c r="GCF11" s="2"/>
      <c r="GCG11" s="2"/>
      <c r="GCH11" s="2"/>
      <c r="GCI11" s="2"/>
      <c r="GCJ11" s="2"/>
      <c r="GCK11" s="2"/>
      <c r="GCL11" s="2"/>
      <c r="GCM11" s="2"/>
      <c r="GCN11" s="2"/>
      <c r="GCO11" s="2"/>
      <c r="GCP11" s="2"/>
      <c r="GCQ11" s="2"/>
      <c r="GCR11" s="2"/>
      <c r="GCS11" s="2"/>
      <c r="GCT11" s="2"/>
      <c r="GCU11" s="2"/>
      <c r="GCV11" s="2"/>
      <c r="GCW11" s="2"/>
      <c r="GCX11" s="2"/>
      <c r="GCY11" s="2"/>
      <c r="GCZ11" s="2"/>
      <c r="GDA11" s="2"/>
      <c r="GDB11" s="2"/>
      <c r="GDC11" s="2"/>
      <c r="GDD11" s="2"/>
      <c r="GDE11" s="2"/>
      <c r="GDF11" s="2"/>
      <c r="GDG11" s="2"/>
      <c r="GDH11" s="2"/>
      <c r="GDI11" s="2"/>
      <c r="GDJ11" s="2"/>
      <c r="GDK11" s="2"/>
      <c r="GDL11" s="2"/>
      <c r="GDM11" s="2"/>
      <c r="GDN11" s="2"/>
      <c r="GDO11" s="2"/>
      <c r="GDP11" s="2"/>
      <c r="GDQ11" s="2"/>
      <c r="GDR11" s="2"/>
      <c r="GDS11" s="2"/>
      <c r="GDT11" s="2"/>
      <c r="GDU11" s="2"/>
      <c r="GDV11" s="2"/>
      <c r="GDW11" s="2"/>
      <c r="GDX11" s="2"/>
      <c r="GDY11" s="2"/>
      <c r="GDZ11" s="2"/>
      <c r="GEA11" s="2"/>
      <c r="GEB11" s="2"/>
      <c r="GEC11" s="2"/>
      <c r="GED11" s="2"/>
      <c r="GEE11" s="2"/>
      <c r="GEF11" s="2"/>
      <c r="GEG11" s="2"/>
      <c r="GEH11" s="2"/>
      <c r="GEI11" s="2"/>
      <c r="GEJ11" s="2"/>
      <c r="GEK11" s="2"/>
      <c r="GEL11" s="2"/>
      <c r="GEM11" s="2"/>
      <c r="GEN11" s="2"/>
      <c r="GEO11" s="2"/>
      <c r="GEP11" s="2"/>
      <c r="GEQ11" s="2"/>
      <c r="GER11" s="2"/>
      <c r="GES11" s="2"/>
      <c r="GET11" s="2"/>
      <c r="GEU11" s="2"/>
      <c r="GEV11" s="2"/>
      <c r="GEW11" s="2"/>
      <c r="GEX11" s="2"/>
      <c r="GEY11" s="2"/>
      <c r="GEZ11" s="2"/>
      <c r="GFA11" s="2"/>
      <c r="GFB11" s="2"/>
      <c r="GFC11" s="2"/>
      <c r="GFD11" s="2"/>
      <c r="GFE11" s="2"/>
      <c r="GFF11" s="2"/>
      <c r="GFG11" s="2"/>
      <c r="GFH11" s="2"/>
      <c r="GFI11" s="2"/>
      <c r="GFJ11" s="2"/>
      <c r="GFK11" s="2"/>
      <c r="GFL11" s="2"/>
      <c r="GFM11" s="2"/>
      <c r="GFN11" s="2"/>
      <c r="GFO11" s="2"/>
      <c r="GFP11" s="2"/>
      <c r="GFQ11" s="2"/>
      <c r="GFR11" s="2"/>
      <c r="GFS11" s="2"/>
      <c r="GFT11" s="2"/>
      <c r="GFU11" s="2"/>
      <c r="GFV11" s="2"/>
      <c r="GFW11" s="2"/>
      <c r="GFX11" s="2"/>
      <c r="GFY11" s="2"/>
      <c r="GFZ11" s="2"/>
      <c r="GGA11" s="2"/>
      <c r="GGB11" s="2"/>
      <c r="GGC11" s="2"/>
      <c r="GGD11" s="2"/>
      <c r="GGE11" s="2"/>
      <c r="GGF11" s="2"/>
      <c r="GGG11" s="2"/>
      <c r="GGH11" s="2"/>
      <c r="GGI11" s="2"/>
      <c r="GGJ11" s="2"/>
      <c r="GGK11" s="2"/>
      <c r="GGL11" s="2"/>
      <c r="GGM11" s="2"/>
      <c r="GGN11" s="2"/>
      <c r="GGO11" s="2"/>
      <c r="GGP11" s="2"/>
      <c r="GGQ11" s="2"/>
      <c r="GGR11" s="2"/>
      <c r="GGS11" s="2"/>
      <c r="GGT11" s="2"/>
      <c r="GGU11" s="2"/>
      <c r="GGV11" s="2"/>
      <c r="GGW11" s="2"/>
      <c r="GGX11" s="2"/>
      <c r="GGY11" s="2"/>
      <c r="GGZ11" s="2"/>
      <c r="GHA11" s="2"/>
      <c r="GHB11" s="2"/>
      <c r="GHC11" s="2"/>
      <c r="GHD11" s="2"/>
      <c r="GHE11" s="2"/>
      <c r="GHF11" s="2"/>
      <c r="GHG11" s="2"/>
      <c r="GHH11" s="2"/>
      <c r="GHI11" s="2"/>
      <c r="GHJ11" s="2"/>
      <c r="GHK11" s="2"/>
      <c r="GHL11" s="2"/>
      <c r="GHM11" s="2"/>
      <c r="GHN11" s="2"/>
      <c r="GHO11" s="2"/>
      <c r="GHP11" s="2"/>
      <c r="GHQ11" s="2"/>
      <c r="GHR11" s="2"/>
      <c r="GHS11" s="2"/>
      <c r="GHT11" s="2"/>
      <c r="GHU11" s="2"/>
      <c r="GHV11" s="2"/>
      <c r="GHW11" s="2"/>
      <c r="GHX11" s="2"/>
      <c r="GHY11" s="2"/>
      <c r="GHZ11" s="2"/>
      <c r="GIA11" s="2"/>
      <c r="GIB11" s="2"/>
      <c r="GIC11" s="2"/>
      <c r="GID11" s="2"/>
      <c r="GIE11" s="2"/>
      <c r="GIF11" s="2"/>
      <c r="GIG11" s="2"/>
      <c r="GIH11" s="2"/>
      <c r="GII11" s="2"/>
      <c r="GIJ11" s="2"/>
      <c r="GIK11" s="2"/>
      <c r="GIL11" s="2"/>
      <c r="GIM11" s="2"/>
      <c r="GIN11" s="2"/>
      <c r="GIO11" s="2"/>
      <c r="GIP11" s="2"/>
      <c r="GIQ11" s="2"/>
      <c r="GIR11" s="2"/>
      <c r="GIS11" s="2"/>
      <c r="GIT11" s="2"/>
      <c r="GIU11" s="2"/>
      <c r="GIV11" s="2"/>
      <c r="GIW11" s="2"/>
      <c r="GIX11" s="2"/>
      <c r="GIY11" s="2"/>
      <c r="GIZ11" s="2"/>
      <c r="GJA11" s="2"/>
      <c r="GJB11" s="2"/>
      <c r="GJC11" s="2"/>
      <c r="GJD11" s="2"/>
      <c r="GJE11" s="2"/>
      <c r="GJF11" s="2"/>
      <c r="GJG11" s="2"/>
      <c r="GJH11" s="2"/>
      <c r="GJI11" s="2"/>
      <c r="GJJ11" s="2"/>
      <c r="GJK11" s="2"/>
      <c r="GJL11" s="2"/>
      <c r="GJM11" s="2"/>
      <c r="GJN11" s="2"/>
      <c r="GJO11" s="2"/>
      <c r="GJP11" s="2"/>
      <c r="GJQ11" s="2"/>
      <c r="GJR11" s="2"/>
      <c r="GJS11" s="2"/>
      <c r="GJT11" s="2"/>
      <c r="GJU11" s="2"/>
      <c r="GJV11" s="2"/>
      <c r="GJW11" s="2"/>
      <c r="GJX11" s="2"/>
      <c r="GJY11" s="2"/>
      <c r="GJZ11" s="2"/>
      <c r="GKA11" s="2"/>
      <c r="GKB11" s="2"/>
      <c r="GKC11" s="2"/>
      <c r="GKD11" s="2"/>
      <c r="GKE11" s="2"/>
      <c r="GKF11" s="2"/>
      <c r="GKG11" s="2"/>
      <c r="GKH11" s="2"/>
      <c r="GKI11" s="2"/>
      <c r="GKJ11" s="2"/>
      <c r="GKK11" s="2"/>
      <c r="GKL11" s="2"/>
      <c r="GKM11" s="2"/>
      <c r="GKN11" s="2"/>
      <c r="GKO11" s="2"/>
      <c r="GKP11" s="2"/>
      <c r="GKQ11" s="2"/>
      <c r="GKR11" s="2"/>
      <c r="GKS11" s="2"/>
      <c r="GKT11" s="2"/>
      <c r="GKU11" s="2"/>
      <c r="GKV11" s="2"/>
      <c r="GKW11" s="2"/>
      <c r="GKX11" s="2"/>
      <c r="GKY11" s="2"/>
      <c r="GKZ11" s="2"/>
      <c r="GLA11" s="2"/>
      <c r="GLB11" s="2"/>
      <c r="GLC11" s="2"/>
      <c r="GLD11" s="2"/>
      <c r="GLE11" s="2"/>
      <c r="GLF11" s="2"/>
      <c r="GLG11" s="2"/>
      <c r="GLH11" s="2"/>
      <c r="GLI11" s="2"/>
      <c r="GLJ11" s="2"/>
      <c r="GLK11" s="2"/>
      <c r="GLL11" s="2"/>
      <c r="GLM11" s="2"/>
      <c r="GLN11" s="2"/>
      <c r="GLO11" s="2"/>
      <c r="GLP11" s="2"/>
      <c r="GLQ11" s="2"/>
      <c r="GLR11" s="2"/>
      <c r="GLS11" s="2"/>
      <c r="GLT11" s="2"/>
      <c r="GLU11" s="2"/>
      <c r="GLV11" s="2"/>
      <c r="GLW11" s="2"/>
      <c r="GLX11" s="2"/>
      <c r="GLY11" s="2"/>
      <c r="GLZ11" s="2"/>
      <c r="GMA11" s="2"/>
      <c r="GMB11" s="2"/>
      <c r="GMC11" s="2"/>
      <c r="GMD11" s="2"/>
      <c r="GME11" s="2"/>
      <c r="GMF11" s="2"/>
      <c r="GMG11" s="2"/>
      <c r="GMH11" s="2"/>
      <c r="GMI11" s="2"/>
      <c r="GMJ11" s="2"/>
      <c r="GMK11" s="2"/>
      <c r="GML11" s="2"/>
      <c r="GMM11" s="2"/>
      <c r="GMN11" s="2"/>
      <c r="GMO11" s="2"/>
      <c r="GMP11" s="2"/>
      <c r="GMQ11" s="2"/>
      <c r="GMR11" s="2"/>
      <c r="GMS11" s="2"/>
      <c r="GMT11" s="2"/>
      <c r="GMU11" s="2"/>
      <c r="GMV11" s="2"/>
      <c r="GMW11" s="2"/>
      <c r="GMX11" s="2"/>
      <c r="GMY11" s="2"/>
      <c r="GMZ11" s="2"/>
      <c r="GNA11" s="2"/>
      <c r="GNB11" s="2"/>
      <c r="GNC11" s="2"/>
      <c r="GND11" s="2"/>
      <c r="GNE11" s="2"/>
      <c r="GNF11" s="2"/>
      <c r="GNG11" s="2"/>
      <c r="GNH11" s="2"/>
      <c r="GNI11" s="2"/>
      <c r="GNJ11" s="2"/>
      <c r="GNK11" s="2"/>
      <c r="GNL11" s="2"/>
      <c r="GNM11" s="2"/>
      <c r="GNN11" s="2"/>
      <c r="GNO11" s="2"/>
      <c r="GNP11" s="2"/>
      <c r="GNQ11" s="2"/>
      <c r="GNR11" s="2"/>
      <c r="GNS11" s="2"/>
      <c r="GNT11" s="2"/>
      <c r="GNU11" s="2"/>
      <c r="GNV11" s="2"/>
      <c r="GNW11" s="2"/>
      <c r="GNX11" s="2"/>
      <c r="GNY11" s="2"/>
      <c r="GNZ11" s="2"/>
      <c r="GOA11" s="2"/>
      <c r="GOB11" s="2"/>
      <c r="GOC11" s="2"/>
      <c r="GOD11" s="2"/>
      <c r="GOE11" s="2"/>
      <c r="GOF11" s="2"/>
      <c r="GOG11" s="2"/>
      <c r="GOH11" s="2"/>
      <c r="GOI11" s="2"/>
      <c r="GOJ11" s="2"/>
      <c r="GOK11" s="2"/>
      <c r="GOL11" s="2"/>
      <c r="GOM11" s="2"/>
      <c r="GON11" s="2"/>
      <c r="GOO11" s="2"/>
      <c r="GOP11" s="2"/>
      <c r="GOQ11" s="2"/>
      <c r="GOR11" s="2"/>
      <c r="GOS11" s="2"/>
      <c r="GOT11" s="2"/>
      <c r="GOU11" s="2"/>
      <c r="GOV11" s="2"/>
      <c r="GOW11" s="2"/>
      <c r="GOX11" s="2"/>
      <c r="GOY11" s="2"/>
      <c r="GOZ11" s="2"/>
      <c r="GPA11" s="2"/>
      <c r="GPB11" s="2"/>
      <c r="GPC11" s="2"/>
      <c r="GPD11" s="2"/>
      <c r="GPE11" s="2"/>
      <c r="GPF11" s="2"/>
      <c r="GPG11" s="2"/>
      <c r="GPH11" s="2"/>
      <c r="GPI11" s="2"/>
      <c r="GPJ11" s="2"/>
      <c r="GPK11" s="2"/>
      <c r="GPL11" s="2"/>
      <c r="GPM11" s="2"/>
      <c r="GPN11" s="2"/>
      <c r="GPO11" s="2"/>
      <c r="GPP11" s="2"/>
      <c r="GPQ11" s="2"/>
      <c r="GPR11" s="2"/>
      <c r="GPS11" s="2"/>
      <c r="GPT11" s="2"/>
      <c r="GPU11" s="2"/>
      <c r="GPV11" s="2"/>
      <c r="GPW11" s="2"/>
      <c r="GPX11" s="2"/>
      <c r="GPY11" s="2"/>
      <c r="GPZ11" s="2"/>
      <c r="GQA11" s="2"/>
      <c r="GQB11" s="2"/>
      <c r="GQC11" s="2"/>
      <c r="GQD11" s="2"/>
      <c r="GQE11" s="2"/>
      <c r="GQF11" s="2"/>
      <c r="GQG11" s="2"/>
      <c r="GQH11" s="2"/>
      <c r="GQI11" s="2"/>
      <c r="GQJ11" s="2"/>
      <c r="GQK11" s="2"/>
      <c r="GQL11" s="2"/>
      <c r="GQM11" s="2"/>
      <c r="GQN11" s="2"/>
      <c r="GQO11" s="2"/>
      <c r="GQP11" s="2"/>
      <c r="GQQ11" s="2"/>
      <c r="GQR11" s="2"/>
      <c r="GQS11" s="2"/>
      <c r="GQT11" s="2"/>
      <c r="GQU11" s="2"/>
      <c r="GQV11" s="2"/>
      <c r="GQW11" s="2"/>
      <c r="GQX11" s="2"/>
      <c r="GQY11" s="2"/>
      <c r="GQZ11" s="2"/>
      <c r="GRA11" s="2"/>
      <c r="GRB11" s="2"/>
      <c r="GRC11" s="2"/>
      <c r="GRD11" s="2"/>
      <c r="GRE11" s="2"/>
      <c r="GRF11" s="2"/>
      <c r="GRG11" s="2"/>
      <c r="GRH11" s="2"/>
      <c r="GRI11" s="2"/>
      <c r="GRJ11" s="2"/>
      <c r="GRK11" s="2"/>
      <c r="GRL11" s="2"/>
      <c r="GRM11" s="2"/>
      <c r="GRN11" s="2"/>
      <c r="GRO11" s="2"/>
      <c r="GRP11" s="2"/>
      <c r="GRQ11" s="2"/>
      <c r="GRR11" s="2"/>
      <c r="GRS11" s="2"/>
      <c r="GRT11" s="2"/>
      <c r="GRU11" s="2"/>
      <c r="GRV11" s="2"/>
      <c r="GRW11" s="2"/>
      <c r="GRX11" s="2"/>
      <c r="GRY11" s="2"/>
      <c r="GRZ11" s="2"/>
      <c r="GSA11" s="2"/>
      <c r="GSB11" s="2"/>
      <c r="GSC11" s="2"/>
      <c r="GSD11" s="2"/>
      <c r="GSE11" s="2"/>
      <c r="GSF11" s="2"/>
      <c r="GSG11" s="2"/>
      <c r="GSH11" s="2"/>
      <c r="GSI11" s="2"/>
      <c r="GSJ11" s="2"/>
      <c r="GSK11" s="2"/>
      <c r="GSL11" s="2"/>
      <c r="GSM11" s="2"/>
      <c r="GSN11" s="2"/>
      <c r="GSO11" s="2"/>
      <c r="GSP11" s="2"/>
      <c r="GSQ11" s="2"/>
      <c r="GSR11" s="2"/>
      <c r="GSS11" s="2"/>
      <c r="GST11" s="2"/>
      <c r="GSU11" s="2"/>
      <c r="GSV11" s="2"/>
      <c r="GSW11" s="2"/>
      <c r="GSX11" s="2"/>
      <c r="GSY11" s="2"/>
      <c r="GSZ11" s="2"/>
      <c r="GTA11" s="2"/>
      <c r="GTB11" s="2"/>
      <c r="GTC11" s="2"/>
      <c r="GTD11" s="2"/>
      <c r="GTE11" s="2"/>
      <c r="GTF11" s="2"/>
      <c r="GTG11" s="2"/>
      <c r="GTH11" s="2"/>
      <c r="GTI11" s="2"/>
      <c r="GTJ11" s="2"/>
      <c r="GTK11" s="2"/>
      <c r="GTL11" s="2"/>
      <c r="GTM11" s="2"/>
      <c r="GTN11" s="2"/>
      <c r="GTO11" s="2"/>
      <c r="GTP11" s="2"/>
      <c r="GTQ11" s="2"/>
      <c r="GTR11" s="2"/>
      <c r="GTS11" s="2"/>
      <c r="GTT11" s="2"/>
      <c r="GTU11" s="2"/>
      <c r="GTV11" s="2"/>
      <c r="GTW11" s="2"/>
      <c r="GTX11" s="2"/>
      <c r="GTY11" s="2"/>
      <c r="GTZ11" s="2"/>
      <c r="GUA11" s="2"/>
      <c r="GUB11" s="2"/>
      <c r="GUC11" s="2"/>
      <c r="GUD11" s="2"/>
      <c r="GUE11" s="2"/>
      <c r="GUF11" s="2"/>
      <c r="GUG11" s="2"/>
      <c r="GUH11" s="2"/>
      <c r="GUI11" s="2"/>
      <c r="GUJ11" s="2"/>
      <c r="GUK11" s="2"/>
      <c r="GUL11" s="2"/>
      <c r="GUM11" s="2"/>
      <c r="GUN11" s="2"/>
      <c r="GUO11" s="2"/>
      <c r="GUP11" s="2"/>
      <c r="GUQ11" s="2"/>
      <c r="GUR11" s="2"/>
      <c r="GUS11" s="2"/>
      <c r="GUT11" s="2"/>
      <c r="GUU11" s="2"/>
      <c r="GUV11" s="2"/>
      <c r="GUW11" s="2"/>
      <c r="GUX11" s="2"/>
      <c r="GUY11" s="2"/>
      <c r="GUZ11" s="2"/>
      <c r="GVA11" s="2"/>
      <c r="GVB11" s="2"/>
      <c r="GVC11" s="2"/>
      <c r="GVD11" s="2"/>
      <c r="GVE11" s="2"/>
      <c r="GVF11" s="2"/>
      <c r="GVG11" s="2"/>
      <c r="GVH11" s="2"/>
      <c r="GVI11" s="2"/>
      <c r="GVJ11" s="2"/>
      <c r="GVK11" s="2"/>
      <c r="GVL11" s="2"/>
      <c r="GVM11" s="2"/>
      <c r="GVN11" s="2"/>
      <c r="GVO11" s="2"/>
      <c r="GVP11" s="2"/>
      <c r="GVQ11" s="2"/>
      <c r="GVR11" s="2"/>
      <c r="GVS11" s="2"/>
      <c r="GVT11" s="2"/>
      <c r="GVU11" s="2"/>
      <c r="GVV11" s="2"/>
      <c r="GVW11" s="2"/>
      <c r="GVX11" s="2"/>
      <c r="GVY11" s="2"/>
      <c r="GVZ11" s="2"/>
      <c r="GWA11" s="2"/>
      <c r="GWB11" s="2"/>
      <c r="GWC11" s="2"/>
      <c r="GWD11" s="2"/>
      <c r="GWE11" s="2"/>
      <c r="GWF11" s="2"/>
      <c r="GWG11" s="2"/>
      <c r="GWH11" s="2"/>
      <c r="GWI11" s="2"/>
      <c r="GWJ11" s="2"/>
      <c r="GWK11" s="2"/>
      <c r="GWL11" s="2"/>
      <c r="GWM11" s="2"/>
      <c r="GWN11" s="2"/>
      <c r="GWO11" s="2"/>
      <c r="GWP11" s="2"/>
      <c r="GWQ11" s="2"/>
      <c r="GWR11" s="2"/>
      <c r="GWS11" s="2"/>
      <c r="GWT11" s="2"/>
      <c r="GWU11" s="2"/>
      <c r="GWV11" s="2"/>
      <c r="GWW11" s="2"/>
      <c r="GWX11" s="2"/>
      <c r="GWY11" s="2"/>
      <c r="GWZ11" s="2"/>
      <c r="GXA11" s="2"/>
      <c r="GXB11" s="2"/>
      <c r="GXC11" s="2"/>
      <c r="GXD11" s="2"/>
      <c r="GXE11" s="2"/>
      <c r="GXF11" s="2"/>
      <c r="GXG11" s="2"/>
      <c r="GXH11" s="2"/>
      <c r="GXI11" s="2"/>
      <c r="GXJ11" s="2"/>
      <c r="GXK11" s="2"/>
      <c r="GXL11" s="2"/>
      <c r="GXM11" s="2"/>
      <c r="GXN11" s="2"/>
      <c r="GXO11" s="2"/>
      <c r="GXP11" s="2"/>
      <c r="GXQ11" s="2"/>
      <c r="GXR11" s="2"/>
      <c r="GXS11" s="2"/>
      <c r="GXT11" s="2"/>
      <c r="GXU11" s="2"/>
      <c r="GXV11" s="2"/>
      <c r="GXW11" s="2"/>
      <c r="GXX11" s="2"/>
      <c r="GXY11" s="2"/>
      <c r="GXZ11" s="2"/>
      <c r="GYA11" s="2"/>
      <c r="GYB11" s="2"/>
      <c r="GYC11" s="2"/>
      <c r="GYD11" s="2"/>
      <c r="GYE11" s="2"/>
      <c r="GYF11" s="2"/>
      <c r="GYG11" s="2"/>
      <c r="GYH11" s="2"/>
      <c r="GYI11" s="2"/>
      <c r="GYJ11" s="2"/>
      <c r="GYK11" s="2"/>
      <c r="GYL11" s="2"/>
      <c r="GYM11" s="2"/>
      <c r="GYN11" s="2"/>
      <c r="GYO11" s="2"/>
      <c r="GYP11" s="2"/>
      <c r="GYQ11" s="2"/>
      <c r="GYR11" s="2"/>
      <c r="GYS11" s="2"/>
      <c r="GYT11" s="2"/>
      <c r="GYU11" s="2"/>
      <c r="GYV11" s="2"/>
      <c r="GYW11" s="2"/>
      <c r="GYX11" s="2"/>
      <c r="GYY11" s="2"/>
      <c r="GYZ11" s="2"/>
      <c r="GZA11" s="2"/>
      <c r="GZB11" s="2"/>
      <c r="GZC11" s="2"/>
      <c r="GZD11" s="2"/>
      <c r="GZE11" s="2"/>
      <c r="GZF11" s="2"/>
      <c r="GZG11" s="2"/>
      <c r="GZH11" s="2"/>
      <c r="GZI11" s="2"/>
      <c r="GZJ11" s="2"/>
      <c r="GZK11" s="2"/>
      <c r="GZL11" s="2"/>
      <c r="GZM11" s="2"/>
      <c r="GZN11" s="2"/>
      <c r="GZO11" s="2"/>
      <c r="GZP11" s="2"/>
      <c r="GZQ11" s="2"/>
      <c r="GZR11" s="2"/>
      <c r="GZS11" s="2"/>
      <c r="GZT11" s="2"/>
      <c r="GZU11" s="2"/>
      <c r="GZV11" s="2"/>
      <c r="GZW11" s="2"/>
      <c r="GZX11" s="2"/>
      <c r="GZY11" s="2"/>
      <c r="GZZ11" s="2"/>
      <c r="HAA11" s="2"/>
      <c r="HAB11" s="2"/>
      <c r="HAC11" s="2"/>
      <c r="HAD11" s="2"/>
      <c r="HAE11" s="2"/>
      <c r="HAF11" s="2"/>
      <c r="HAG11" s="2"/>
      <c r="HAH11" s="2"/>
      <c r="HAI11" s="2"/>
      <c r="HAJ11" s="2"/>
      <c r="HAK11" s="2"/>
      <c r="HAL11" s="2"/>
      <c r="HAM11" s="2"/>
      <c r="HAN11" s="2"/>
      <c r="HAO11" s="2"/>
      <c r="HAP11" s="2"/>
      <c r="HAQ11" s="2"/>
      <c r="HAR11" s="2"/>
      <c r="HAS11" s="2"/>
      <c r="HAT11" s="2"/>
      <c r="HAU11" s="2"/>
      <c r="HAV11" s="2"/>
      <c r="HAW11" s="2"/>
      <c r="HAX11" s="2"/>
      <c r="HAY11" s="2"/>
      <c r="HAZ11" s="2"/>
      <c r="HBA11" s="2"/>
      <c r="HBB11" s="2"/>
      <c r="HBC11" s="2"/>
      <c r="HBD11" s="2"/>
      <c r="HBE11" s="2"/>
      <c r="HBF11" s="2"/>
      <c r="HBG11" s="2"/>
      <c r="HBH11" s="2"/>
      <c r="HBI11" s="2"/>
      <c r="HBJ11" s="2"/>
      <c r="HBK11" s="2"/>
      <c r="HBL11" s="2"/>
      <c r="HBM11" s="2"/>
      <c r="HBN11" s="2"/>
      <c r="HBO11" s="2"/>
      <c r="HBP11" s="2"/>
      <c r="HBQ11" s="2"/>
      <c r="HBR11" s="2"/>
      <c r="HBS11" s="2"/>
      <c r="HBT11" s="2"/>
      <c r="HBU11" s="2"/>
      <c r="HBV11" s="2"/>
      <c r="HBW11" s="2"/>
      <c r="HBX11" s="2"/>
      <c r="HBY11" s="2"/>
      <c r="HBZ11" s="2"/>
      <c r="HCA11" s="2"/>
      <c r="HCB11" s="2"/>
      <c r="HCC11" s="2"/>
      <c r="HCD11" s="2"/>
      <c r="HCE11" s="2"/>
      <c r="HCF11" s="2"/>
      <c r="HCG11" s="2"/>
      <c r="HCH11" s="2"/>
      <c r="HCI11" s="2"/>
      <c r="HCJ11" s="2"/>
      <c r="HCK11" s="2"/>
      <c r="HCL11" s="2"/>
      <c r="HCM11" s="2"/>
      <c r="HCN11" s="2"/>
      <c r="HCO11" s="2"/>
      <c r="HCP11" s="2"/>
      <c r="HCQ11" s="2"/>
      <c r="HCR11" s="2"/>
      <c r="HCS11" s="2"/>
      <c r="HCT11" s="2"/>
      <c r="HCU11" s="2"/>
      <c r="HCV11" s="2"/>
      <c r="HCW11" s="2"/>
      <c r="HCX11" s="2"/>
      <c r="HCY11" s="2"/>
      <c r="HCZ11" s="2"/>
      <c r="HDA11" s="2"/>
      <c r="HDB11" s="2"/>
      <c r="HDC11" s="2"/>
      <c r="HDD11" s="2"/>
      <c r="HDE11" s="2"/>
      <c r="HDF11" s="2"/>
      <c r="HDG11" s="2"/>
      <c r="HDH11" s="2"/>
      <c r="HDI11" s="2"/>
      <c r="HDJ11" s="2"/>
      <c r="HDK11" s="2"/>
      <c r="HDL11" s="2"/>
      <c r="HDM11" s="2"/>
      <c r="HDN11" s="2"/>
      <c r="HDO11" s="2"/>
      <c r="HDP11" s="2"/>
      <c r="HDQ11" s="2"/>
      <c r="HDR11" s="2"/>
      <c r="HDS11" s="2"/>
      <c r="HDT11" s="2"/>
      <c r="HDU11" s="2"/>
      <c r="HDV11" s="2"/>
      <c r="HDW11" s="2"/>
      <c r="HDX11" s="2"/>
      <c r="HDY11" s="2"/>
      <c r="HDZ11" s="2"/>
      <c r="HEA11" s="2"/>
      <c r="HEB11" s="2"/>
      <c r="HEC11" s="2"/>
      <c r="HED11" s="2"/>
      <c r="HEE11" s="2"/>
      <c r="HEF11" s="2"/>
      <c r="HEG11" s="2"/>
      <c r="HEH11" s="2"/>
      <c r="HEI11" s="2"/>
      <c r="HEJ11" s="2"/>
      <c r="HEK11" s="2"/>
      <c r="HEL11" s="2"/>
      <c r="HEM11" s="2"/>
      <c r="HEN11" s="2"/>
      <c r="HEO11" s="2"/>
      <c r="HEP11" s="2"/>
      <c r="HEQ11" s="2"/>
      <c r="HER11" s="2"/>
      <c r="HES11" s="2"/>
      <c r="HET11" s="2"/>
      <c r="HEU11" s="2"/>
      <c r="HEV11" s="2"/>
      <c r="HEW11" s="2"/>
      <c r="HEX11" s="2"/>
      <c r="HEY11" s="2"/>
      <c r="HEZ11" s="2"/>
      <c r="HFA11" s="2"/>
      <c r="HFB11" s="2"/>
      <c r="HFC11" s="2"/>
      <c r="HFD11" s="2"/>
      <c r="HFE11" s="2"/>
      <c r="HFF11" s="2"/>
      <c r="HFG11" s="2"/>
      <c r="HFH11" s="2"/>
      <c r="HFI11" s="2"/>
      <c r="HFJ11" s="2"/>
      <c r="HFK11" s="2"/>
      <c r="HFL11" s="2"/>
      <c r="HFM11" s="2"/>
      <c r="HFN11" s="2"/>
      <c r="HFO11" s="2"/>
      <c r="HFP11" s="2"/>
      <c r="HFQ11" s="2"/>
      <c r="HFR11" s="2"/>
      <c r="HFS11" s="2"/>
      <c r="HFT11" s="2"/>
      <c r="HFU11" s="2"/>
      <c r="HFV11" s="2"/>
      <c r="HFW11" s="2"/>
      <c r="HFX11" s="2"/>
      <c r="HFY11" s="2"/>
      <c r="HFZ11" s="2"/>
      <c r="HGA11" s="2"/>
      <c r="HGB11" s="2"/>
      <c r="HGC11" s="2"/>
      <c r="HGD11" s="2"/>
      <c r="HGE11" s="2"/>
      <c r="HGF11" s="2"/>
      <c r="HGG11" s="2"/>
      <c r="HGH11" s="2"/>
      <c r="HGI11" s="2"/>
      <c r="HGJ11" s="2"/>
      <c r="HGK11" s="2"/>
      <c r="HGL11" s="2"/>
      <c r="HGM11" s="2"/>
      <c r="HGN11" s="2"/>
      <c r="HGO11" s="2"/>
      <c r="HGP11" s="2"/>
      <c r="HGQ11" s="2"/>
      <c r="HGR11" s="2"/>
      <c r="HGS11" s="2"/>
      <c r="HGT11" s="2"/>
      <c r="HGU11" s="2"/>
      <c r="HGV11" s="2"/>
      <c r="HGW11" s="2"/>
      <c r="HGX11" s="2"/>
      <c r="HGY11" s="2"/>
      <c r="HGZ11" s="2"/>
      <c r="HHA11" s="2"/>
      <c r="HHB11" s="2"/>
      <c r="HHC11" s="2"/>
      <c r="HHD11" s="2"/>
      <c r="HHE11" s="2"/>
      <c r="HHF11" s="2"/>
      <c r="HHG11" s="2"/>
      <c r="HHH11" s="2"/>
      <c r="HHI11" s="2"/>
      <c r="HHJ11" s="2"/>
      <c r="HHK11" s="2"/>
      <c r="HHL11" s="2"/>
      <c r="HHM11" s="2"/>
      <c r="HHN11" s="2"/>
      <c r="HHO11" s="2"/>
      <c r="HHP11" s="2"/>
      <c r="HHQ11" s="2"/>
      <c r="HHR11" s="2"/>
      <c r="HHS11" s="2"/>
      <c r="HHT11" s="2"/>
      <c r="HHU11" s="2"/>
      <c r="HHV11" s="2"/>
      <c r="HHW11" s="2"/>
      <c r="HHX11" s="2"/>
      <c r="HHY11" s="2"/>
      <c r="HHZ11" s="2"/>
      <c r="HIA11" s="2"/>
      <c r="HIB11" s="2"/>
      <c r="HIC11" s="2"/>
      <c r="HID11" s="2"/>
      <c r="HIE11" s="2"/>
      <c r="HIF11" s="2"/>
      <c r="HIG11" s="2"/>
      <c r="HIH11" s="2"/>
      <c r="HII11" s="2"/>
      <c r="HIJ11" s="2"/>
      <c r="HIK11" s="2"/>
      <c r="HIL11" s="2"/>
      <c r="HIM11" s="2"/>
      <c r="HIN11" s="2"/>
      <c r="HIO11" s="2"/>
      <c r="HIP11" s="2"/>
      <c r="HIQ11" s="2"/>
      <c r="HIR11" s="2"/>
      <c r="HIS11" s="2"/>
      <c r="HIT11" s="2"/>
      <c r="HIU11" s="2"/>
      <c r="HIV11" s="2"/>
      <c r="HIW11" s="2"/>
      <c r="HIX11" s="2"/>
      <c r="HIY11" s="2"/>
      <c r="HIZ11" s="2"/>
      <c r="HJA11" s="2"/>
      <c r="HJB11" s="2"/>
      <c r="HJC11" s="2"/>
      <c r="HJD11" s="2"/>
      <c r="HJE11" s="2"/>
      <c r="HJF11" s="2"/>
      <c r="HJG11" s="2"/>
      <c r="HJH11" s="2"/>
      <c r="HJI11" s="2"/>
      <c r="HJJ11" s="2"/>
      <c r="HJK11" s="2"/>
      <c r="HJL11" s="2"/>
      <c r="HJM11" s="2"/>
      <c r="HJN11" s="2"/>
      <c r="HJO11" s="2"/>
      <c r="HJP11" s="2"/>
      <c r="HJQ11" s="2"/>
      <c r="HJR11" s="2"/>
      <c r="HJS11" s="2"/>
      <c r="HJT11" s="2"/>
      <c r="HJU11" s="2"/>
      <c r="HJV11" s="2"/>
      <c r="HJW11" s="2"/>
      <c r="HJX11" s="2"/>
      <c r="HJY11" s="2"/>
      <c r="HJZ11" s="2"/>
      <c r="HKA11" s="2"/>
      <c r="HKB11" s="2"/>
      <c r="HKC11" s="2"/>
      <c r="HKD11" s="2"/>
      <c r="HKE11" s="2"/>
      <c r="HKF11" s="2"/>
      <c r="HKG11" s="2"/>
      <c r="HKH11" s="2"/>
      <c r="HKI11" s="2"/>
      <c r="HKJ11" s="2"/>
      <c r="HKK11" s="2"/>
      <c r="HKL11" s="2"/>
      <c r="HKM11" s="2"/>
      <c r="HKN11" s="2"/>
      <c r="HKO11" s="2"/>
      <c r="HKP11" s="2"/>
      <c r="HKQ11" s="2"/>
      <c r="HKR11" s="2"/>
      <c r="HKS11" s="2"/>
      <c r="HKT11" s="2"/>
      <c r="HKU11" s="2"/>
      <c r="HKV11" s="2"/>
      <c r="HKW11" s="2"/>
      <c r="HKX11" s="2"/>
      <c r="HKY11" s="2"/>
      <c r="HKZ11" s="2"/>
      <c r="HLA11" s="2"/>
      <c r="HLB11" s="2"/>
      <c r="HLC11" s="2"/>
      <c r="HLD11" s="2"/>
      <c r="HLE11" s="2"/>
      <c r="HLF11" s="2"/>
      <c r="HLG11" s="2"/>
      <c r="HLH11" s="2"/>
      <c r="HLI11" s="2"/>
      <c r="HLJ11" s="2"/>
      <c r="HLK11" s="2"/>
      <c r="HLL11" s="2"/>
      <c r="HLM11" s="2"/>
      <c r="HLN11" s="2"/>
      <c r="HLO11" s="2"/>
      <c r="HLP11" s="2"/>
      <c r="HLQ11" s="2"/>
      <c r="HLR11" s="2"/>
      <c r="HLS11" s="2"/>
      <c r="HLT11" s="2"/>
      <c r="HLU11" s="2"/>
      <c r="HLV11" s="2"/>
      <c r="HLW11" s="2"/>
      <c r="HLX11" s="2"/>
      <c r="HLY11" s="2"/>
      <c r="HLZ11" s="2"/>
      <c r="HMA11" s="2"/>
      <c r="HMB11" s="2"/>
      <c r="HMC11" s="2"/>
      <c r="HMD11" s="2"/>
      <c r="HME11" s="2"/>
      <c r="HMF11" s="2"/>
      <c r="HMG11" s="2"/>
      <c r="HMH11" s="2"/>
      <c r="HMI11" s="2"/>
      <c r="HMJ11" s="2"/>
      <c r="HMK11" s="2"/>
      <c r="HML11" s="2"/>
      <c r="HMM11" s="2"/>
      <c r="HMN11" s="2"/>
      <c r="HMO11" s="2"/>
      <c r="HMP11" s="2"/>
      <c r="HMQ11" s="2"/>
      <c r="HMR11" s="2"/>
      <c r="HMS11" s="2"/>
      <c r="HMT11" s="2"/>
      <c r="HMU11" s="2"/>
      <c r="HMV11" s="2"/>
      <c r="HMW11" s="2"/>
      <c r="HMX11" s="2"/>
      <c r="HMY11" s="2"/>
      <c r="HMZ11" s="2"/>
      <c r="HNA11" s="2"/>
      <c r="HNB11" s="2"/>
      <c r="HNC11" s="2"/>
      <c r="HND11" s="2"/>
      <c r="HNE11" s="2"/>
      <c r="HNF11" s="2"/>
      <c r="HNG11" s="2"/>
      <c r="HNH11" s="2"/>
      <c r="HNI11" s="2"/>
      <c r="HNJ11" s="2"/>
      <c r="HNK11" s="2"/>
      <c r="HNL11" s="2"/>
      <c r="HNM11" s="2"/>
      <c r="HNN11" s="2"/>
      <c r="HNO11" s="2"/>
      <c r="HNP11" s="2"/>
      <c r="HNQ11" s="2"/>
      <c r="HNR11" s="2"/>
      <c r="HNS11" s="2"/>
      <c r="HNT11" s="2"/>
      <c r="HNU11" s="2"/>
      <c r="HNV11" s="2"/>
      <c r="HNW11" s="2"/>
      <c r="HNX11" s="2"/>
      <c r="HNY11" s="2"/>
      <c r="HNZ11" s="2"/>
      <c r="HOA11" s="2"/>
      <c r="HOB11" s="2"/>
      <c r="HOC11" s="2"/>
      <c r="HOD11" s="2"/>
      <c r="HOE11" s="2"/>
      <c r="HOF11" s="2"/>
      <c r="HOG11" s="2"/>
      <c r="HOH11" s="2"/>
      <c r="HOI11" s="2"/>
      <c r="HOJ11" s="2"/>
      <c r="HOK11" s="2"/>
      <c r="HOL11" s="2"/>
      <c r="HOM11" s="2"/>
      <c r="HON11" s="2"/>
      <c r="HOO11" s="2"/>
      <c r="HOP11" s="2"/>
      <c r="HOQ11" s="2"/>
      <c r="HOR11" s="2"/>
      <c r="HOS11" s="2"/>
      <c r="HOT11" s="2"/>
      <c r="HOU11" s="2"/>
      <c r="HOV11" s="2"/>
      <c r="HOW11" s="2"/>
      <c r="HOX11" s="2"/>
      <c r="HOY11" s="2"/>
      <c r="HOZ11" s="2"/>
      <c r="HPA11" s="2"/>
      <c r="HPB11" s="2"/>
      <c r="HPC11" s="2"/>
      <c r="HPD11" s="2"/>
      <c r="HPE11" s="2"/>
      <c r="HPF11" s="2"/>
      <c r="HPG11" s="2"/>
      <c r="HPH11" s="2"/>
      <c r="HPI11" s="2"/>
      <c r="HPJ11" s="2"/>
      <c r="HPK11" s="2"/>
      <c r="HPL11" s="2"/>
      <c r="HPM11" s="2"/>
      <c r="HPN11" s="2"/>
      <c r="HPO11" s="2"/>
      <c r="HPP11" s="2"/>
      <c r="HPQ11" s="2"/>
      <c r="HPR11" s="2"/>
      <c r="HPS11" s="2"/>
      <c r="HPT11" s="2"/>
      <c r="HPU11" s="2"/>
      <c r="HPV11" s="2"/>
      <c r="HPW11" s="2"/>
      <c r="HPX11" s="2"/>
      <c r="HPY11" s="2"/>
      <c r="HPZ11" s="2"/>
      <c r="HQA11" s="2"/>
      <c r="HQB11" s="2"/>
      <c r="HQC11" s="2"/>
      <c r="HQD11" s="2"/>
      <c r="HQE11" s="2"/>
      <c r="HQF11" s="2"/>
      <c r="HQG11" s="2"/>
      <c r="HQH11" s="2"/>
      <c r="HQI11" s="2"/>
      <c r="HQJ11" s="2"/>
      <c r="HQK11" s="2"/>
      <c r="HQL11" s="2"/>
      <c r="HQM11" s="2"/>
      <c r="HQN11" s="2"/>
      <c r="HQO11" s="2"/>
      <c r="HQP11" s="2"/>
      <c r="HQQ11" s="2"/>
      <c r="HQR11" s="2"/>
      <c r="HQS11" s="2"/>
      <c r="HQT11" s="2"/>
      <c r="HQU11" s="2"/>
      <c r="HQV11" s="2"/>
      <c r="HQW11" s="2"/>
      <c r="HQX11" s="2"/>
      <c r="HQY11" s="2"/>
      <c r="HQZ11" s="2"/>
      <c r="HRA11" s="2"/>
      <c r="HRB11" s="2"/>
      <c r="HRC11" s="2"/>
      <c r="HRD11" s="2"/>
      <c r="HRE11" s="2"/>
      <c r="HRF11" s="2"/>
      <c r="HRG11" s="2"/>
      <c r="HRH11" s="2"/>
      <c r="HRI11" s="2"/>
      <c r="HRJ11" s="2"/>
      <c r="HRK11" s="2"/>
      <c r="HRL11" s="2"/>
      <c r="HRM11" s="2"/>
      <c r="HRN11" s="2"/>
      <c r="HRO11" s="2"/>
      <c r="HRP11" s="2"/>
      <c r="HRQ11" s="2"/>
      <c r="HRR11" s="2"/>
      <c r="HRS11" s="2"/>
      <c r="HRT11" s="2"/>
      <c r="HRU11" s="2"/>
      <c r="HRV11" s="2"/>
      <c r="HRW11" s="2"/>
      <c r="HRX11" s="2"/>
      <c r="HRY11" s="2"/>
      <c r="HRZ11" s="2"/>
      <c r="HSA11" s="2"/>
      <c r="HSB11" s="2"/>
      <c r="HSC11" s="2"/>
      <c r="HSD11" s="2"/>
      <c r="HSE11" s="2"/>
      <c r="HSF11" s="2"/>
      <c r="HSG11" s="2"/>
      <c r="HSH11" s="2"/>
      <c r="HSI11" s="2"/>
      <c r="HSJ11" s="2"/>
      <c r="HSK11" s="2"/>
      <c r="HSL11" s="2"/>
      <c r="HSM11" s="2"/>
      <c r="HSN11" s="2"/>
      <c r="HSO11" s="2"/>
      <c r="HSP11" s="2"/>
      <c r="HSQ11" s="2"/>
      <c r="HSR11" s="2"/>
      <c r="HSS11" s="2"/>
      <c r="HST11" s="2"/>
      <c r="HSU11" s="2"/>
      <c r="HSV11" s="2"/>
      <c r="HSW11" s="2"/>
      <c r="HSX11" s="2"/>
      <c r="HSY11" s="2"/>
      <c r="HSZ11" s="2"/>
      <c r="HTA11" s="2"/>
      <c r="HTB11" s="2"/>
      <c r="HTC11" s="2"/>
      <c r="HTD11" s="2"/>
      <c r="HTE11" s="2"/>
      <c r="HTF11" s="2"/>
      <c r="HTG11" s="2"/>
      <c r="HTH11" s="2"/>
      <c r="HTI11" s="2"/>
      <c r="HTJ11" s="2"/>
      <c r="HTK11" s="2"/>
      <c r="HTL11" s="2"/>
      <c r="HTM11" s="2"/>
      <c r="HTN11" s="2"/>
      <c r="HTO11" s="2"/>
      <c r="HTP11" s="2"/>
      <c r="HTQ11" s="2"/>
      <c r="HTR11" s="2"/>
      <c r="HTS11" s="2"/>
      <c r="HTT11" s="2"/>
      <c r="HTU11" s="2"/>
      <c r="HTV11" s="2"/>
      <c r="HTW11" s="2"/>
      <c r="HTX11" s="2"/>
      <c r="HTY11" s="2"/>
      <c r="HTZ11" s="2"/>
      <c r="HUA11" s="2"/>
      <c r="HUB11" s="2"/>
      <c r="HUC11" s="2"/>
      <c r="HUD11" s="2"/>
      <c r="HUE11" s="2"/>
      <c r="HUF11" s="2"/>
      <c r="HUG11" s="2"/>
      <c r="HUH11" s="2"/>
      <c r="HUI11" s="2"/>
      <c r="HUJ11" s="2"/>
      <c r="HUK11" s="2"/>
      <c r="HUL11" s="2"/>
      <c r="HUM11" s="2"/>
      <c r="HUN11" s="2"/>
      <c r="HUO11" s="2"/>
      <c r="HUP11" s="2"/>
      <c r="HUQ11" s="2"/>
      <c r="HUR11" s="2"/>
      <c r="HUS11" s="2"/>
      <c r="HUT11" s="2"/>
      <c r="HUU11" s="2"/>
      <c r="HUV11" s="2"/>
      <c r="HUW11" s="2"/>
      <c r="HUX11" s="2"/>
      <c r="HUY11" s="2"/>
      <c r="HUZ11" s="2"/>
      <c r="HVA11" s="2"/>
      <c r="HVB11" s="2"/>
      <c r="HVC11" s="2"/>
      <c r="HVD11" s="2"/>
      <c r="HVE11" s="2"/>
      <c r="HVF11" s="2"/>
      <c r="HVG11" s="2"/>
      <c r="HVH11" s="2"/>
      <c r="HVI11" s="2"/>
      <c r="HVJ11" s="2"/>
      <c r="HVK11" s="2"/>
      <c r="HVL11" s="2"/>
      <c r="HVM11" s="2"/>
      <c r="HVN11" s="2"/>
      <c r="HVO11" s="2"/>
      <c r="HVP11" s="2"/>
      <c r="HVQ11" s="2"/>
      <c r="HVR11" s="2"/>
      <c r="HVS11" s="2"/>
      <c r="HVT11" s="2"/>
      <c r="HVU11" s="2"/>
      <c r="HVV11" s="2"/>
      <c r="HVW11" s="2"/>
      <c r="HVX11" s="2"/>
      <c r="HVY11" s="2"/>
      <c r="HVZ11" s="2"/>
      <c r="HWA11" s="2"/>
      <c r="HWB11" s="2"/>
      <c r="HWC11" s="2"/>
      <c r="HWD11" s="2"/>
      <c r="HWE11" s="2"/>
      <c r="HWF11" s="2"/>
      <c r="HWG11" s="2"/>
      <c r="HWH11" s="2"/>
      <c r="HWI11" s="2"/>
      <c r="HWJ11" s="2"/>
      <c r="HWK11" s="2"/>
      <c r="HWL11" s="2"/>
      <c r="HWM11" s="2"/>
      <c r="HWN11" s="2"/>
      <c r="HWO11" s="2"/>
      <c r="HWP11" s="2"/>
      <c r="HWQ11" s="2"/>
      <c r="HWR11" s="2"/>
      <c r="HWS11" s="2"/>
      <c r="HWT11" s="2"/>
      <c r="HWU11" s="2"/>
      <c r="HWV11" s="2"/>
      <c r="HWW11" s="2"/>
      <c r="HWX11" s="2"/>
      <c r="HWY11" s="2"/>
      <c r="HWZ11" s="2"/>
      <c r="HXA11" s="2"/>
      <c r="HXB11" s="2"/>
      <c r="HXC11" s="2"/>
      <c r="HXD11" s="2"/>
      <c r="HXE11" s="2"/>
      <c r="HXF11" s="2"/>
      <c r="HXG11" s="2"/>
      <c r="HXH11" s="2"/>
      <c r="HXI11" s="2"/>
      <c r="HXJ11" s="2"/>
      <c r="HXK11" s="2"/>
      <c r="HXL11" s="2"/>
      <c r="HXM11" s="2"/>
      <c r="HXN11" s="2"/>
      <c r="HXO11" s="2"/>
      <c r="HXP11" s="2"/>
      <c r="HXQ11" s="2"/>
      <c r="HXR11" s="2"/>
      <c r="HXS11" s="2"/>
      <c r="HXT11" s="2"/>
      <c r="HXU11" s="2"/>
      <c r="HXV11" s="2"/>
      <c r="HXW11" s="2"/>
      <c r="HXX11" s="2"/>
      <c r="HXY11" s="2"/>
      <c r="HXZ11" s="2"/>
      <c r="HYA11" s="2"/>
      <c r="HYB11" s="2"/>
      <c r="HYC11" s="2"/>
      <c r="HYD11" s="2"/>
      <c r="HYE11" s="2"/>
      <c r="HYF11" s="2"/>
      <c r="HYG11" s="2"/>
      <c r="HYH11" s="2"/>
      <c r="HYI11" s="2"/>
      <c r="HYJ11" s="2"/>
      <c r="HYK11" s="2"/>
      <c r="HYL11" s="2"/>
      <c r="HYM11" s="2"/>
      <c r="HYN11" s="2"/>
      <c r="HYO11" s="2"/>
      <c r="HYP11" s="2"/>
      <c r="HYQ11" s="2"/>
      <c r="HYR11" s="2"/>
      <c r="HYS11" s="2"/>
      <c r="HYT11" s="2"/>
      <c r="HYU11" s="2"/>
      <c r="HYV11" s="2"/>
      <c r="HYW11" s="2"/>
      <c r="HYX11" s="2"/>
      <c r="HYY11" s="2"/>
      <c r="HYZ11" s="2"/>
      <c r="HZA11" s="2"/>
      <c r="HZB11" s="2"/>
      <c r="HZC11" s="2"/>
      <c r="HZD11" s="2"/>
      <c r="HZE11" s="2"/>
      <c r="HZF11" s="2"/>
      <c r="HZG11" s="2"/>
      <c r="HZH11" s="2"/>
      <c r="HZI11" s="2"/>
      <c r="HZJ11" s="2"/>
      <c r="HZK11" s="2"/>
      <c r="HZL11" s="2"/>
      <c r="HZM11" s="2"/>
      <c r="HZN11" s="2"/>
      <c r="HZO11" s="2"/>
      <c r="HZP11" s="2"/>
      <c r="HZQ11" s="2"/>
      <c r="HZR11" s="2"/>
      <c r="HZS11" s="2"/>
      <c r="HZT11" s="2"/>
      <c r="HZU11" s="2"/>
      <c r="HZV11" s="2"/>
      <c r="HZW11" s="2"/>
      <c r="HZX11" s="2"/>
      <c r="HZY11" s="2"/>
      <c r="HZZ11" s="2"/>
      <c r="IAA11" s="2"/>
      <c r="IAB11" s="2"/>
      <c r="IAC11" s="2"/>
      <c r="IAD11" s="2"/>
      <c r="IAE11" s="2"/>
      <c r="IAF11" s="2"/>
      <c r="IAG11" s="2"/>
      <c r="IAH11" s="2"/>
      <c r="IAI11" s="2"/>
      <c r="IAJ11" s="2"/>
      <c r="IAK11" s="2"/>
      <c r="IAL11" s="2"/>
      <c r="IAM11" s="2"/>
      <c r="IAN11" s="2"/>
      <c r="IAO11" s="2"/>
      <c r="IAP11" s="2"/>
      <c r="IAQ11" s="2"/>
      <c r="IAR11" s="2"/>
      <c r="IAS11" s="2"/>
      <c r="IAT11" s="2"/>
      <c r="IAU11" s="2"/>
      <c r="IAV11" s="2"/>
      <c r="IAW11" s="2"/>
      <c r="IAX11" s="2"/>
      <c r="IAY11" s="2"/>
      <c r="IAZ11" s="2"/>
      <c r="IBA11" s="2"/>
      <c r="IBB11" s="2"/>
      <c r="IBC11" s="2"/>
      <c r="IBD11" s="2"/>
      <c r="IBE11" s="2"/>
      <c r="IBF11" s="2"/>
      <c r="IBG11" s="2"/>
      <c r="IBH11" s="2"/>
      <c r="IBI11" s="2"/>
      <c r="IBJ11" s="2"/>
      <c r="IBK11" s="2"/>
      <c r="IBL11" s="2"/>
      <c r="IBM11" s="2"/>
      <c r="IBN11" s="2"/>
      <c r="IBO11" s="2"/>
      <c r="IBP11" s="2"/>
      <c r="IBQ11" s="2"/>
      <c r="IBR11" s="2"/>
      <c r="IBS11" s="2"/>
      <c r="IBT11" s="2"/>
      <c r="IBU11" s="2"/>
      <c r="IBV11" s="2"/>
      <c r="IBW11" s="2"/>
      <c r="IBX11" s="2"/>
      <c r="IBY11" s="2"/>
      <c r="IBZ11" s="2"/>
      <c r="ICA11" s="2"/>
      <c r="ICB11" s="2"/>
      <c r="ICC11" s="2"/>
      <c r="ICD11" s="2"/>
      <c r="ICE11" s="2"/>
      <c r="ICF11" s="2"/>
      <c r="ICG11" s="2"/>
      <c r="ICH11" s="2"/>
      <c r="ICI11" s="2"/>
      <c r="ICJ11" s="2"/>
      <c r="ICK11" s="2"/>
      <c r="ICL11" s="2"/>
      <c r="ICM11" s="2"/>
      <c r="ICN11" s="2"/>
      <c r="ICO11" s="2"/>
      <c r="ICP11" s="2"/>
      <c r="ICQ11" s="2"/>
      <c r="ICR11" s="2"/>
      <c r="ICS11" s="2"/>
      <c r="ICT11" s="2"/>
      <c r="ICU11" s="2"/>
      <c r="ICV11" s="2"/>
      <c r="ICW11" s="2"/>
      <c r="ICX11" s="2"/>
      <c r="ICY11" s="2"/>
      <c r="ICZ11" s="2"/>
      <c r="IDA11" s="2"/>
      <c r="IDB11" s="2"/>
      <c r="IDC11" s="2"/>
      <c r="IDD11" s="2"/>
      <c r="IDE11" s="2"/>
      <c r="IDF11" s="2"/>
      <c r="IDG11" s="2"/>
      <c r="IDH11" s="2"/>
      <c r="IDI11" s="2"/>
      <c r="IDJ11" s="2"/>
      <c r="IDK11" s="2"/>
      <c r="IDL11" s="2"/>
      <c r="IDM11" s="2"/>
      <c r="IDN11" s="2"/>
      <c r="IDO11" s="2"/>
      <c r="IDP11" s="2"/>
      <c r="IDQ11" s="2"/>
      <c r="IDR11" s="2"/>
      <c r="IDS11" s="2"/>
      <c r="IDT11" s="2"/>
      <c r="IDU11" s="2"/>
      <c r="IDV11" s="2"/>
      <c r="IDW11" s="2"/>
      <c r="IDX11" s="2"/>
      <c r="IDY11" s="2"/>
      <c r="IDZ11" s="2"/>
      <c r="IEA11" s="2"/>
      <c r="IEB11" s="2"/>
      <c r="IEC11" s="2"/>
      <c r="IED11" s="2"/>
      <c r="IEE11" s="2"/>
      <c r="IEF11" s="2"/>
      <c r="IEG11" s="2"/>
      <c r="IEH11" s="2"/>
      <c r="IEI11" s="2"/>
      <c r="IEJ11" s="2"/>
      <c r="IEK11" s="2"/>
      <c r="IEL11" s="2"/>
      <c r="IEM11" s="2"/>
      <c r="IEN11" s="2"/>
      <c r="IEO11" s="2"/>
      <c r="IEP11" s="2"/>
      <c r="IEQ11" s="2"/>
      <c r="IER11" s="2"/>
      <c r="IES11" s="2"/>
      <c r="IET11" s="2"/>
      <c r="IEU11" s="2"/>
      <c r="IEV11" s="2"/>
      <c r="IEW11" s="2"/>
      <c r="IEX11" s="2"/>
      <c r="IEY11" s="2"/>
      <c r="IEZ11" s="2"/>
      <c r="IFA11" s="2"/>
      <c r="IFB11" s="2"/>
      <c r="IFC11" s="2"/>
      <c r="IFD11" s="2"/>
      <c r="IFE11" s="2"/>
      <c r="IFF11" s="2"/>
      <c r="IFG11" s="2"/>
      <c r="IFH11" s="2"/>
      <c r="IFI11" s="2"/>
      <c r="IFJ11" s="2"/>
      <c r="IFK11" s="2"/>
      <c r="IFL11" s="2"/>
      <c r="IFM11" s="2"/>
      <c r="IFN11" s="2"/>
      <c r="IFO11" s="2"/>
      <c r="IFP11" s="2"/>
      <c r="IFQ11" s="2"/>
      <c r="IFR11" s="2"/>
      <c r="IFS11" s="2"/>
      <c r="IFT11" s="2"/>
      <c r="IFU11" s="2"/>
      <c r="IFV11" s="2"/>
      <c r="IFW11" s="2"/>
      <c r="IFX11" s="2"/>
      <c r="IFY11" s="2"/>
      <c r="IFZ11" s="2"/>
      <c r="IGA11" s="2"/>
      <c r="IGB11" s="2"/>
      <c r="IGC11" s="2"/>
      <c r="IGD11" s="2"/>
      <c r="IGE11" s="2"/>
      <c r="IGF11" s="2"/>
      <c r="IGG11" s="2"/>
      <c r="IGH11" s="2"/>
      <c r="IGI11" s="2"/>
      <c r="IGJ11" s="2"/>
      <c r="IGK11" s="2"/>
      <c r="IGL11" s="2"/>
      <c r="IGM11" s="2"/>
      <c r="IGN11" s="2"/>
      <c r="IGO11" s="2"/>
      <c r="IGP11" s="2"/>
      <c r="IGQ11" s="2"/>
      <c r="IGR11" s="2"/>
      <c r="IGS11" s="2"/>
      <c r="IGT11" s="2"/>
      <c r="IGU11" s="2"/>
      <c r="IGV11" s="2"/>
      <c r="IGW11" s="2"/>
      <c r="IGX11" s="2"/>
      <c r="IGY11" s="2"/>
      <c r="IGZ11" s="2"/>
      <c r="IHA11" s="2"/>
      <c r="IHB11" s="2"/>
      <c r="IHC11" s="2"/>
      <c r="IHD11" s="2"/>
      <c r="IHE11" s="2"/>
      <c r="IHF11" s="2"/>
      <c r="IHG11" s="2"/>
      <c r="IHH11" s="2"/>
      <c r="IHI11" s="2"/>
      <c r="IHJ11" s="2"/>
      <c r="IHK11" s="2"/>
      <c r="IHL11" s="2"/>
      <c r="IHM11" s="2"/>
      <c r="IHN11" s="2"/>
      <c r="IHO11" s="2"/>
      <c r="IHP11" s="2"/>
      <c r="IHQ11" s="2"/>
      <c r="IHR11" s="2"/>
      <c r="IHS11" s="2"/>
      <c r="IHT11" s="2"/>
      <c r="IHU11" s="2"/>
      <c r="IHV11" s="2"/>
      <c r="IHW11" s="2"/>
      <c r="IHX11" s="2"/>
      <c r="IHY11" s="2"/>
      <c r="IHZ11" s="2"/>
      <c r="IIA11" s="2"/>
      <c r="IIB11" s="2"/>
      <c r="IIC11" s="2"/>
      <c r="IID11" s="2"/>
      <c r="IIE11" s="2"/>
      <c r="IIF11" s="2"/>
      <c r="IIG11" s="2"/>
      <c r="IIH11" s="2"/>
      <c r="III11" s="2"/>
      <c r="IIJ11" s="2"/>
      <c r="IIK11" s="2"/>
      <c r="IIL11" s="2"/>
      <c r="IIM11" s="2"/>
      <c r="IIN11" s="2"/>
      <c r="IIO11" s="2"/>
      <c r="IIP11" s="2"/>
      <c r="IIQ11" s="2"/>
      <c r="IIR11" s="2"/>
      <c r="IIS11" s="2"/>
      <c r="IIT11" s="2"/>
      <c r="IIU11" s="2"/>
      <c r="IIV11" s="2"/>
      <c r="IIW11" s="2"/>
      <c r="IIX11" s="2"/>
      <c r="IIY11" s="2"/>
      <c r="IIZ11" s="2"/>
      <c r="IJA11" s="2"/>
      <c r="IJB11" s="2"/>
      <c r="IJC11" s="2"/>
      <c r="IJD11" s="2"/>
      <c r="IJE11" s="2"/>
      <c r="IJF11" s="2"/>
      <c r="IJG11" s="2"/>
      <c r="IJH11" s="2"/>
      <c r="IJI11" s="2"/>
      <c r="IJJ11" s="2"/>
      <c r="IJK11" s="2"/>
      <c r="IJL11" s="2"/>
      <c r="IJM11" s="2"/>
      <c r="IJN11" s="2"/>
      <c r="IJO11" s="2"/>
      <c r="IJP11" s="2"/>
      <c r="IJQ11" s="2"/>
      <c r="IJR11" s="2"/>
      <c r="IJS11" s="2"/>
      <c r="IJT11" s="2"/>
      <c r="IJU11" s="2"/>
      <c r="IJV11" s="2"/>
      <c r="IJW11" s="2"/>
      <c r="IJX11" s="2"/>
      <c r="IJY11" s="2"/>
      <c r="IJZ11" s="2"/>
      <c r="IKA11" s="2"/>
      <c r="IKB11" s="2"/>
      <c r="IKC11" s="2"/>
      <c r="IKD11" s="2"/>
      <c r="IKE11" s="2"/>
      <c r="IKF11" s="2"/>
      <c r="IKG11" s="2"/>
      <c r="IKH11" s="2"/>
      <c r="IKI11" s="2"/>
      <c r="IKJ11" s="2"/>
      <c r="IKK11" s="2"/>
      <c r="IKL11" s="2"/>
      <c r="IKM11" s="2"/>
      <c r="IKN11" s="2"/>
      <c r="IKO11" s="2"/>
      <c r="IKP11" s="2"/>
      <c r="IKQ11" s="2"/>
      <c r="IKR11" s="2"/>
      <c r="IKS11" s="2"/>
      <c r="IKT11" s="2"/>
      <c r="IKU11" s="2"/>
      <c r="IKV11" s="2"/>
      <c r="IKW11" s="2"/>
      <c r="IKX11" s="2"/>
      <c r="IKY11" s="2"/>
      <c r="IKZ11" s="2"/>
      <c r="ILA11" s="2"/>
      <c r="ILB11" s="2"/>
      <c r="ILC11" s="2"/>
      <c r="ILD11" s="2"/>
      <c r="ILE11" s="2"/>
      <c r="ILF11" s="2"/>
      <c r="ILG11" s="2"/>
      <c r="ILH11" s="2"/>
      <c r="ILI11" s="2"/>
      <c r="ILJ11" s="2"/>
      <c r="ILK11" s="2"/>
      <c r="ILL11" s="2"/>
      <c r="ILM11" s="2"/>
      <c r="ILN11" s="2"/>
      <c r="ILO11" s="2"/>
      <c r="ILP11" s="2"/>
      <c r="ILQ11" s="2"/>
      <c r="ILR11" s="2"/>
      <c r="ILS11" s="2"/>
      <c r="ILT11" s="2"/>
      <c r="ILU11" s="2"/>
      <c r="ILV11" s="2"/>
      <c r="ILW11" s="2"/>
      <c r="ILX11" s="2"/>
      <c r="ILY11" s="2"/>
      <c r="ILZ11" s="2"/>
      <c r="IMA11" s="2"/>
      <c r="IMB11" s="2"/>
      <c r="IMC11" s="2"/>
      <c r="IMD11" s="2"/>
      <c r="IME11" s="2"/>
      <c r="IMF11" s="2"/>
      <c r="IMG11" s="2"/>
      <c r="IMH11" s="2"/>
      <c r="IMI11" s="2"/>
      <c r="IMJ11" s="2"/>
      <c r="IMK11" s="2"/>
      <c r="IML11" s="2"/>
      <c r="IMM11" s="2"/>
      <c r="IMN11" s="2"/>
      <c r="IMO11" s="2"/>
      <c r="IMP11" s="2"/>
      <c r="IMQ11" s="2"/>
      <c r="IMR11" s="2"/>
      <c r="IMS11" s="2"/>
      <c r="IMT11" s="2"/>
      <c r="IMU11" s="2"/>
      <c r="IMV11" s="2"/>
      <c r="IMW11" s="2"/>
      <c r="IMX11" s="2"/>
      <c r="IMY11" s="2"/>
      <c r="IMZ11" s="2"/>
      <c r="INA11" s="2"/>
      <c r="INB11" s="2"/>
      <c r="INC11" s="2"/>
      <c r="IND11" s="2"/>
      <c r="INE11" s="2"/>
      <c r="INF11" s="2"/>
      <c r="ING11" s="2"/>
      <c r="INH11" s="2"/>
      <c r="INI11" s="2"/>
      <c r="INJ11" s="2"/>
      <c r="INK11" s="2"/>
      <c r="INL11" s="2"/>
      <c r="INM11" s="2"/>
      <c r="INN11" s="2"/>
      <c r="INO11" s="2"/>
      <c r="INP11" s="2"/>
      <c r="INQ11" s="2"/>
      <c r="INR11" s="2"/>
      <c r="INS11" s="2"/>
      <c r="INT11" s="2"/>
      <c r="INU11" s="2"/>
      <c r="INV11" s="2"/>
      <c r="INW11" s="2"/>
      <c r="INX11" s="2"/>
      <c r="INY11" s="2"/>
      <c r="INZ11" s="2"/>
      <c r="IOA11" s="2"/>
      <c r="IOB11" s="2"/>
      <c r="IOC11" s="2"/>
      <c r="IOD11" s="2"/>
      <c r="IOE11" s="2"/>
      <c r="IOF11" s="2"/>
      <c r="IOG11" s="2"/>
      <c r="IOH11" s="2"/>
      <c r="IOI11" s="2"/>
      <c r="IOJ11" s="2"/>
      <c r="IOK11" s="2"/>
      <c r="IOL11" s="2"/>
      <c r="IOM11" s="2"/>
      <c r="ION11" s="2"/>
      <c r="IOO11" s="2"/>
      <c r="IOP11" s="2"/>
      <c r="IOQ11" s="2"/>
      <c r="IOR11" s="2"/>
      <c r="IOS11" s="2"/>
      <c r="IOT11" s="2"/>
      <c r="IOU11" s="2"/>
      <c r="IOV11" s="2"/>
      <c r="IOW11" s="2"/>
      <c r="IOX11" s="2"/>
      <c r="IOY11" s="2"/>
      <c r="IOZ11" s="2"/>
      <c r="IPA11" s="2"/>
      <c r="IPB11" s="2"/>
      <c r="IPC11" s="2"/>
      <c r="IPD11" s="2"/>
      <c r="IPE11" s="2"/>
      <c r="IPF11" s="2"/>
      <c r="IPG11" s="2"/>
      <c r="IPH11" s="2"/>
      <c r="IPI11" s="2"/>
      <c r="IPJ11" s="2"/>
      <c r="IPK11" s="2"/>
      <c r="IPL11" s="2"/>
      <c r="IPM11" s="2"/>
      <c r="IPN11" s="2"/>
      <c r="IPO11" s="2"/>
      <c r="IPP11" s="2"/>
      <c r="IPQ11" s="2"/>
      <c r="IPR11" s="2"/>
      <c r="IPS11" s="2"/>
      <c r="IPT11" s="2"/>
      <c r="IPU11" s="2"/>
      <c r="IPV11" s="2"/>
      <c r="IPW11" s="2"/>
      <c r="IPX11" s="2"/>
      <c r="IPY11" s="2"/>
      <c r="IPZ11" s="2"/>
      <c r="IQA11" s="2"/>
      <c r="IQB11" s="2"/>
      <c r="IQC11" s="2"/>
      <c r="IQD11" s="2"/>
      <c r="IQE11" s="2"/>
      <c r="IQF11" s="2"/>
      <c r="IQG11" s="2"/>
      <c r="IQH11" s="2"/>
      <c r="IQI11" s="2"/>
      <c r="IQJ11" s="2"/>
      <c r="IQK11" s="2"/>
      <c r="IQL11" s="2"/>
      <c r="IQM11" s="2"/>
      <c r="IQN11" s="2"/>
      <c r="IQO11" s="2"/>
      <c r="IQP11" s="2"/>
      <c r="IQQ11" s="2"/>
      <c r="IQR11" s="2"/>
      <c r="IQS11" s="2"/>
      <c r="IQT11" s="2"/>
      <c r="IQU11" s="2"/>
      <c r="IQV11" s="2"/>
      <c r="IQW11" s="2"/>
      <c r="IQX11" s="2"/>
      <c r="IQY11" s="2"/>
      <c r="IQZ11" s="2"/>
      <c r="IRA11" s="2"/>
      <c r="IRB11" s="2"/>
      <c r="IRC11" s="2"/>
      <c r="IRD11" s="2"/>
      <c r="IRE11" s="2"/>
      <c r="IRF11" s="2"/>
      <c r="IRG11" s="2"/>
      <c r="IRH11" s="2"/>
      <c r="IRI11" s="2"/>
      <c r="IRJ11" s="2"/>
      <c r="IRK11" s="2"/>
      <c r="IRL11" s="2"/>
      <c r="IRM11" s="2"/>
      <c r="IRN11" s="2"/>
      <c r="IRO11" s="2"/>
      <c r="IRP11" s="2"/>
      <c r="IRQ11" s="2"/>
      <c r="IRR11" s="2"/>
      <c r="IRS11" s="2"/>
      <c r="IRT11" s="2"/>
      <c r="IRU11" s="2"/>
      <c r="IRV11" s="2"/>
      <c r="IRW11" s="2"/>
      <c r="IRX11" s="2"/>
      <c r="IRY11" s="2"/>
      <c r="IRZ11" s="2"/>
      <c r="ISA11" s="2"/>
      <c r="ISB11" s="2"/>
      <c r="ISC11" s="2"/>
      <c r="ISD11" s="2"/>
      <c r="ISE11" s="2"/>
      <c r="ISF11" s="2"/>
      <c r="ISG11" s="2"/>
      <c r="ISH11" s="2"/>
      <c r="ISI11" s="2"/>
      <c r="ISJ11" s="2"/>
      <c r="ISK11" s="2"/>
      <c r="ISL11" s="2"/>
      <c r="ISM11" s="2"/>
      <c r="ISN11" s="2"/>
      <c r="ISO11" s="2"/>
      <c r="ISP11" s="2"/>
      <c r="ISQ11" s="2"/>
      <c r="ISR11" s="2"/>
      <c r="ISS11" s="2"/>
      <c r="IST11" s="2"/>
      <c r="ISU11" s="2"/>
      <c r="ISV11" s="2"/>
      <c r="ISW11" s="2"/>
      <c r="ISX11" s="2"/>
      <c r="ISY11" s="2"/>
      <c r="ISZ11" s="2"/>
      <c r="ITA11" s="2"/>
      <c r="ITB11" s="2"/>
      <c r="ITC11" s="2"/>
      <c r="ITD11" s="2"/>
      <c r="ITE11" s="2"/>
      <c r="ITF11" s="2"/>
      <c r="ITG11" s="2"/>
      <c r="ITH11" s="2"/>
      <c r="ITI11" s="2"/>
      <c r="ITJ11" s="2"/>
      <c r="ITK11" s="2"/>
      <c r="ITL11" s="2"/>
      <c r="ITM11" s="2"/>
      <c r="ITN11" s="2"/>
      <c r="ITO11" s="2"/>
      <c r="ITP11" s="2"/>
      <c r="ITQ11" s="2"/>
      <c r="ITR11" s="2"/>
      <c r="ITS11" s="2"/>
      <c r="ITT11" s="2"/>
      <c r="ITU11" s="2"/>
      <c r="ITV11" s="2"/>
      <c r="ITW11" s="2"/>
      <c r="ITX11" s="2"/>
      <c r="ITY11" s="2"/>
      <c r="ITZ11" s="2"/>
      <c r="IUA11" s="2"/>
      <c r="IUB11" s="2"/>
      <c r="IUC11" s="2"/>
      <c r="IUD11" s="2"/>
      <c r="IUE11" s="2"/>
      <c r="IUF11" s="2"/>
      <c r="IUG11" s="2"/>
      <c r="IUH11" s="2"/>
      <c r="IUI11" s="2"/>
      <c r="IUJ11" s="2"/>
      <c r="IUK11" s="2"/>
      <c r="IUL11" s="2"/>
      <c r="IUM11" s="2"/>
      <c r="IUN11" s="2"/>
      <c r="IUO11" s="2"/>
      <c r="IUP11" s="2"/>
      <c r="IUQ11" s="2"/>
      <c r="IUR11" s="2"/>
      <c r="IUS11" s="2"/>
      <c r="IUT11" s="2"/>
      <c r="IUU11" s="2"/>
      <c r="IUV11" s="2"/>
      <c r="IUW11" s="2"/>
      <c r="IUX11" s="2"/>
      <c r="IUY11" s="2"/>
      <c r="IUZ11" s="2"/>
      <c r="IVA11" s="2"/>
      <c r="IVB11" s="2"/>
      <c r="IVC11" s="2"/>
      <c r="IVD11" s="2"/>
      <c r="IVE11" s="2"/>
      <c r="IVF11" s="2"/>
      <c r="IVG11" s="2"/>
      <c r="IVH11" s="2"/>
      <c r="IVI11" s="2"/>
      <c r="IVJ11" s="2"/>
      <c r="IVK11" s="2"/>
      <c r="IVL11" s="2"/>
      <c r="IVM11" s="2"/>
      <c r="IVN11" s="2"/>
      <c r="IVO11" s="2"/>
      <c r="IVP11" s="2"/>
      <c r="IVQ11" s="2"/>
      <c r="IVR11" s="2"/>
      <c r="IVS11" s="2"/>
      <c r="IVT11" s="2"/>
      <c r="IVU11" s="2"/>
      <c r="IVV11" s="2"/>
      <c r="IVW11" s="2"/>
      <c r="IVX11" s="2"/>
      <c r="IVY11" s="2"/>
      <c r="IVZ11" s="2"/>
      <c r="IWA11" s="2"/>
      <c r="IWB11" s="2"/>
      <c r="IWC11" s="2"/>
      <c r="IWD11" s="2"/>
      <c r="IWE11" s="2"/>
      <c r="IWF11" s="2"/>
      <c r="IWG11" s="2"/>
      <c r="IWH11" s="2"/>
      <c r="IWI11" s="2"/>
      <c r="IWJ11" s="2"/>
      <c r="IWK11" s="2"/>
      <c r="IWL11" s="2"/>
      <c r="IWM11" s="2"/>
      <c r="IWN11" s="2"/>
      <c r="IWO11" s="2"/>
      <c r="IWP11" s="2"/>
      <c r="IWQ11" s="2"/>
      <c r="IWR11" s="2"/>
      <c r="IWS11" s="2"/>
      <c r="IWT11" s="2"/>
      <c r="IWU11" s="2"/>
      <c r="IWV11" s="2"/>
      <c r="IWW11" s="2"/>
      <c r="IWX11" s="2"/>
      <c r="IWY11" s="2"/>
      <c r="IWZ11" s="2"/>
      <c r="IXA11" s="2"/>
      <c r="IXB11" s="2"/>
      <c r="IXC11" s="2"/>
      <c r="IXD11" s="2"/>
      <c r="IXE11" s="2"/>
      <c r="IXF11" s="2"/>
      <c r="IXG11" s="2"/>
      <c r="IXH11" s="2"/>
      <c r="IXI11" s="2"/>
      <c r="IXJ11" s="2"/>
      <c r="IXK11" s="2"/>
      <c r="IXL11" s="2"/>
      <c r="IXM11" s="2"/>
      <c r="IXN11" s="2"/>
      <c r="IXO11" s="2"/>
      <c r="IXP11" s="2"/>
      <c r="IXQ11" s="2"/>
      <c r="IXR11" s="2"/>
      <c r="IXS11" s="2"/>
      <c r="IXT11" s="2"/>
      <c r="IXU11" s="2"/>
      <c r="IXV11" s="2"/>
      <c r="IXW11" s="2"/>
      <c r="IXX11" s="2"/>
      <c r="IXY11" s="2"/>
      <c r="IXZ11" s="2"/>
      <c r="IYA11" s="2"/>
      <c r="IYB11" s="2"/>
      <c r="IYC11" s="2"/>
      <c r="IYD11" s="2"/>
      <c r="IYE11" s="2"/>
      <c r="IYF11" s="2"/>
      <c r="IYG11" s="2"/>
      <c r="IYH11" s="2"/>
      <c r="IYI11" s="2"/>
      <c r="IYJ11" s="2"/>
      <c r="IYK11" s="2"/>
      <c r="IYL11" s="2"/>
      <c r="IYM11" s="2"/>
      <c r="IYN11" s="2"/>
      <c r="IYO11" s="2"/>
      <c r="IYP11" s="2"/>
      <c r="IYQ11" s="2"/>
      <c r="IYR11" s="2"/>
      <c r="IYS11" s="2"/>
      <c r="IYT11" s="2"/>
      <c r="IYU11" s="2"/>
      <c r="IYV11" s="2"/>
      <c r="IYW11" s="2"/>
      <c r="IYX11" s="2"/>
      <c r="IYY11" s="2"/>
      <c r="IYZ11" s="2"/>
      <c r="IZA11" s="2"/>
      <c r="IZB11" s="2"/>
      <c r="IZC11" s="2"/>
      <c r="IZD11" s="2"/>
      <c r="IZE11" s="2"/>
      <c r="IZF11" s="2"/>
      <c r="IZG11" s="2"/>
      <c r="IZH11" s="2"/>
      <c r="IZI11" s="2"/>
      <c r="IZJ11" s="2"/>
      <c r="IZK11" s="2"/>
      <c r="IZL11" s="2"/>
      <c r="IZM11" s="2"/>
      <c r="IZN11" s="2"/>
      <c r="IZO11" s="2"/>
      <c r="IZP11" s="2"/>
      <c r="IZQ11" s="2"/>
      <c r="IZR11" s="2"/>
      <c r="IZS11" s="2"/>
      <c r="IZT11" s="2"/>
      <c r="IZU11" s="2"/>
      <c r="IZV11" s="2"/>
      <c r="IZW11" s="2"/>
      <c r="IZX11" s="2"/>
      <c r="IZY11" s="2"/>
      <c r="IZZ11" s="2"/>
      <c r="JAA11" s="2"/>
      <c r="JAB11" s="2"/>
      <c r="JAC11" s="2"/>
      <c r="JAD11" s="2"/>
      <c r="JAE11" s="2"/>
      <c r="JAF11" s="2"/>
      <c r="JAG11" s="2"/>
      <c r="JAH11" s="2"/>
      <c r="JAI11" s="2"/>
      <c r="JAJ11" s="2"/>
      <c r="JAK11" s="2"/>
      <c r="JAL11" s="2"/>
      <c r="JAM11" s="2"/>
      <c r="JAN11" s="2"/>
      <c r="JAO11" s="2"/>
      <c r="JAP11" s="2"/>
      <c r="JAQ11" s="2"/>
      <c r="JAR11" s="2"/>
      <c r="JAS11" s="2"/>
      <c r="JAT11" s="2"/>
      <c r="JAU11" s="2"/>
      <c r="JAV11" s="2"/>
      <c r="JAW11" s="2"/>
      <c r="JAX11" s="2"/>
      <c r="JAY11" s="2"/>
      <c r="JAZ11" s="2"/>
      <c r="JBA11" s="2"/>
      <c r="JBB11" s="2"/>
      <c r="JBC11" s="2"/>
      <c r="JBD11" s="2"/>
      <c r="JBE11" s="2"/>
      <c r="JBF11" s="2"/>
      <c r="JBG11" s="2"/>
      <c r="JBH11" s="2"/>
      <c r="JBI11" s="2"/>
      <c r="JBJ11" s="2"/>
      <c r="JBK11" s="2"/>
      <c r="JBL11" s="2"/>
      <c r="JBM11" s="2"/>
      <c r="JBN11" s="2"/>
      <c r="JBO11" s="2"/>
      <c r="JBP11" s="2"/>
      <c r="JBQ11" s="2"/>
      <c r="JBR11" s="2"/>
      <c r="JBS11" s="2"/>
      <c r="JBT11" s="2"/>
      <c r="JBU11" s="2"/>
      <c r="JBV11" s="2"/>
      <c r="JBW11" s="2"/>
      <c r="JBX11" s="2"/>
      <c r="JBY11" s="2"/>
      <c r="JBZ11" s="2"/>
      <c r="JCA11" s="2"/>
      <c r="JCB11" s="2"/>
      <c r="JCC11" s="2"/>
      <c r="JCD11" s="2"/>
      <c r="JCE11" s="2"/>
      <c r="JCF11" s="2"/>
      <c r="JCG11" s="2"/>
      <c r="JCH11" s="2"/>
      <c r="JCI11" s="2"/>
      <c r="JCJ11" s="2"/>
      <c r="JCK11" s="2"/>
      <c r="JCL11" s="2"/>
      <c r="JCM11" s="2"/>
      <c r="JCN11" s="2"/>
      <c r="JCO11" s="2"/>
      <c r="JCP11" s="2"/>
      <c r="JCQ11" s="2"/>
      <c r="JCR11" s="2"/>
      <c r="JCS11" s="2"/>
      <c r="JCT11" s="2"/>
      <c r="JCU11" s="2"/>
      <c r="JCV11" s="2"/>
      <c r="JCW11" s="2"/>
      <c r="JCX11" s="2"/>
      <c r="JCY11" s="2"/>
      <c r="JCZ11" s="2"/>
      <c r="JDA11" s="2"/>
      <c r="JDB11" s="2"/>
      <c r="JDC11" s="2"/>
      <c r="JDD11" s="2"/>
      <c r="JDE11" s="2"/>
      <c r="JDF11" s="2"/>
      <c r="JDG11" s="2"/>
      <c r="JDH11" s="2"/>
      <c r="JDI11" s="2"/>
      <c r="JDJ11" s="2"/>
      <c r="JDK11" s="2"/>
      <c r="JDL11" s="2"/>
      <c r="JDM11" s="2"/>
      <c r="JDN11" s="2"/>
      <c r="JDO11" s="2"/>
      <c r="JDP11" s="2"/>
      <c r="JDQ11" s="2"/>
      <c r="JDR11" s="2"/>
      <c r="JDS11" s="2"/>
      <c r="JDT11" s="2"/>
      <c r="JDU11" s="2"/>
      <c r="JDV11" s="2"/>
      <c r="JDW11" s="2"/>
      <c r="JDX11" s="2"/>
      <c r="JDY11" s="2"/>
      <c r="JDZ11" s="2"/>
      <c r="JEA11" s="2"/>
      <c r="JEB11" s="2"/>
      <c r="JEC11" s="2"/>
      <c r="JED11" s="2"/>
      <c r="JEE11" s="2"/>
      <c r="JEF11" s="2"/>
      <c r="JEG11" s="2"/>
      <c r="JEH11" s="2"/>
      <c r="JEI11" s="2"/>
      <c r="JEJ11" s="2"/>
      <c r="JEK11" s="2"/>
      <c r="JEL11" s="2"/>
      <c r="JEM11" s="2"/>
      <c r="JEN11" s="2"/>
      <c r="JEO11" s="2"/>
      <c r="JEP11" s="2"/>
      <c r="JEQ11" s="2"/>
      <c r="JER11" s="2"/>
      <c r="JES11" s="2"/>
      <c r="JET11" s="2"/>
      <c r="JEU11" s="2"/>
      <c r="JEV11" s="2"/>
      <c r="JEW11" s="2"/>
      <c r="JEX11" s="2"/>
      <c r="JEY11" s="2"/>
      <c r="JEZ11" s="2"/>
      <c r="JFA11" s="2"/>
      <c r="JFB11" s="2"/>
      <c r="JFC11" s="2"/>
      <c r="JFD11" s="2"/>
      <c r="JFE11" s="2"/>
      <c r="JFF11" s="2"/>
      <c r="JFG11" s="2"/>
      <c r="JFH11" s="2"/>
      <c r="JFI11" s="2"/>
      <c r="JFJ11" s="2"/>
      <c r="JFK11" s="2"/>
      <c r="JFL11" s="2"/>
      <c r="JFM11" s="2"/>
      <c r="JFN11" s="2"/>
      <c r="JFO11" s="2"/>
      <c r="JFP11" s="2"/>
      <c r="JFQ11" s="2"/>
      <c r="JFR11" s="2"/>
      <c r="JFS11" s="2"/>
      <c r="JFT11" s="2"/>
      <c r="JFU11" s="2"/>
      <c r="JFV11" s="2"/>
      <c r="JFW11" s="2"/>
      <c r="JFX11" s="2"/>
      <c r="JFY11" s="2"/>
      <c r="JFZ11" s="2"/>
      <c r="JGA11" s="2"/>
      <c r="JGB11" s="2"/>
      <c r="JGC11" s="2"/>
      <c r="JGD11" s="2"/>
      <c r="JGE11" s="2"/>
      <c r="JGF11" s="2"/>
      <c r="JGG11" s="2"/>
      <c r="JGH11" s="2"/>
      <c r="JGI11" s="2"/>
      <c r="JGJ11" s="2"/>
      <c r="JGK11" s="2"/>
      <c r="JGL11" s="2"/>
      <c r="JGM11" s="2"/>
      <c r="JGN11" s="2"/>
      <c r="JGO11" s="2"/>
      <c r="JGP11" s="2"/>
      <c r="JGQ11" s="2"/>
      <c r="JGR11" s="2"/>
      <c r="JGS11" s="2"/>
      <c r="JGT11" s="2"/>
      <c r="JGU11" s="2"/>
      <c r="JGV11" s="2"/>
      <c r="JGW11" s="2"/>
      <c r="JGX11" s="2"/>
      <c r="JGY11" s="2"/>
      <c r="JGZ11" s="2"/>
      <c r="JHA11" s="2"/>
      <c r="JHB11" s="2"/>
      <c r="JHC11" s="2"/>
      <c r="JHD11" s="2"/>
      <c r="JHE11" s="2"/>
      <c r="JHF11" s="2"/>
      <c r="JHG11" s="2"/>
      <c r="JHH11" s="2"/>
      <c r="JHI11" s="2"/>
      <c r="JHJ11" s="2"/>
      <c r="JHK11" s="2"/>
      <c r="JHL11" s="2"/>
      <c r="JHM11" s="2"/>
      <c r="JHN11" s="2"/>
      <c r="JHO11" s="2"/>
      <c r="JHP11" s="2"/>
      <c r="JHQ11" s="2"/>
      <c r="JHR11" s="2"/>
      <c r="JHS11" s="2"/>
      <c r="JHT11" s="2"/>
      <c r="JHU11" s="2"/>
      <c r="JHV11" s="2"/>
      <c r="JHW11" s="2"/>
      <c r="JHX11" s="2"/>
      <c r="JHY11" s="2"/>
      <c r="JHZ11" s="2"/>
      <c r="JIA11" s="2"/>
      <c r="JIB11" s="2"/>
      <c r="JIC11" s="2"/>
      <c r="JID11" s="2"/>
      <c r="JIE11" s="2"/>
      <c r="JIF11" s="2"/>
      <c r="JIG11" s="2"/>
      <c r="JIH11" s="2"/>
      <c r="JII11" s="2"/>
      <c r="JIJ11" s="2"/>
      <c r="JIK11" s="2"/>
      <c r="JIL11" s="2"/>
      <c r="JIM11" s="2"/>
      <c r="JIN11" s="2"/>
      <c r="JIO11" s="2"/>
      <c r="JIP11" s="2"/>
      <c r="JIQ11" s="2"/>
      <c r="JIR11" s="2"/>
      <c r="JIS11" s="2"/>
      <c r="JIT11" s="2"/>
      <c r="JIU11" s="2"/>
      <c r="JIV11" s="2"/>
      <c r="JIW11" s="2"/>
      <c r="JIX11" s="2"/>
      <c r="JIY11" s="2"/>
      <c r="JIZ11" s="2"/>
      <c r="JJA11" s="2"/>
      <c r="JJB11" s="2"/>
      <c r="JJC11" s="2"/>
      <c r="JJD11" s="2"/>
      <c r="JJE11" s="2"/>
      <c r="JJF11" s="2"/>
      <c r="JJG11" s="2"/>
      <c r="JJH11" s="2"/>
      <c r="JJI11" s="2"/>
      <c r="JJJ11" s="2"/>
      <c r="JJK11" s="2"/>
      <c r="JJL11" s="2"/>
      <c r="JJM11" s="2"/>
      <c r="JJN11" s="2"/>
      <c r="JJO11" s="2"/>
      <c r="JJP11" s="2"/>
      <c r="JJQ11" s="2"/>
      <c r="JJR11" s="2"/>
      <c r="JJS11" s="2"/>
      <c r="JJT11" s="2"/>
      <c r="JJU11" s="2"/>
      <c r="JJV11" s="2"/>
      <c r="JJW11" s="2"/>
      <c r="JJX11" s="2"/>
      <c r="JJY11" s="2"/>
      <c r="JJZ11" s="2"/>
      <c r="JKA11" s="2"/>
      <c r="JKB11" s="2"/>
      <c r="JKC11" s="2"/>
      <c r="JKD11" s="2"/>
      <c r="JKE11" s="2"/>
      <c r="JKF11" s="2"/>
      <c r="JKG11" s="2"/>
      <c r="JKH11" s="2"/>
      <c r="JKI11" s="2"/>
      <c r="JKJ11" s="2"/>
      <c r="JKK11" s="2"/>
      <c r="JKL11" s="2"/>
      <c r="JKM11" s="2"/>
      <c r="JKN11" s="2"/>
      <c r="JKO11" s="2"/>
      <c r="JKP11" s="2"/>
      <c r="JKQ11" s="2"/>
      <c r="JKR11" s="2"/>
      <c r="JKS11" s="2"/>
      <c r="JKT11" s="2"/>
      <c r="JKU11" s="2"/>
      <c r="JKV11" s="2"/>
      <c r="JKW11" s="2"/>
      <c r="JKX11" s="2"/>
      <c r="JKY11" s="2"/>
      <c r="JKZ11" s="2"/>
      <c r="JLA11" s="2"/>
      <c r="JLB11" s="2"/>
      <c r="JLC11" s="2"/>
      <c r="JLD11" s="2"/>
      <c r="JLE11" s="2"/>
      <c r="JLF11" s="2"/>
      <c r="JLG11" s="2"/>
      <c r="JLH11" s="2"/>
      <c r="JLI11" s="2"/>
      <c r="JLJ11" s="2"/>
      <c r="JLK11" s="2"/>
      <c r="JLL11" s="2"/>
      <c r="JLM11" s="2"/>
      <c r="JLN11" s="2"/>
      <c r="JLO11" s="2"/>
      <c r="JLP11" s="2"/>
      <c r="JLQ11" s="2"/>
      <c r="JLR11" s="2"/>
      <c r="JLS11" s="2"/>
      <c r="JLT11" s="2"/>
      <c r="JLU11" s="2"/>
      <c r="JLV11" s="2"/>
      <c r="JLW11" s="2"/>
      <c r="JLX11" s="2"/>
      <c r="JLY11" s="2"/>
      <c r="JLZ11" s="2"/>
      <c r="JMA11" s="2"/>
      <c r="JMB11" s="2"/>
      <c r="JMC11" s="2"/>
      <c r="JMD11" s="2"/>
      <c r="JME11" s="2"/>
      <c r="JMF11" s="2"/>
      <c r="JMG11" s="2"/>
      <c r="JMH11" s="2"/>
      <c r="JMI11" s="2"/>
      <c r="JMJ11" s="2"/>
      <c r="JMK11" s="2"/>
      <c r="JML11" s="2"/>
      <c r="JMM11" s="2"/>
      <c r="JMN11" s="2"/>
      <c r="JMO11" s="2"/>
      <c r="JMP11" s="2"/>
      <c r="JMQ11" s="2"/>
      <c r="JMR11" s="2"/>
      <c r="JMS11" s="2"/>
      <c r="JMT11" s="2"/>
      <c r="JMU11" s="2"/>
      <c r="JMV11" s="2"/>
      <c r="JMW11" s="2"/>
      <c r="JMX11" s="2"/>
      <c r="JMY11" s="2"/>
      <c r="JMZ11" s="2"/>
      <c r="JNA11" s="2"/>
      <c r="JNB11" s="2"/>
      <c r="JNC11" s="2"/>
      <c r="JND11" s="2"/>
      <c r="JNE11" s="2"/>
      <c r="JNF11" s="2"/>
      <c r="JNG11" s="2"/>
      <c r="JNH11" s="2"/>
      <c r="JNI11" s="2"/>
      <c r="JNJ11" s="2"/>
      <c r="JNK11" s="2"/>
      <c r="JNL11" s="2"/>
      <c r="JNM11" s="2"/>
      <c r="JNN11" s="2"/>
      <c r="JNO11" s="2"/>
      <c r="JNP11" s="2"/>
      <c r="JNQ11" s="2"/>
      <c r="JNR11" s="2"/>
      <c r="JNS11" s="2"/>
      <c r="JNT11" s="2"/>
      <c r="JNU11" s="2"/>
      <c r="JNV11" s="2"/>
      <c r="JNW11" s="2"/>
      <c r="JNX11" s="2"/>
      <c r="JNY11" s="2"/>
      <c r="JNZ11" s="2"/>
      <c r="JOA11" s="2"/>
      <c r="JOB11" s="2"/>
      <c r="JOC11" s="2"/>
      <c r="JOD11" s="2"/>
      <c r="JOE11" s="2"/>
      <c r="JOF11" s="2"/>
      <c r="JOG11" s="2"/>
      <c r="JOH11" s="2"/>
      <c r="JOI11" s="2"/>
      <c r="JOJ11" s="2"/>
      <c r="JOK11" s="2"/>
      <c r="JOL11" s="2"/>
      <c r="JOM11" s="2"/>
      <c r="JON11" s="2"/>
      <c r="JOO11" s="2"/>
      <c r="JOP11" s="2"/>
      <c r="JOQ11" s="2"/>
      <c r="JOR11" s="2"/>
      <c r="JOS11" s="2"/>
      <c r="JOT11" s="2"/>
      <c r="JOU11" s="2"/>
      <c r="JOV11" s="2"/>
      <c r="JOW11" s="2"/>
      <c r="JOX11" s="2"/>
      <c r="JOY11" s="2"/>
      <c r="JOZ11" s="2"/>
      <c r="JPA11" s="2"/>
      <c r="JPB11" s="2"/>
      <c r="JPC11" s="2"/>
      <c r="JPD11" s="2"/>
      <c r="JPE11" s="2"/>
      <c r="JPF11" s="2"/>
      <c r="JPG11" s="2"/>
      <c r="JPH11" s="2"/>
      <c r="JPI11" s="2"/>
      <c r="JPJ11" s="2"/>
      <c r="JPK11" s="2"/>
      <c r="JPL11" s="2"/>
      <c r="JPM11" s="2"/>
      <c r="JPN11" s="2"/>
      <c r="JPO11" s="2"/>
      <c r="JPP11" s="2"/>
      <c r="JPQ11" s="2"/>
      <c r="JPR11" s="2"/>
      <c r="JPS11" s="2"/>
      <c r="JPT11" s="2"/>
      <c r="JPU11" s="2"/>
      <c r="JPV11" s="2"/>
      <c r="JPW11" s="2"/>
      <c r="JPX11" s="2"/>
      <c r="JPY11" s="2"/>
      <c r="JPZ11" s="2"/>
      <c r="JQA11" s="2"/>
      <c r="JQB11" s="2"/>
      <c r="JQC11" s="2"/>
      <c r="JQD11" s="2"/>
      <c r="JQE11" s="2"/>
      <c r="JQF11" s="2"/>
      <c r="JQG11" s="2"/>
      <c r="JQH11" s="2"/>
      <c r="JQI11" s="2"/>
      <c r="JQJ11" s="2"/>
      <c r="JQK11" s="2"/>
      <c r="JQL11" s="2"/>
      <c r="JQM11" s="2"/>
      <c r="JQN11" s="2"/>
      <c r="JQO11" s="2"/>
      <c r="JQP11" s="2"/>
      <c r="JQQ11" s="2"/>
      <c r="JQR11" s="2"/>
      <c r="JQS11" s="2"/>
      <c r="JQT11" s="2"/>
      <c r="JQU11" s="2"/>
      <c r="JQV11" s="2"/>
      <c r="JQW11" s="2"/>
      <c r="JQX11" s="2"/>
      <c r="JQY11" s="2"/>
      <c r="JQZ11" s="2"/>
      <c r="JRA11" s="2"/>
      <c r="JRB11" s="2"/>
      <c r="JRC11" s="2"/>
      <c r="JRD11" s="2"/>
      <c r="JRE11" s="2"/>
      <c r="JRF11" s="2"/>
      <c r="JRG11" s="2"/>
      <c r="JRH11" s="2"/>
      <c r="JRI11" s="2"/>
      <c r="JRJ11" s="2"/>
      <c r="JRK11" s="2"/>
      <c r="JRL11" s="2"/>
      <c r="JRM11" s="2"/>
      <c r="JRN11" s="2"/>
      <c r="JRO11" s="2"/>
      <c r="JRP11" s="2"/>
      <c r="JRQ11" s="2"/>
      <c r="JRR11" s="2"/>
      <c r="JRS11" s="2"/>
      <c r="JRT11" s="2"/>
      <c r="JRU11" s="2"/>
      <c r="JRV11" s="2"/>
      <c r="JRW11" s="2"/>
      <c r="JRX11" s="2"/>
      <c r="JRY11" s="2"/>
      <c r="JRZ11" s="2"/>
      <c r="JSA11" s="2"/>
      <c r="JSB11" s="2"/>
      <c r="JSC11" s="2"/>
      <c r="JSD11" s="2"/>
      <c r="JSE11" s="2"/>
      <c r="JSF11" s="2"/>
      <c r="JSG11" s="2"/>
      <c r="JSH11" s="2"/>
      <c r="JSI11" s="2"/>
      <c r="JSJ11" s="2"/>
      <c r="JSK11" s="2"/>
      <c r="JSL11" s="2"/>
      <c r="JSM11" s="2"/>
      <c r="JSN11" s="2"/>
      <c r="JSO11" s="2"/>
      <c r="JSP11" s="2"/>
      <c r="JSQ11" s="2"/>
      <c r="JSR11" s="2"/>
      <c r="JSS11" s="2"/>
      <c r="JST11" s="2"/>
      <c r="JSU11" s="2"/>
      <c r="JSV11" s="2"/>
      <c r="JSW11" s="2"/>
      <c r="JSX11" s="2"/>
      <c r="JSY11" s="2"/>
      <c r="JSZ11" s="2"/>
      <c r="JTA11" s="2"/>
      <c r="JTB11" s="2"/>
      <c r="JTC11" s="2"/>
      <c r="JTD11" s="2"/>
      <c r="JTE11" s="2"/>
      <c r="JTF11" s="2"/>
      <c r="JTG11" s="2"/>
      <c r="JTH11" s="2"/>
      <c r="JTI11" s="2"/>
      <c r="JTJ11" s="2"/>
      <c r="JTK11" s="2"/>
      <c r="JTL11" s="2"/>
      <c r="JTM11" s="2"/>
      <c r="JTN11" s="2"/>
      <c r="JTO11" s="2"/>
      <c r="JTP11" s="2"/>
      <c r="JTQ11" s="2"/>
      <c r="JTR11" s="2"/>
      <c r="JTS11" s="2"/>
      <c r="JTT11" s="2"/>
      <c r="JTU11" s="2"/>
      <c r="JTV11" s="2"/>
      <c r="JTW11" s="2"/>
      <c r="JTX11" s="2"/>
      <c r="JTY11" s="2"/>
      <c r="JTZ11" s="2"/>
      <c r="JUA11" s="2"/>
      <c r="JUB11" s="2"/>
      <c r="JUC11" s="2"/>
      <c r="JUD11" s="2"/>
      <c r="JUE11" s="2"/>
      <c r="JUF11" s="2"/>
      <c r="JUG11" s="2"/>
      <c r="JUH11" s="2"/>
      <c r="JUI11" s="2"/>
      <c r="JUJ11" s="2"/>
      <c r="JUK11" s="2"/>
      <c r="JUL11" s="2"/>
      <c r="JUM11" s="2"/>
      <c r="JUN11" s="2"/>
      <c r="JUO11" s="2"/>
      <c r="JUP11" s="2"/>
      <c r="JUQ11" s="2"/>
      <c r="JUR11" s="2"/>
      <c r="JUS11" s="2"/>
      <c r="JUT11" s="2"/>
      <c r="JUU11" s="2"/>
      <c r="JUV11" s="2"/>
      <c r="JUW11" s="2"/>
      <c r="JUX11" s="2"/>
      <c r="JUY11" s="2"/>
      <c r="JUZ11" s="2"/>
      <c r="JVA11" s="2"/>
      <c r="JVB11" s="2"/>
      <c r="JVC11" s="2"/>
      <c r="JVD11" s="2"/>
      <c r="JVE11" s="2"/>
      <c r="JVF11" s="2"/>
      <c r="JVG11" s="2"/>
      <c r="JVH11" s="2"/>
      <c r="JVI11" s="2"/>
      <c r="JVJ11" s="2"/>
      <c r="JVK11" s="2"/>
      <c r="JVL11" s="2"/>
      <c r="JVM11" s="2"/>
      <c r="JVN11" s="2"/>
      <c r="JVO11" s="2"/>
      <c r="JVP11" s="2"/>
      <c r="JVQ11" s="2"/>
      <c r="JVR11" s="2"/>
      <c r="JVS11" s="2"/>
      <c r="JVT11" s="2"/>
      <c r="JVU11" s="2"/>
      <c r="JVV11" s="2"/>
      <c r="JVW11" s="2"/>
      <c r="JVX11" s="2"/>
      <c r="JVY11" s="2"/>
      <c r="JVZ11" s="2"/>
      <c r="JWA11" s="2"/>
      <c r="JWB11" s="2"/>
      <c r="JWC11" s="2"/>
      <c r="JWD11" s="2"/>
      <c r="JWE11" s="2"/>
      <c r="JWF11" s="2"/>
      <c r="JWG11" s="2"/>
      <c r="JWH11" s="2"/>
      <c r="JWI11" s="2"/>
      <c r="JWJ11" s="2"/>
      <c r="JWK11" s="2"/>
      <c r="JWL11" s="2"/>
      <c r="JWM11" s="2"/>
      <c r="JWN11" s="2"/>
      <c r="JWO11" s="2"/>
      <c r="JWP11" s="2"/>
      <c r="JWQ11" s="2"/>
      <c r="JWR11" s="2"/>
      <c r="JWS11" s="2"/>
      <c r="JWT11" s="2"/>
      <c r="JWU11" s="2"/>
      <c r="JWV11" s="2"/>
      <c r="JWW11" s="2"/>
      <c r="JWX11" s="2"/>
      <c r="JWY11" s="2"/>
      <c r="JWZ11" s="2"/>
      <c r="JXA11" s="2"/>
      <c r="JXB11" s="2"/>
      <c r="JXC11" s="2"/>
      <c r="JXD11" s="2"/>
      <c r="JXE11" s="2"/>
      <c r="JXF11" s="2"/>
      <c r="JXG11" s="2"/>
      <c r="JXH11" s="2"/>
      <c r="JXI11" s="2"/>
      <c r="JXJ11" s="2"/>
      <c r="JXK11" s="2"/>
      <c r="JXL11" s="2"/>
      <c r="JXM11" s="2"/>
      <c r="JXN11" s="2"/>
      <c r="JXO11" s="2"/>
      <c r="JXP11" s="2"/>
      <c r="JXQ11" s="2"/>
      <c r="JXR11" s="2"/>
      <c r="JXS11" s="2"/>
      <c r="JXT11" s="2"/>
      <c r="JXU11" s="2"/>
      <c r="JXV11" s="2"/>
      <c r="JXW11" s="2"/>
      <c r="JXX11" s="2"/>
      <c r="JXY11" s="2"/>
      <c r="JXZ11" s="2"/>
      <c r="JYA11" s="2"/>
      <c r="JYB11" s="2"/>
      <c r="JYC11" s="2"/>
      <c r="JYD11" s="2"/>
      <c r="JYE11" s="2"/>
      <c r="JYF11" s="2"/>
      <c r="JYG11" s="2"/>
      <c r="JYH11" s="2"/>
      <c r="JYI11" s="2"/>
      <c r="JYJ11" s="2"/>
      <c r="JYK11" s="2"/>
      <c r="JYL11" s="2"/>
      <c r="JYM11" s="2"/>
      <c r="JYN11" s="2"/>
      <c r="JYO11" s="2"/>
      <c r="JYP11" s="2"/>
      <c r="JYQ11" s="2"/>
      <c r="JYR11" s="2"/>
      <c r="JYS11" s="2"/>
      <c r="JYT11" s="2"/>
      <c r="JYU11" s="2"/>
      <c r="JYV11" s="2"/>
      <c r="JYW11" s="2"/>
      <c r="JYX11" s="2"/>
      <c r="JYY11" s="2"/>
      <c r="JYZ11" s="2"/>
      <c r="JZA11" s="2"/>
      <c r="JZB11" s="2"/>
      <c r="JZC11" s="2"/>
      <c r="JZD11" s="2"/>
      <c r="JZE11" s="2"/>
      <c r="JZF11" s="2"/>
      <c r="JZG11" s="2"/>
      <c r="JZH11" s="2"/>
      <c r="JZI11" s="2"/>
      <c r="JZJ11" s="2"/>
      <c r="JZK11" s="2"/>
      <c r="JZL11" s="2"/>
      <c r="JZM11" s="2"/>
      <c r="JZN11" s="2"/>
      <c r="JZO11" s="2"/>
      <c r="JZP11" s="2"/>
      <c r="JZQ11" s="2"/>
      <c r="JZR11" s="2"/>
      <c r="JZS11" s="2"/>
      <c r="JZT11" s="2"/>
      <c r="JZU11" s="2"/>
      <c r="JZV11" s="2"/>
      <c r="JZW11" s="2"/>
      <c r="JZX11" s="2"/>
      <c r="JZY11" s="2"/>
      <c r="JZZ11" s="2"/>
      <c r="KAA11" s="2"/>
      <c r="KAB11" s="2"/>
      <c r="KAC11" s="2"/>
      <c r="KAD11" s="2"/>
      <c r="KAE11" s="2"/>
      <c r="KAF11" s="2"/>
      <c r="KAG11" s="2"/>
      <c r="KAH11" s="2"/>
      <c r="KAI11" s="2"/>
      <c r="KAJ11" s="2"/>
      <c r="KAK11" s="2"/>
      <c r="KAL11" s="2"/>
      <c r="KAM11" s="2"/>
      <c r="KAN11" s="2"/>
      <c r="KAO11" s="2"/>
      <c r="KAP11" s="2"/>
      <c r="KAQ11" s="2"/>
      <c r="KAR11" s="2"/>
      <c r="KAS11" s="2"/>
      <c r="KAT11" s="2"/>
      <c r="KAU11" s="2"/>
      <c r="KAV11" s="2"/>
      <c r="KAW11" s="2"/>
      <c r="KAX11" s="2"/>
      <c r="KAY11" s="2"/>
      <c r="KAZ11" s="2"/>
      <c r="KBA11" s="2"/>
      <c r="KBB11" s="2"/>
      <c r="KBC11" s="2"/>
      <c r="KBD11" s="2"/>
      <c r="KBE11" s="2"/>
      <c r="KBF11" s="2"/>
      <c r="KBG11" s="2"/>
      <c r="KBH11" s="2"/>
      <c r="KBI11" s="2"/>
      <c r="KBJ11" s="2"/>
      <c r="KBK11" s="2"/>
      <c r="KBL11" s="2"/>
      <c r="KBM11" s="2"/>
      <c r="KBN11" s="2"/>
      <c r="KBO11" s="2"/>
      <c r="KBP11" s="2"/>
      <c r="KBQ11" s="2"/>
      <c r="KBR11" s="2"/>
      <c r="KBS11" s="2"/>
      <c r="KBT11" s="2"/>
      <c r="KBU11" s="2"/>
      <c r="KBV11" s="2"/>
      <c r="KBW11" s="2"/>
      <c r="KBX11" s="2"/>
      <c r="KBY11" s="2"/>
      <c r="KBZ11" s="2"/>
      <c r="KCA11" s="2"/>
      <c r="KCB11" s="2"/>
      <c r="KCC11" s="2"/>
      <c r="KCD11" s="2"/>
      <c r="KCE11" s="2"/>
      <c r="KCF11" s="2"/>
      <c r="KCG11" s="2"/>
      <c r="KCH11" s="2"/>
      <c r="KCI11" s="2"/>
      <c r="KCJ11" s="2"/>
      <c r="KCK11" s="2"/>
      <c r="KCL11" s="2"/>
      <c r="KCM11" s="2"/>
      <c r="KCN11" s="2"/>
      <c r="KCO11" s="2"/>
      <c r="KCP11" s="2"/>
      <c r="KCQ11" s="2"/>
      <c r="KCR11" s="2"/>
      <c r="KCS11" s="2"/>
      <c r="KCT11" s="2"/>
      <c r="KCU11" s="2"/>
      <c r="KCV11" s="2"/>
      <c r="KCW11" s="2"/>
      <c r="KCX11" s="2"/>
      <c r="KCY11" s="2"/>
      <c r="KCZ11" s="2"/>
      <c r="KDA11" s="2"/>
      <c r="KDB11" s="2"/>
      <c r="KDC11" s="2"/>
      <c r="KDD11" s="2"/>
      <c r="KDE11" s="2"/>
      <c r="KDF11" s="2"/>
      <c r="KDG11" s="2"/>
      <c r="KDH11" s="2"/>
      <c r="KDI11" s="2"/>
      <c r="KDJ11" s="2"/>
      <c r="KDK11" s="2"/>
      <c r="KDL11" s="2"/>
      <c r="KDM11" s="2"/>
      <c r="KDN11" s="2"/>
      <c r="KDO11" s="2"/>
      <c r="KDP11" s="2"/>
      <c r="KDQ11" s="2"/>
      <c r="KDR11" s="2"/>
      <c r="KDS11" s="2"/>
      <c r="KDT11" s="2"/>
      <c r="KDU11" s="2"/>
      <c r="KDV11" s="2"/>
      <c r="KDW11" s="2"/>
      <c r="KDX11" s="2"/>
      <c r="KDY11" s="2"/>
      <c r="KDZ11" s="2"/>
      <c r="KEA11" s="2"/>
      <c r="KEB11" s="2"/>
      <c r="KEC11" s="2"/>
      <c r="KED11" s="2"/>
      <c r="KEE11" s="2"/>
      <c r="KEF11" s="2"/>
      <c r="KEG11" s="2"/>
      <c r="KEH11" s="2"/>
      <c r="KEI11" s="2"/>
      <c r="KEJ11" s="2"/>
      <c r="KEK11" s="2"/>
      <c r="KEL11" s="2"/>
      <c r="KEM11" s="2"/>
      <c r="KEN11" s="2"/>
      <c r="KEO11" s="2"/>
      <c r="KEP11" s="2"/>
      <c r="KEQ11" s="2"/>
      <c r="KER11" s="2"/>
      <c r="KES11" s="2"/>
      <c r="KET11" s="2"/>
      <c r="KEU11" s="2"/>
      <c r="KEV11" s="2"/>
      <c r="KEW11" s="2"/>
      <c r="KEX11" s="2"/>
      <c r="KEY11" s="2"/>
      <c r="KEZ11" s="2"/>
      <c r="KFA11" s="2"/>
      <c r="KFB11" s="2"/>
      <c r="KFC11" s="2"/>
      <c r="KFD11" s="2"/>
      <c r="KFE11" s="2"/>
      <c r="KFF11" s="2"/>
      <c r="KFG11" s="2"/>
      <c r="KFH11" s="2"/>
      <c r="KFI11" s="2"/>
      <c r="KFJ11" s="2"/>
      <c r="KFK11" s="2"/>
      <c r="KFL11" s="2"/>
      <c r="KFM11" s="2"/>
      <c r="KFN11" s="2"/>
      <c r="KFO11" s="2"/>
      <c r="KFP11" s="2"/>
      <c r="KFQ11" s="2"/>
      <c r="KFR11" s="2"/>
      <c r="KFS11" s="2"/>
      <c r="KFT11" s="2"/>
      <c r="KFU11" s="2"/>
      <c r="KFV11" s="2"/>
      <c r="KFW11" s="2"/>
      <c r="KFX11" s="2"/>
      <c r="KFY11" s="2"/>
      <c r="KFZ11" s="2"/>
      <c r="KGA11" s="2"/>
      <c r="KGB11" s="2"/>
      <c r="KGC11" s="2"/>
      <c r="KGD11" s="2"/>
      <c r="KGE11" s="2"/>
      <c r="KGF11" s="2"/>
      <c r="KGG11" s="2"/>
      <c r="KGH11" s="2"/>
      <c r="KGI11" s="2"/>
      <c r="KGJ11" s="2"/>
      <c r="KGK11" s="2"/>
      <c r="KGL11" s="2"/>
      <c r="KGM11" s="2"/>
      <c r="KGN11" s="2"/>
      <c r="KGO11" s="2"/>
      <c r="KGP11" s="2"/>
      <c r="KGQ11" s="2"/>
      <c r="KGR11" s="2"/>
      <c r="KGS11" s="2"/>
      <c r="KGT11" s="2"/>
      <c r="KGU11" s="2"/>
      <c r="KGV11" s="2"/>
      <c r="KGW11" s="2"/>
      <c r="KGX11" s="2"/>
      <c r="KGY11" s="2"/>
      <c r="KGZ11" s="2"/>
      <c r="KHA11" s="2"/>
      <c r="KHB11" s="2"/>
      <c r="KHC11" s="2"/>
      <c r="KHD11" s="2"/>
      <c r="KHE11" s="2"/>
      <c r="KHF11" s="2"/>
      <c r="KHG11" s="2"/>
      <c r="KHH11" s="2"/>
      <c r="KHI11" s="2"/>
      <c r="KHJ11" s="2"/>
      <c r="KHK11" s="2"/>
      <c r="KHL11" s="2"/>
      <c r="KHM11" s="2"/>
      <c r="KHN11" s="2"/>
      <c r="KHO11" s="2"/>
      <c r="KHP11" s="2"/>
      <c r="KHQ11" s="2"/>
      <c r="KHR11" s="2"/>
      <c r="KHS11" s="2"/>
      <c r="KHT11" s="2"/>
      <c r="KHU11" s="2"/>
      <c r="KHV11" s="2"/>
      <c r="KHW11" s="2"/>
      <c r="KHX11" s="2"/>
      <c r="KHY11" s="2"/>
      <c r="KHZ11" s="2"/>
      <c r="KIA11" s="2"/>
      <c r="KIB11" s="2"/>
      <c r="KIC11" s="2"/>
      <c r="KID11" s="2"/>
      <c r="KIE11" s="2"/>
      <c r="KIF11" s="2"/>
      <c r="KIG11" s="2"/>
      <c r="KIH11" s="2"/>
      <c r="KII11" s="2"/>
      <c r="KIJ11" s="2"/>
      <c r="KIK11" s="2"/>
      <c r="KIL11" s="2"/>
      <c r="KIM11" s="2"/>
      <c r="KIN11" s="2"/>
      <c r="KIO11" s="2"/>
      <c r="KIP11" s="2"/>
      <c r="KIQ11" s="2"/>
      <c r="KIR11" s="2"/>
      <c r="KIS11" s="2"/>
      <c r="KIT11" s="2"/>
      <c r="KIU11" s="2"/>
      <c r="KIV11" s="2"/>
      <c r="KIW11" s="2"/>
      <c r="KIX11" s="2"/>
      <c r="KIY11" s="2"/>
      <c r="KIZ11" s="2"/>
      <c r="KJA11" s="2"/>
      <c r="KJB11" s="2"/>
      <c r="KJC11" s="2"/>
      <c r="KJD11" s="2"/>
      <c r="KJE11" s="2"/>
      <c r="KJF11" s="2"/>
      <c r="KJG11" s="2"/>
      <c r="KJH11" s="2"/>
      <c r="KJI11" s="2"/>
      <c r="KJJ11" s="2"/>
      <c r="KJK11" s="2"/>
      <c r="KJL11" s="2"/>
      <c r="KJM11" s="2"/>
      <c r="KJN11" s="2"/>
      <c r="KJO11" s="2"/>
      <c r="KJP11" s="2"/>
      <c r="KJQ11" s="2"/>
      <c r="KJR11" s="2"/>
      <c r="KJS11" s="2"/>
      <c r="KJT11" s="2"/>
      <c r="KJU11" s="2"/>
      <c r="KJV11" s="2"/>
      <c r="KJW11" s="2"/>
      <c r="KJX11" s="2"/>
      <c r="KJY11" s="2"/>
      <c r="KJZ11" s="2"/>
      <c r="KKA11" s="2"/>
      <c r="KKB11" s="2"/>
      <c r="KKC11" s="2"/>
      <c r="KKD11" s="2"/>
      <c r="KKE11" s="2"/>
      <c r="KKF11" s="2"/>
      <c r="KKG11" s="2"/>
      <c r="KKH11" s="2"/>
      <c r="KKI11" s="2"/>
      <c r="KKJ11" s="2"/>
      <c r="KKK11" s="2"/>
      <c r="KKL11" s="2"/>
      <c r="KKM11" s="2"/>
      <c r="KKN11" s="2"/>
      <c r="KKO11" s="2"/>
      <c r="KKP11" s="2"/>
      <c r="KKQ11" s="2"/>
      <c r="KKR11" s="2"/>
      <c r="KKS11" s="2"/>
      <c r="KKT11" s="2"/>
      <c r="KKU11" s="2"/>
      <c r="KKV11" s="2"/>
      <c r="KKW11" s="2"/>
      <c r="KKX11" s="2"/>
      <c r="KKY11" s="2"/>
      <c r="KKZ11" s="2"/>
      <c r="KLA11" s="2"/>
      <c r="KLB11" s="2"/>
      <c r="KLC11" s="2"/>
      <c r="KLD11" s="2"/>
      <c r="KLE11" s="2"/>
      <c r="KLF11" s="2"/>
      <c r="KLG11" s="2"/>
      <c r="KLH11" s="2"/>
      <c r="KLI11" s="2"/>
      <c r="KLJ11" s="2"/>
      <c r="KLK11" s="2"/>
      <c r="KLL11" s="2"/>
      <c r="KLM11" s="2"/>
      <c r="KLN11" s="2"/>
      <c r="KLO11" s="2"/>
      <c r="KLP11" s="2"/>
      <c r="KLQ11" s="2"/>
      <c r="KLR11" s="2"/>
      <c r="KLS11" s="2"/>
      <c r="KLT11" s="2"/>
      <c r="KLU11" s="2"/>
      <c r="KLV11" s="2"/>
      <c r="KLW11" s="2"/>
      <c r="KLX11" s="2"/>
      <c r="KLY11" s="2"/>
      <c r="KLZ11" s="2"/>
      <c r="KMA11" s="2"/>
      <c r="KMB11" s="2"/>
      <c r="KMC11" s="2"/>
      <c r="KMD11" s="2"/>
      <c r="KME11" s="2"/>
      <c r="KMF11" s="2"/>
      <c r="KMG11" s="2"/>
      <c r="KMH11" s="2"/>
      <c r="KMI11" s="2"/>
      <c r="KMJ11" s="2"/>
      <c r="KMK11" s="2"/>
      <c r="KML11" s="2"/>
      <c r="KMM11" s="2"/>
      <c r="KMN11" s="2"/>
      <c r="KMO11" s="2"/>
      <c r="KMP11" s="2"/>
      <c r="KMQ11" s="2"/>
      <c r="KMR11" s="2"/>
      <c r="KMS11" s="2"/>
      <c r="KMT11" s="2"/>
      <c r="KMU11" s="2"/>
      <c r="KMV11" s="2"/>
      <c r="KMW11" s="2"/>
      <c r="KMX11" s="2"/>
      <c r="KMY11" s="2"/>
      <c r="KMZ11" s="2"/>
      <c r="KNA11" s="2"/>
      <c r="KNB11" s="2"/>
      <c r="KNC11" s="2"/>
      <c r="KND11" s="2"/>
      <c r="KNE11" s="2"/>
      <c r="KNF11" s="2"/>
      <c r="KNG11" s="2"/>
      <c r="KNH11" s="2"/>
      <c r="KNI11" s="2"/>
      <c r="KNJ11" s="2"/>
      <c r="KNK11" s="2"/>
      <c r="KNL11" s="2"/>
      <c r="KNM11" s="2"/>
      <c r="KNN11" s="2"/>
      <c r="KNO11" s="2"/>
      <c r="KNP11" s="2"/>
      <c r="KNQ11" s="2"/>
      <c r="KNR11" s="2"/>
      <c r="KNS11" s="2"/>
      <c r="KNT11" s="2"/>
      <c r="KNU11" s="2"/>
      <c r="KNV11" s="2"/>
      <c r="KNW11" s="2"/>
      <c r="KNX11" s="2"/>
      <c r="KNY11" s="2"/>
      <c r="KNZ11" s="2"/>
      <c r="KOA11" s="2"/>
      <c r="KOB11" s="2"/>
      <c r="KOC11" s="2"/>
      <c r="KOD11" s="2"/>
      <c r="KOE11" s="2"/>
      <c r="KOF11" s="2"/>
      <c r="KOG11" s="2"/>
      <c r="KOH11" s="2"/>
      <c r="KOI11" s="2"/>
      <c r="KOJ11" s="2"/>
      <c r="KOK11" s="2"/>
      <c r="KOL11" s="2"/>
      <c r="KOM11" s="2"/>
      <c r="KON11" s="2"/>
      <c r="KOO11" s="2"/>
      <c r="KOP11" s="2"/>
      <c r="KOQ11" s="2"/>
      <c r="KOR11" s="2"/>
      <c r="KOS11" s="2"/>
      <c r="KOT11" s="2"/>
      <c r="KOU11" s="2"/>
      <c r="KOV11" s="2"/>
      <c r="KOW11" s="2"/>
      <c r="KOX11" s="2"/>
      <c r="KOY11" s="2"/>
      <c r="KOZ11" s="2"/>
      <c r="KPA11" s="2"/>
      <c r="KPB11" s="2"/>
      <c r="KPC11" s="2"/>
      <c r="KPD11" s="2"/>
      <c r="KPE11" s="2"/>
      <c r="KPF11" s="2"/>
      <c r="KPG11" s="2"/>
      <c r="KPH11" s="2"/>
      <c r="KPI11" s="2"/>
      <c r="KPJ11" s="2"/>
      <c r="KPK11" s="2"/>
      <c r="KPL11" s="2"/>
      <c r="KPM11" s="2"/>
      <c r="KPN11" s="2"/>
      <c r="KPO11" s="2"/>
      <c r="KPP11" s="2"/>
      <c r="KPQ11" s="2"/>
      <c r="KPR11" s="2"/>
      <c r="KPS11" s="2"/>
      <c r="KPT11" s="2"/>
      <c r="KPU11" s="2"/>
      <c r="KPV11" s="2"/>
      <c r="KPW11" s="2"/>
      <c r="KPX11" s="2"/>
      <c r="KPY11" s="2"/>
      <c r="KPZ11" s="2"/>
      <c r="KQA11" s="2"/>
      <c r="KQB11" s="2"/>
      <c r="KQC11" s="2"/>
      <c r="KQD11" s="2"/>
      <c r="KQE11" s="2"/>
      <c r="KQF11" s="2"/>
      <c r="KQG11" s="2"/>
      <c r="KQH11" s="2"/>
      <c r="KQI11" s="2"/>
      <c r="KQJ11" s="2"/>
      <c r="KQK11" s="2"/>
      <c r="KQL11" s="2"/>
      <c r="KQM11" s="2"/>
      <c r="KQN11" s="2"/>
      <c r="KQO11" s="2"/>
      <c r="KQP11" s="2"/>
      <c r="KQQ11" s="2"/>
      <c r="KQR11" s="2"/>
      <c r="KQS11" s="2"/>
      <c r="KQT11" s="2"/>
      <c r="KQU11" s="2"/>
      <c r="KQV11" s="2"/>
      <c r="KQW11" s="2"/>
      <c r="KQX11" s="2"/>
      <c r="KQY11" s="2"/>
      <c r="KQZ11" s="2"/>
      <c r="KRA11" s="2"/>
      <c r="KRB11" s="2"/>
      <c r="KRC11" s="2"/>
      <c r="KRD11" s="2"/>
      <c r="KRE11" s="2"/>
      <c r="KRF11" s="2"/>
      <c r="KRG11" s="2"/>
      <c r="KRH11" s="2"/>
      <c r="KRI11" s="2"/>
      <c r="KRJ11" s="2"/>
      <c r="KRK11" s="2"/>
      <c r="KRL11" s="2"/>
      <c r="KRM11" s="2"/>
      <c r="KRN11" s="2"/>
      <c r="KRO11" s="2"/>
      <c r="KRP11" s="2"/>
      <c r="KRQ11" s="2"/>
      <c r="KRR11" s="2"/>
      <c r="KRS11" s="2"/>
      <c r="KRT11" s="2"/>
      <c r="KRU11" s="2"/>
      <c r="KRV11" s="2"/>
      <c r="KRW11" s="2"/>
      <c r="KRX11" s="2"/>
      <c r="KRY11" s="2"/>
      <c r="KRZ11" s="2"/>
      <c r="KSA11" s="2"/>
      <c r="KSB11" s="2"/>
      <c r="KSC11" s="2"/>
      <c r="KSD11" s="2"/>
      <c r="KSE11" s="2"/>
      <c r="KSF11" s="2"/>
      <c r="KSG11" s="2"/>
      <c r="KSH11" s="2"/>
      <c r="KSI11" s="2"/>
      <c r="KSJ11" s="2"/>
      <c r="KSK11" s="2"/>
      <c r="KSL11" s="2"/>
      <c r="KSM11" s="2"/>
      <c r="KSN11" s="2"/>
      <c r="KSO11" s="2"/>
      <c r="KSP11" s="2"/>
      <c r="KSQ11" s="2"/>
      <c r="KSR11" s="2"/>
      <c r="KSS11" s="2"/>
      <c r="KST11" s="2"/>
      <c r="KSU11" s="2"/>
      <c r="KSV11" s="2"/>
      <c r="KSW11" s="2"/>
      <c r="KSX11" s="2"/>
      <c r="KSY11" s="2"/>
      <c r="KSZ11" s="2"/>
      <c r="KTA11" s="2"/>
      <c r="KTB11" s="2"/>
      <c r="KTC11" s="2"/>
      <c r="KTD11" s="2"/>
      <c r="KTE11" s="2"/>
      <c r="KTF11" s="2"/>
      <c r="KTG11" s="2"/>
      <c r="KTH11" s="2"/>
      <c r="KTI11" s="2"/>
      <c r="KTJ11" s="2"/>
      <c r="KTK11" s="2"/>
      <c r="KTL11" s="2"/>
      <c r="KTM11" s="2"/>
      <c r="KTN11" s="2"/>
      <c r="KTO11" s="2"/>
      <c r="KTP11" s="2"/>
      <c r="KTQ11" s="2"/>
      <c r="KTR11" s="2"/>
      <c r="KTS11" s="2"/>
      <c r="KTT11" s="2"/>
      <c r="KTU11" s="2"/>
      <c r="KTV11" s="2"/>
      <c r="KTW11" s="2"/>
      <c r="KTX11" s="2"/>
      <c r="KTY11" s="2"/>
      <c r="KTZ11" s="2"/>
      <c r="KUA11" s="2"/>
      <c r="KUB11" s="2"/>
      <c r="KUC11" s="2"/>
      <c r="KUD11" s="2"/>
      <c r="KUE11" s="2"/>
      <c r="KUF11" s="2"/>
      <c r="KUG11" s="2"/>
      <c r="KUH11" s="2"/>
      <c r="KUI11" s="2"/>
      <c r="KUJ11" s="2"/>
      <c r="KUK11" s="2"/>
      <c r="KUL11" s="2"/>
      <c r="KUM11" s="2"/>
      <c r="KUN11" s="2"/>
      <c r="KUO11" s="2"/>
      <c r="KUP11" s="2"/>
      <c r="KUQ11" s="2"/>
      <c r="KUR11" s="2"/>
      <c r="KUS11" s="2"/>
      <c r="KUT11" s="2"/>
      <c r="KUU11" s="2"/>
      <c r="KUV11" s="2"/>
      <c r="KUW11" s="2"/>
      <c r="KUX11" s="2"/>
      <c r="KUY11" s="2"/>
      <c r="KUZ11" s="2"/>
      <c r="KVA11" s="2"/>
      <c r="KVB11" s="2"/>
      <c r="KVC11" s="2"/>
      <c r="KVD11" s="2"/>
      <c r="KVE11" s="2"/>
      <c r="KVF11" s="2"/>
      <c r="KVG11" s="2"/>
      <c r="KVH11" s="2"/>
      <c r="KVI11" s="2"/>
      <c r="KVJ11" s="2"/>
      <c r="KVK11" s="2"/>
      <c r="KVL11" s="2"/>
      <c r="KVM11" s="2"/>
      <c r="KVN11" s="2"/>
      <c r="KVO11" s="2"/>
      <c r="KVP11" s="2"/>
      <c r="KVQ11" s="2"/>
      <c r="KVR11" s="2"/>
      <c r="KVS11" s="2"/>
      <c r="KVT11" s="2"/>
      <c r="KVU11" s="2"/>
      <c r="KVV11" s="2"/>
      <c r="KVW11" s="2"/>
      <c r="KVX11" s="2"/>
      <c r="KVY11" s="2"/>
      <c r="KVZ11" s="2"/>
      <c r="KWA11" s="2"/>
      <c r="KWB11" s="2"/>
      <c r="KWC11" s="2"/>
      <c r="KWD11" s="2"/>
      <c r="KWE11" s="2"/>
      <c r="KWF11" s="2"/>
      <c r="KWG11" s="2"/>
      <c r="KWH11" s="2"/>
      <c r="KWI11" s="2"/>
      <c r="KWJ11" s="2"/>
      <c r="KWK11" s="2"/>
      <c r="KWL11" s="2"/>
      <c r="KWM11" s="2"/>
      <c r="KWN11" s="2"/>
      <c r="KWO11" s="2"/>
      <c r="KWP11" s="2"/>
      <c r="KWQ11" s="2"/>
      <c r="KWR11" s="2"/>
      <c r="KWS11" s="2"/>
      <c r="KWT11" s="2"/>
      <c r="KWU11" s="2"/>
      <c r="KWV11" s="2"/>
      <c r="KWW11" s="2"/>
      <c r="KWX11" s="2"/>
      <c r="KWY11" s="2"/>
      <c r="KWZ11" s="2"/>
      <c r="KXA11" s="2"/>
      <c r="KXB11" s="2"/>
      <c r="KXC11" s="2"/>
      <c r="KXD11" s="2"/>
      <c r="KXE11" s="2"/>
      <c r="KXF11" s="2"/>
      <c r="KXG11" s="2"/>
      <c r="KXH11" s="2"/>
      <c r="KXI11" s="2"/>
      <c r="KXJ11" s="2"/>
      <c r="KXK11" s="2"/>
      <c r="KXL11" s="2"/>
      <c r="KXM11" s="2"/>
      <c r="KXN11" s="2"/>
      <c r="KXO11" s="2"/>
      <c r="KXP11" s="2"/>
      <c r="KXQ11" s="2"/>
      <c r="KXR11" s="2"/>
      <c r="KXS11" s="2"/>
      <c r="KXT11" s="2"/>
      <c r="KXU11" s="2"/>
      <c r="KXV11" s="2"/>
      <c r="KXW11" s="2"/>
      <c r="KXX11" s="2"/>
      <c r="KXY11" s="2"/>
      <c r="KXZ11" s="2"/>
      <c r="KYA11" s="2"/>
      <c r="KYB11" s="2"/>
      <c r="KYC11" s="2"/>
      <c r="KYD11" s="2"/>
      <c r="KYE11" s="2"/>
      <c r="KYF11" s="2"/>
      <c r="KYG11" s="2"/>
      <c r="KYH11" s="2"/>
      <c r="KYI11" s="2"/>
      <c r="KYJ11" s="2"/>
      <c r="KYK11" s="2"/>
      <c r="KYL11" s="2"/>
      <c r="KYM11" s="2"/>
      <c r="KYN11" s="2"/>
      <c r="KYO11" s="2"/>
      <c r="KYP11" s="2"/>
      <c r="KYQ11" s="2"/>
      <c r="KYR11" s="2"/>
      <c r="KYS11" s="2"/>
      <c r="KYT11" s="2"/>
      <c r="KYU11" s="2"/>
      <c r="KYV11" s="2"/>
      <c r="KYW11" s="2"/>
      <c r="KYX11" s="2"/>
      <c r="KYY11" s="2"/>
      <c r="KYZ11" s="2"/>
      <c r="KZA11" s="2"/>
      <c r="KZB11" s="2"/>
      <c r="KZC11" s="2"/>
      <c r="KZD11" s="2"/>
      <c r="KZE11" s="2"/>
      <c r="KZF11" s="2"/>
      <c r="KZG11" s="2"/>
      <c r="KZH11" s="2"/>
      <c r="KZI11" s="2"/>
      <c r="KZJ11" s="2"/>
      <c r="KZK11" s="2"/>
      <c r="KZL11" s="2"/>
      <c r="KZM11" s="2"/>
      <c r="KZN11" s="2"/>
      <c r="KZO11" s="2"/>
      <c r="KZP11" s="2"/>
      <c r="KZQ11" s="2"/>
      <c r="KZR11" s="2"/>
      <c r="KZS11" s="2"/>
      <c r="KZT11" s="2"/>
      <c r="KZU11" s="2"/>
      <c r="KZV11" s="2"/>
      <c r="KZW11" s="2"/>
      <c r="KZX11" s="2"/>
      <c r="KZY11" s="2"/>
      <c r="KZZ11" s="2"/>
      <c r="LAA11" s="2"/>
      <c r="LAB11" s="2"/>
      <c r="LAC11" s="2"/>
      <c r="LAD11" s="2"/>
      <c r="LAE11" s="2"/>
      <c r="LAF11" s="2"/>
      <c r="LAG11" s="2"/>
      <c r="LAH11" s="2"/>
      <c r="LAI11" s="2"/>
      <c r="LAJ11" s="2"/>
      <c r="LAK11" s="2"/>
      <c r="LAL11" s="2"/>
      <c r="LAM11" s="2"/>
      <c r="LAN11" s="2"/>
      <c r="LAO11" s="2"/>
      <c r="LAP11" s="2"/>
      <c r="LAQ11" s="2"/>
      <c r="LAR11" s="2"/>
      <c r="LAS11" s="2"/>
      <c r="LAT11" s="2"/>
      <c r="LAU11" s="2"/>
      <c r="LAV11" s="2"/>
      <c r="LAW11" s="2"/>
      <c r="LAX11" s="2"/>
      <c r="LAY11" s="2"/>
      <c r="LAZ11" s="2"/>
      <c r="LBA11" s="2"/>
      <c r="LBB11" s="2"/>
      <c r="LBC11" s="2"/>
      <c r="LBD11" s="2"/>
      <c r="LBE11" s="2"/>
      <c r="LBF11" s="2"/>
      <c r="LBG11" s="2"/>
      <c r="LBH11" s="2"/>
      <c r="LBI11" s="2"/>
      <c r="LBJ11" s="2"/>
      <c r="LBK11" s="2"/>
      <c r="LBL11" s="2"/>
      <c r="LBM11" s="2"/>
      <c r="LBN11" s="2"/>
      <c r="LBO11" s="2"/>
      <c r="LBP11" s="2"/>
      <c r="LBQ11" s="2"/>
      <c r="LBR11" s="2"/>
      <c r="LBS11" s="2"/>
      <c r="LBT11" s="2"/>
      <c r="LBU11" s="2"/>
      <c r="LBV11" s="2"/>
      <c r="LBW11" s="2"/>
      <c r="LBX11" s="2"/>
      <c r="LBY11" s="2"/>
      <c r="LBZ11" s="2"/>
      <c r="LCA11" s="2"/>
      <c r="LCB11" s="2"/>
      <c r="LCC11" s="2"/>
      <c r="LCD11" s="2"/>
      <c r="LCE11" s="2"/>
      <c r="LCF11" s="2"/>
      <c r="LCG11" s="2"/>
      <c r="LCH11" s="2"/>
      <c r="LCI11" s="2"/>
      <c r="LCJ11" s="2"/>
      <c r="LCK11" s="2"/>
      <c r="LCL11" s="2"/>
      <c r="LCM11" s="2"/>
      <c r="LCN11" s="2"/>
      <c r="LCO11" s="2"/>
      <c r="LCP11" s="2"/>
      <c r="LCQ11" s="2"/>
      <c r="LCR11" s="2"/>
      <c r="LCS11" s="2"/>
      <c r="LCT11" s="2"/>
      <c r="LCU11" s="2"/>
      <c r="LCV11" s="2"/>
      <c r="LCW11" s="2"/>
      <c r="LCX11" s="2"/>
      <c r="LCY11" s="2"/>
      <c r="LCZ11" s="2"/>
      <c r="LDA11" s="2"/>
      <c r="LDB11" s="2"/>
      <c r="LDC11" s="2"/>
      <c r="LDD11" s="2"/>
      <c r="LDE11" s="2"/>
      <c r="LDF11" s="2"/>
      <c r="LDG11" s="2"/>
      <c r="LDH11" s="2"/>
      <c r="LDI11" s="2"/>
      <c r="LDJ11" s="2"/>
      <c r="LDK11" s="2"/>
      <c r="LDL11" s="2"/>
      <c r="LDM11" s="2"/>
      <c r="LDN11" s="2"/>
      <c r="LDO11" s="2"/>
      <c r="LDP11" s="2"/>
      <c r="LDQ11" s="2"/>
      <c r="LDR11" s="2"/>
      <c r="LDS11" s="2"/>
      <c r="LDT11" s="2"/>
      <c r="LDU11" s="2"/>
      <c r="LDV11" s="2"/>
      <c r="LDW11" s="2"/>
      <c r="LDX11" s="2"/>
      <c r="LDY11" s="2"/>
      <c r="LDZ11" s="2"/>
      <c r="LEA11" s="2"/>
      <c r="LEB11" s="2"/>
      <c r="LEC11" s="2"/>
      <c r="LED11" s="2"/>
      <c r="LEE11" s="2"/>
      <c r="LEF11" s="2"/>
      <c r="LEG11" s="2"/>
      <c r="LEH11" s="2"/>
      <c r="LEI11" s="2"/>
      <c r="LEJ11" s="2"/>
      <c r="LEK11" s="2"/>
      <c r="LEL11" s="2"/>
      <c r="LEM11" s="2"/>
      <c r="LEN11" s="2"/>
      <c r="LEO11" s="2"/>
      <c r="LEP11" s="2"/>
      <c r="LEQ11" s="2"/>
      <c r="LER11" s="2"/>
      <c r="LES11" s="2"/>
      <c r="LET11" s="2"/>
      <c r="LEU11" s="2"/>
      <c r="LEV11" s="2"/>
      <c r="LEW11" s="2"/>
      <c r="LEX11" s="2"/>
      <c r="LEY11" s="2"/>
      <c r="LEZ11" s="2"/>
      <c r="LFA11" s="2"/>
      <c r="LFB11" s="2"/>
      <c r="LFC11" s="2"/>
      <c r="LFD11" s="2"/>
      <c r="LFE11" s="2"/>
      <c r="LFF11" s="2"/>
      <c r="LFG11" s="2"/>
      <c r="LFH11" s="2"/>
      <c r="LFI11" s="2"/>
      <c r="LFJ11" s="2"/>
      <c r="LFK11" s="2"/>
      <c r="LFL11" s="2"/>
      <c r="LFM11" s="2"/>
      <c r="LFN11" s="2"/>
      <c r="LFO11" s="2"/>
      <c r="LFP11" s="2"/>
      <c r="LFQ11" s="2"/>
      <c r="LFR11" s="2"/>
      <c r="LFS11" s="2"/>
      <c r="LFT11" s="2"/>
      <c r="LFU11" s="2"/>
      <c r="LFV11" s="2"/>
      <c r="LFW11" s="2"/>
      <c r="LFX11" s="2"/>
      <c r="LFY11" s="2"/>
      <c r="LFZ11" s="2"/>
      <c r="LGA11" s="2"/>
      <c r="LGB11" s="2"/>
      <c r="LGC11" s="2"/>
      <c r="LGD11" s="2"/>
      <c r="LGE11" s="2"/>
      <c r="LGF11" s="2"/>
      <c r="LGG11" s="2"/>
      <c r="LGH11" s="2"/>
      <c r="LGI11" s="2"/>
      <c r="LGJ11" s="2"/>
      <c r="LGK11" s="2"/>
      <c r="LGL11" s="2"/>
      <c r="LGM11" s="2"/>
      <c r="LGN11" s="2"/>
      <c r="LGO11" s="2"/>
      <c r="LGP11" s="2"/>
      <c r="LGQ11" s="2"/>
      <c r="LGR11" s="2"/>
      <c r="LGS11" s="2"/>
      <c r="LGT11" s="2"/>
      <c r="LGU11" s="2"/>
      <c r="LGV11" s="2"/>
      <c r="LGW11" s="2"/>
      <c r="LGX11" s="2"/>
      <c r="LGY11" s="2"/>
      <c r="LGZ11" s="2"/>
      <c r="LHA11" s="2"/>
      <c r="LHB11" s="2"/>
      <c r="LHC11" s="2"/>
      <c r="LHD11" s="2"/>
      <c r="LHE11" s="2"/>
      <c r="LHF11" s="2"/>
      <c r="LHG11" s="2"/>
      <c r="LHH11" s="2"/>
      <c r="LHI11" s="2"/>
      <c r="LHJ11" s="2"/>
      <c r="LHK11" s="2"/>
      <c r="LHL11" s="2"/>
      <c r="LHM11" s="2"/>
      <c r="LHN11" s="2"/>
      <c r="LHO11" s="2"/>
      <c r="LHP11" s="2"/>
      <c r="LHQ11" s="2"/>
      <c r="LHR11" s="2"/>
      <c r="LHS11" s="2"/>
      <c r="LHT11" s="2"/>
      <c r="LHU11" s="2"/>
      <c r="LHV11" s="2"/>
      <c r="LHW11" s="2"/>
      <c r="LHX11" s="2"/>
      <c r="LHY11" s="2"/>
      <c r="LHZ11" s="2"/>
      <c r="LIA11" s="2"/>
      <c r="LIB11" s="2"/>
      <c r="LIC11" s="2"/>
      <c r="LID11" s="2"/>
      <c r="LIE11" s="2"/>
      <c r="LIF11" s="2"/>
      <c r="LIG11" s="2"/>
      <c r="LIH11" s="2"/>
      <c r="LII11" s="2"/>
      <c r="LIJ11" s="2"/>
      <c r="LIK11" s="2"/>
      <c r="LIL11" s="2"/>
      <c r="LIM11" s="2"/>
      <c r="LIN11" s="2"/>
      <c r="LIO11" s="2"/>
      <c r="LIP11" s="2"/>
      <c r="LIQ11" s="2"/>
      <c r="LIR11" s="2"/>
      <c r="LIS11" s="2"/>
      <c r="LIT11" s="2"/>
      <c r="LIU11" s="2"/>
      <c r="LIV11" s="2"/>
      <c r="LIW11" s="2"/>
      <c r="LIX11" s="2"/>
      <c r="LIY11" s="2"/>
      <c r="LIZ11" s="2"/>
      <c r="LJA11" s="2"/>
      <c r="LJB11" s="2"/>
      <c r="LJC11" s="2"/>
      <c r="LJD11" s="2"/>
      <c r="LJE11" s="2"/>
      <c r="LJF11" s="2"/>
      <c r="LJG11" s="2"/>
      <c r="LJH11" s="2"/>
      <c r="LJI11" s="2"/>
      <c r="LJJ11" s="2"/>
      <c r="LJK11" s="2"/>
      <c r="LJL11" s="2"/>
      <c r="LJM11" s="2"/>
      <c r="LJN11" s="2"/>
      <c r="LJO11" s="2"/>
      <c r="LJP11" s="2"/>
      <c r="LJQ11" s="2"/>
      <c r="LJR11" s="2"/>
      <c r="LJS11" s="2"/>
      <c r="LJT11" s="2"/>
      <c r="LJU11" s="2"/>
      <c r="LJV11" s="2"/>
      <c r="LJW11" s="2"/>
      <c r="LJX11" s="2"/>
      <c r="LJY11" s="2"/>
      <c r="LJZ11" s="2"/>
      <c r="LKA11" s="2"/>
      <c r="LKB11" s="2"/>
      <c r="LKC11" s="2"/>
      <c r="LKD11" s="2"/>
      <c r="LKE11" s="2"/>
      <c r="LKF11" s="2"/>
      <c r="LKG11" s="2"/>
      <c r="LKH11" s="2"/>
      <c r="LKI11" s="2"/>
      <c r="LKJ11" s="2"/>
      <c r="LKK11" s="2"/>
      <c r="LKL11" s="2"/>
      <c r="LKM11" s="2"/>
      <c r="LKN11" s="2"/>
      <c r="LKO11" s="2"/>
      <c r="LKP11" s="2"/>
      <c r="LKQ11" s="2"/>
      <c r="LKR11" s="2"/>
      <c r="LKS11" s="2"/>
      <c r="LKT11" s="2"/>
      <c r="LKU11" s="2"/>
      <c r="LKV11" s="2"/>
      <c r="LKW11" s="2"/>
      <c r="LKX11" s="2"/>
      <c r="LKY11" s="2"/>
      <c r="LKZ11" s="2"/>
      <c r="LLA11" s="2"/>
      <c r="LLB11" s="2"/>
      <c r="LLC11" s="2"/>
      <c r="LLD11" s="2"/>
      <c r="LLE11" s="2"/>
      <c r="LLF11" s="2"/>
      <c r="LLG11" s="2"/>
      <c r="LLH11" s="2"/>
      <c r="LLI11" s="2"/>
      <c r="LLJ11" s="2"/>
      <c r="LLK11" s="2"/>
      <c r="LLL11" s="2"/>
      <c r="LLM11" s="2"/>
      <c r="LLN11" s="2"/>
      <c r="LLO11" s="2"/>
      <c r="LLP11" s="2"/>
      <c r="LLQ11" s="2"/>
      <c r="LLR11" s="2"/>
      <c r="LLS11" s="2"/>
      <c r="LLT11" s="2"/>
      <c r="LLU11" s="2"/>
      <c r="LLV11" s="2"/>
      <c r="LLW11" s="2"/>
      <c r="LLX11" s="2"/>
      <c r="LLY11" s="2"/>
      <c r="LLZ11" s="2"/>
      <c r="LMA11" s="2"/>
      <c r="LMB11" s="2"/>
      <c r="LMC11" s="2"/>
      <c r="LMD11" s="2"/>
      <c r="LME11" s="2"/>
      <c r="LMF11" s="2"/>
      <c r="LMG11" s="2"/>
      <c r="LMH11" s="2"/>
      <c r="LMI11" s="2"/>
      <c r="LMJ11" s="2"/>
      <c r="LMK11" s="2"/>
      <c r="LML11" s="2"/>
      <c r="LMM11" s="2"/>
      <c r="LMN11" s="2"/>
      <c r="LMO11" s="2"/>
      <c r="LMP11" s="2"/>
      <c r="LMQ11" s="2"/>
      <c r="LMR11" s="2"/>
      <c r="LMS11" s="2"/>
      <c r="LMT11" s="2"/>
      <c r="LMU11" s="2"/>
      <c r="LMV11" s="2"/>
      <c r="LMW11" s="2"/>
      <c r="LMX11" s="2"/>
      <c r="LMY11" s="2"/>
      <c r="LMZ11" s="2"/>
      <c r="LNA11" s="2"/>
      <c r="LNB11" s="2"/>
      <c r="LNC11" s="2"/>
      <c r="LND11" s="2"/>
      <c r="LNE11" s="2"/>
      <c r="LNF11" s="2"/>
      <c r="LNG11" s="2"/>
      <c r="LNH11" s="2"/>
      <c r="LNI11" s="2"/>
      <c r="LNJ11" s="2"/>
      <c r="LNK11" s="2"/>
      <c r="LNL11" s="2"/>
      <c r="LNM11" s="2"/>
      <c r="LNN11" s="2"/>
      <c r="LNO11" s="2"/>
      <c r="LNP11" s="2"/>
      <c r="LNQ11" s="2"/>
      <c r="LNR11" s="2"/>
      <c r="LNS11" s="2"/>
      <c r="LNT11" s="2"/>
      <c r="LNU11" s="2"/>
      <c r="LNV11" s="2"/>
      <c r="LNW11" s="2"/>
      <c r="LNX11" s="2"/>
      <c r="LNY11" s="2"/>
      <c r="LNZ11" s="2"/>
      <c r="LOA11" s="2"/>
      <c r="LOB11" s="2"/>
      <c r="LOC11" s="2"/>
      <c r="LOD11" s="2"/>
      <c r="LOE11" s="2"/>
      <c r="LOF11" s="2"/>
      <c r="LOG11" s="2"/>
      <c r="LOH11" s="2"/>
      <c r="LOI11" s="2"/>
      <c r="LOJ11" s="2"/>
      <c r="LOK11" s="2"/>
      <c r="LOL11" s="2"/>
      <c r="LOM11" s="2"/>
      <c r="LON11" s="2"/>
      <c r="LOO11" s="2"/>
      <c r="LOP11" s="2"/>
      <c r="LOQ11" s="2"/>
      <c r="LOR11" s="2"/>
      <c r="LOS11" s="2"/>
      <c r="LOT11" s="2"/>
      <c r="LOU11" s="2"/>
      <c r="LOV11" s="2"/>
      <c r="LOW11" s="2"/>
      <c r="LOX11" s="2"/>
      <c r="LOY11" s="2"/>
      <c r="LOZ11" s="2"/>
      <c r="LPA11" s="2"/>
      <c r="LPB11" s="2"/>
      <c r="LPC11" s="2"/>
      <c r="LPD11" s="2"/>
      <c r="LPE11" s="2"/>
      <c r="LPF11" s="2"/>
      <c r="LPG11" s="2"/>
      <c r="LPH11" s="2"/>
      <c r="LPI11" s="2"/>
      <c r="LPJ11" s="2"/>
      <c r="LPK11" s="2"/>
      <c r="LPL11" s="2"/>
      <c r="LPM11" s="2"/>
      <c r="LPN11" s="2"/>
      <c r="LPO11" s="2"/>
      <c r="LPP11" s="2"/>
      <c r="LPQ11" s="2"/>
      <c r="LPR11" s="2"/>
      <c r="LPS11" s="2"/>
      <c r="LPT11" s="2"/>
      <c r="LPU11" s="2"/>
      <c r="LPV11" s="2"/>
      <c r="LPW11" s="2"/>
      <c r="LPX11" s="2"/>
      <c r="LPY11" s="2"/>
      <c r="LPZ11" s="2"/>
      <c r="LQA11" s="2"/>
      <c r="LQB11" s="2"/>
      <c r="LQC11" s="2"/>
      <c r="LQD11" s="2"/>
      <c r="LQE11" s="2"/>
      <c r="LQF11" s="2"/>
      <c r="LQG11" s="2"/>
      <c r="LQH11" s="2"/>
      <c r="LQI11" s="2"/>
      <c r="LQJ11" s="2"/>
      <c r="LQK11" s="2"/>
      <c r="LQL11" s="2"/>
      <c r="LQM11" s="2"/>
      <c r="LQN11" s="2"/>
      <c r="LQO11" s="2"/>
      <c r="LQP11" s="2"/>
      <c r="LQQ11" s="2"/>
      <c r="LQR11" s="2"/>
      <c r="LQS11" s="2"/>
      <c r="LQT11" s="2"/>
      <c r="LQU11" s="2"/>
      <c r="LQV11" s="2"/>
      <c r="LQW11" s="2"/>
      <c r="LQX11" s="2"/>
      <c r="LQY11" s="2"/>
      <c r="LQZ11" s="2"/>
      <c r="LRA11" s="2"/>
      <c r="LRB11" s="2"/>
      <c r="LRC11" s="2"/>
      <c r="LRD11" s="2"/>
      <c r="LRE11" s="2"/>
      <c r="LRF11" s="2"/>
      <c r="LRG11" s="2"/>
      <c r="LRH11" s="2"/>
      <c r="LRI11" s="2"/>
      <c r="LRJ11" s="2"/>
      <c r="LRK11" s="2"/>
      <c r="LRL11" s="2"/>
      <c r="LRM11" s="2"/>
      <c r="LRN11" s="2"/>
      <c r="LRO11" s="2"/>
      <c r="LRP11" s="2"/>
      <c r="LRQ11" s="2"/>
      <c r="LRR11" s="2"/>
      <c r="LRS11" s="2"/>
      <c r="LRT11" s="2"/>
      <c r="LRU11" s="2"/>
      <c r="LRV11" s="2"/>
      <c r="LRW11" s="2"/>
      <c r="LRX11" s="2"/>
      <c r="LRY11" s="2"/>
      <c r="LRZ11" s="2"/>
      <c r="LSA11" s="2"/>
      <c r="LSB11" s="2"/>
      <c r="LSC11" s="2"/>
      <c r="LSD11" s="2"/>
      <c r="LSE11" s="2"/>
      <c r="LSF11" s="2"/>
      <c r="LSG11" s="2"/>
      <c r="LSH11" s="2"/>
      <c r="LSI11" s="2"/>
      <c r="LSJ11" s="2"/>
      <c r="LSK11" s="2"/>
      <c r="LSL11" s="2"/>
      <c r="LSM11" s="2"/>
      <c r="LSN11" s="2"/>
      <c r="LSO11" s="2"/>
      <c r="LSP11" s="2"/>
      <c r="LSQ11" s="2"/>
      <c r="LSR11" s="2"/>
      <c r="LSS11" s="2"/>
      <c r="LST11" s="2"/>
      <c r="LSU11" s="2"/>
      <c r="LSV11" s="2"/>
      <c r="LSW11" s="2"/>
      <c r="LSX11" s="2"/>
      <c r="LSY11" s="2"/>
      <c r="LSZ11" s="2"/>
      <c r="LTA11" s="2"/>
      <c r="LTB11" s="2"/>
      <c r="LTC11" s="2"/>
      <c r="LTD11" s="2"/>
      <c r="LTE11" s="2"/>
      <c r="LTF11" s="2"/>
      <c r="LTG11" s="2"/>
      <c r="LTH11" s="2"/>
      <c r="LTI11" s="2"/>
      <c r="LTJ11" s="2"/>
      <c r="LTK11" s="2"/>
      <c r="LTL11" s="2"/>
      <c r="LTM11" s="2"/>
      <c r="LTN11" s="2"/>
      <c r="LTO11" s="2"/>
      <c r="LTP11" s="2"/>
      <c r="LTQ11" s="2"/>
      <c r="LTR11" s="2"/>
      <c r="LTS11" s="2"/>
      <c r="LTT11" s="2"/>
      <c r="LTU11" s="2"/>
      <c r="LTV11" s="2"/>
      <c r="LTW11" s="2"/>
      <c r="LTX11" s="2"/>
      <c r="LTY11" s="2"/>
      <c r="LTZ11" s="2"/>
      <c r="LUA11" s="2"/>
      <c r="LUB11" s="2"/>
      <c r="LUC11" s="2"/>
      <c r="LUD11" s="2"/>
      <c r="LUE11" s="2"/>
      <c r="LUF11" s="2"/>
      <c r="LUG11" s="2"/>
      <c r="LUH11" s="2"/>
      <c r="LUI11" s="2"/>
      <c r="LUJ11" s="2"/>
      <c r="LUK11" s="2"/>
      <c r="LUL11" s="2"/>
      <c r="LUM11" s="2"/>
      <c r="LUN11" s="2"/>
      <c r="LUO11" s="2"/>
      <c r="LUP11" s="2"/>
      <c r="LUQ11" s="2"/>
      <c r="LUR11" s="2"/>
      <c r="LUS11" s="2"/>
      <c r="LUT11" s="2"/>
      <c r="LUU11" s="2"/>
      <c r="LUV11" s="2"/>
      <c r="LUW11" s="2"/>
      <c r="LUX11" s="2"/>
      <c r="LUY11" s="2"/>
      <c r="LUZ11" s="2"/>
      <c r="LVA11" s="2"/>
      <c r="LVB11" s="2"/>
      <c r="LVC11" s="2"/>
      <c r="LVD11" s="2"/>
      <c r="LVE11" s="2"/>
      <c r="LVF11" s="2"/>
      <c r="LVG11" s="2"/>
      <c r="LVH11" s="2"/>
      <c r="LVI11" s="2"/>
      <c r="LVJ11" s="2"/>
      <c r="LVK11" s="2"/>
      <c r="LVL11" s="2"/>
      <c r="LVM11" s="2"/>
      <c r="LVN11" s="2"/>
      <c r="LVO11" s="2"/>
      <c r="LVP11" s="2"/>
      <c r="LVQ11" s="2"/>
      <c r="LVR11" s="2"/>
      <c r="LVS11" s="2"/>
      <c r="LVT11" s="2"/>
      <c r="LVU11" s="2"/>
      <c r="LVV11" s="2"/>
      <c r="LVW11" s="2"/>
      <c r="LVX11" s="2"/>
      <c r="LVY11" s="2"/>
      <c r="LVZ11" s="2"/>
      <c r="LWA11" s="2"/>
      <c r="LWB11" s="2"/>
      <c r="LWC11" s="2"/>
      <c r="LWD11" s="2"/>
      <c r="LWE11" s="2"/>
      <c r="LWF11" s="2"/>
      <c r="LWG11" s="2"/>
      <c r="LWH11" s="2"/>
      <c r="LWI11" s="2"/>
      <c r="LWJ11" s="2"/>
      <c r="LWK11" s="2"/>
      <c r="LWL11" s="2"/>
      <c r="LWM11" s="2"/>
      <c r="LWN11" s="2"/>
      <c r="LWO11" s="2"/>
      <c r="LWP11" s="2"/>
      <c r="LWQ11" s="2"/>
      <c r="LWR11" s="2"/>
      <c r="LWS11" s="2"/>
      <c r="LWT11" s="2"/>
      <c r="LWU11" s="2"/>
      <c r="LWV11" s="2"/>
      <c r="LWW11" s="2"/>
      <c r="LWX11" s="2"/>
      <c r="LWY11" s="2"/>
      <c r="LWZ11" s="2"/>
      <c r="LXA11" s="2"/>
      <c r="LXB11" s="2"/>
      <c r="LXC11" s="2"/>
      <c r="LXD11" s="2"/>
      <c r="LXE11" s="2"/>
      <c r="LXF11" s="2"/>
      <c r="LXG11" s="2"/>
      <c r="LXH11" s="2"/>
      <c r="LXI11" s="2"/>
      <c r="LXJ11" s="2"/>
      <c r="LXK11" s="2"/>
      <c r="LXL11" s="2"/>
      <c r="LXM11" s="2"/>
      <c r="LXN11" s="2"/>
      <c r="LXO11" s="2"/>
      <c r="LXP11" s="2"/>
      <c r="LXQ11" s="2"/>
      <c r="LXR11" s="2"/>
      <c r="LXS11" s="2"/>
      <c r="LXT11" s="2"/>
      <c r="LXU11" s="2"/>
      <c r="LXV11" s="2"/>
      <c r="LXW11" s="2"/>
      <c r="LXX11" s="2"/>
      <c r="LXY11" s="2"/>
      <c r="LXZ11" s="2"/>
      <c r="LYA11" s="2"/>
      <c r="LYB11" s="2"/>
      <c r="LYC11" s="2"/>
      <c r="LYD11" s="2"/>
      <c r="LYE11" s="2"/>
      <c r="LYF11" s="2"/>
      <c r="LYG11" s="2"/>
      <c r="LYH11" s="2"/>
      <c r="LYI11" s="2"/>
      <c r="LYJ11" s="2"/>
      <c r="LYK11" s="2"/>
      <c r="LYL11" s="2"/>
      <c r="LYM11" s="2"/>
      <c r="LYN11" s="2"/>
      <c r="LYO11" s="2"/>
      <c r="LYP11" s="2"/>
      <c r="LYQ11" s="2"/>
      <c r="LYR11" s="2"/>
      <c r="LYS11" s="2"/>
      <c r="LYT11" s="2"/>
      <c r="LYU11" s="2"/>
      <c r="LYV11" s="2"/>
      <c r="LYW11" s="2"/>
      <c r="LYX11" s="2"/>
      <c r="LYY11" s="2"/>
      <c r="LYZ11" s="2"/>
      <c r="LZA11" s="2"/>
      <c r="LZB11" s="2"/>
      <c r="LZC11" s="2"/>
      <c r="LZD11" s="2"/>
      <c r="LZE11" s="2"/>
      <c r="LZF11" s="2"/>
      <c r="LZG11" s="2"/>
      <c r="LZH11" s="2"/>
      <c r="LZI11" s="2"/>
      <c r="LZJ11" s="2"/>
      <c r="LZK11" s="2"/>
      <c r="LZL11" s="2"/>
      <c r="LZM11" s="2"/>
      <c r="LZN11" s="2"/>
      <c r="LZO11" s="2"/>
      <c r="LZP11" s="2"/>
      <c r="LZQ11" s="2"/>
      <c r="LZR11" s="2"/>
      <c r="LZS11" s="2"/>
      <c r="LZT11" s="2"/>
      <c r="LZU11" s="2"/>
      <c r="LZV11" s="2"/>
      <c r="LZW11" s="2"/>
      <c r="LZX11" s="2"/>
      <c r="LZY11" s="2"/>
      <c r="LZZ11" s="2"/>
      <c r="MAA11" s="2"/>
      <c r="MAB11" s="2"/>
      <c r="MAC11" s="2"/>
      <c r="MAD11" s="2"/>
      <c r="MAE11" s="2"/>
      <c r="MAF11" s="2"/>
      <c r="MAG11" s="2"/>
      <c r="MAH11" s="2"/>
      <c r="MAI11" s="2"/>
      <c r="MAJ11" s="2"/>
      <c r="MAK11" s="2"/>
      <c r="MAL11" s="2"/>
      <c r="MAM11" s="2"/>
      <c r="MAN11" s="2"/>
      <c r="MAO11" s="2"/>
      <c r="MAP11" s="2"/>
      <c r="MAQ11" s="2"/>
      <c r="MAR11" s="2"/>
      <c r="MAS11" s="2"/>
      <c r="MAT11" s="2"/>
      <c r="MAU11" s="2"/>
      <c r="MAV11" s="2"/>
      <c r="MAW11" s="2"/>
      <c r="MAX11" s="2"/>
      <c r="MAY11" s="2"/>
      <c r="MAZ11" s="2"/>
      <c r="MBA11" s="2"/>
      <c r="MBB11" s="2"/>
      <c r="MBC11" s="2"/>
      <c r="MBD11" s="2"/>
      <c r="MBE11" s="2"/>
      <c r="MBF11" s="2"/>
      <c r="MBG11" s="2"/>
      <c r="MBH11" s="2"/>
      <c r="MBI11" s="2"/>
      <c r="MBJ11" s="2"/>
      <c r="MBK11" s="2"/>
      <c r="MBL11" s="2"/>
      <c r="MBM11" s="2"/>
      <c r="MBN11" s="2"/>
      <c r="MBO11" s="2"/>
      <c r="MBP11" s="2"/>
      <c r="MBQ11" s="2"/>
      <c r="MBR11" s="2"/>
      <c r="MBS11" s="2"/>
      <c r="MBT11" s="2"/>
      <c r="MBU11" s="2"/>
      <c r="MBV11" s="2"/>
      <c r="MBW11" s="2"/>
      <c r="MBX11" s="2"/>
      <c r="MBY11" s="2"/>
      <c r="MBZ11" s="2"/>
      <c r="MCA11" s="2"/>
      <c r="MCB11" s="2"/>
      <c r="MCC11" s="2"/>
      <c r="MCD11" s="2"/>
      <c r="MCE11" s="2"/>
      <c r="MCF11" s="2"/>
      <c r="MCG11" s="2"/>
      <c r="MCH11" s="2"/>
      <c r="MCI11" s="2"/>
      <c r="MCJ11" s="2"/>
      <c r="MCK11" s="2"/>
      <c r="MCL11" s="2"/>
      <c r="MCM11" s="2"/>
      <c r="MCN11" s="2"/>
      <c r="MCO11" s="2"/>
      <c r="MCP11" s="2"/>
      <c r="MCQ11" s="2"/>
      <c r="MCR11" s="2"/>
      <c r="MCS11" s="2"/>
      <c r="MCT11" s="2"/>
      <c r="MCU11" s="2"/>
      <c r="MCV11" s="2"/>
      <c r="MCW11" s="2"/>
      <c r="MCX11" s="2"/>
      <c r="MCY11" s="2"/>
      <c r="MCZ11" s="2"/>
      <c r="MDA11" s="2"/>
      <c r="MDB11" s="2"/>
      <c r="MDC11" s="2"/>
      <c r="MDD11" s="2"/>
      <c r="MDE11" s="2"/>
      <c r="MDF11" s="2"/>
      <c r="MDG11" s="2"/>
      <c r="MDH11" s="2"/>
      <c r="MDI11" s="2"/>
      <c r="MDJ11" s="2"/>
      <c r="MDK11" s="2"/>
      <c r="MDL11" s="2"/>
      <c r="MDM11" s="2"/>
      <c r="MDN11" s="2"/>
      <c r="MDO11" s="2"/>
      <c r="MDP11" s="2"/>
      <c r="MDQ11" s="2"/>
      <c r="MDR11" s="2"/>
      <c r="MDS11" s="2"/>
      <c r="MDT11" s="2"/>
      <c r="MDU11" s="2"/>
      <c r="MDV11" s="2"/>
      <c r="MDW11" s="2"/>
      <c r="MDX11" s="2"/>
      <c r="MDY11" s="2"/>
      <c r="MDZ11" s="2"/>
      <c r="MEA11" s="2"/>
      <c r="MEB11" s="2"/>
      <c r="MEC11" s="2"/>
      <c r="MED11" s="2"/>
      <c r="MEE11" s="2"/>
      <c r="MEF11" s="2"/>
      <c r="MEG11" s="2"/>
      <c r="MEH11" s="2"/>
      <c r="MEI11" s="2"/>
      <c r="MEJ11" s="2"/>
      <c r="MEK11" s="2"/>
      <c r="MEL11" s="2"/>
      <c r="MEM11" s="2"/>
      <c r="MEN11" s="2"/>
      <c r="MEO11" s="2"/>
      <c r="MEP11" s="2"/>
      <c r="MEQ11" s="2"/>
      <c r="MER11" s="2"/>
      <c r="MES11" s="2"/>
      <c r="MET11" s="2"/>
      <c r="MEU11" s="2"/>
      <c r="MEV11" s="2"/>
      <c r="MEW11" s="2"/>
      <c r="MEX11" s="2"/>
      <c r="MEY11" s="2"/>
      <c r="MEZ11" s="2"/>
      <c r="MFA11" s="2"/>
      <c r="MFB11" s="2"/>
      <c r="MFC11" s="2"/>
      <c r="MFD11" s="2"/>
      <c r="MFE11" s="2"/>
      <c r="MFF11" s="2"/>
      <c r="MFG11" s="2"/>
      <c r="MFH11" s="2"/>
      <c r="MFI11" s="2"/>
      <c r="MFJ11" s="2"/>
      <c r="MFK11" s="2"/>
      <c r="MFL11" s="2"/>
      <c r="MFM11" s="2"/>
      <c r="MFN11" s="2"/>
      <c r="MFO11" s="2"/>
      <c r="MFP11" s="2"/>
      <c r="MFQ11" s="2"/>
      <c r="MFR11" s="2"/>
      <c r="MFS11" s="2"/>
      <c r="MFT11" s="2"/>
      <c r="MFU11" s="2"/>
      <c r="MFV11" s="2"/>
      <c r="MFW11" s="2"/>
      <c r="MFX11" s="2"/>
      <c r="MFY11" s="2"/>
      <c r="MFZ11" s="2"/>
      <c r="MGA11" s="2"/>
      <c r="MGB11" s="2"/>
      <c r="MGC11" s="2"/>
      <c r="MGD11" s="2"/>
      <c r="MGE11" s="2"/>
      <c r="MGF11" s="2"/>
      <c r="MGG11" s="2"/>
      <c r="MGH11" s="2"/>
      <c r="MGI11" s="2"/>
      <c r="MGJ11" s="2"/>
      <c r="MGK11" s="2"/>
      <c r="MGL11" s="2"/>
      <c r="MGM11" s="2"/>
      <c r="MGN11" s="2"/>
      <c r="MGO11" s="2"/>
      <c r="MGP11" s="2"/>
      <c r="MGQ11" s="2"/>
      <c r="MGR11" s="2"/>
      <c r="MGS11" s="2"/>
      <c r="MGT11" s="2"/>
      <c r="MGU11" s="2"/>
      <c r="MGV11" s="2"/>
      <c r="MGW11" s="2"/>
      <c r="MGX11" s="2"/>
      <c r="MGY11" s="2"/>
      <c r="MGZ11" s="2"/>
      <c r="MHA11" s="2"/>
      <c r="MHB11" s="2"/>
      <c r="MHC11" s="2"/>
      <c r="MHD11" s="2"/>
      <c r="MHE11" s="2"/>
      <c r="MHF11" s="2"/>
      <c r="MHG11" s="2"/>
      <c r="MHH11" s="2"/>
      <c r="MHI11" s="2"/>
      <c r="MHJ11" s="2"/>
      <c r="MHK11" s="2"/>
      <c r="MHL11" s="2"/>
      <c r="MHM11" s="2"/>
      <c r="MHN11" s="2"/>
      <c r="MHO11" s="2"/>
      <c r="MHP11" s="2"/>
      <c r="MHQ11" s="2"/>
      <c r="MHR11" s="2"/>
      <c r="MHS11" s="2"/>
      <c r="MHT11" s="2"/>
      <c r="MHU11" s="2"/>
      <c r="MHV11" s="2"/>
      <c r="MHW11" s="2"/>
      <c r="MHX11" s="2"/>
      <c r="MHY11" s="2"/>
      <c r="MHZ11" s="2"/>
      <c r="MIA11" s="2"/>
      <c r="MIB11" s="2"/>
      <c r="MIC11" s="2"/>
      <c r="MID11" s="2"/>
      <c r="MIE11" s="2"/>
      <c r="MIF11" s="2"/>
      <c r="MIG11" s="2"/>
      <c r="MIH11" s="2"/>
      <c r="MII11" s="2"/>
      <c r="MIJ11" s="2"/>
      <c r="MIK11" s="2"/>
      <c r="MIL11" s="2"/>
      <c r="MIM11" s="2"/>
      <c r="MIN11" s="2"/>
      <c r="MIO11" s="2"/>
      <c r="MIP11" s="2"/>
      <c r="MIQ11" s="2"/>
      <c r="MIR11" s="2"/>
      <c r="MIS11" s="2"/>
      <c r="MIT11" s="2"/>
      <c r="MIU11" s="2"/>
      <c r="MIV11" s="2"/>
      <c r="MIW11" s="2"/>
      <c r="MIX11" s="2"/>
      <c r="MIY11" s="2"/>
      <c r="MIZ11" s="2"/>
      <c r="MJA11" s="2"/>
      <c r="MJB11" s="2"/>
      <c r="MJC11" s="2"/>
      <c r="MJD11" s="2"/>
      <c r="MJE11" s="2"/>
      <c r="MJF11" s="2"/>
      <c r="MJG11" s="2"/>
      <c r="MJH11" s="2"/>
      <c r="MJI11" s="2"/>
      <c r="MJJ11" s="2"/>
      <c r="MJK11" s="2"/>
      <c r="MJL11" s="2"/>
      <c r="MJM11" s="2"/>
      <c r="MJN11" s="2"/>
      <c r="MJO11" s="2"/>
      <c r="MJP11" s="2"/>
      <c r="MJQ11" s="2"/>
      <c r="MJR11" s="2"/>
      <c r="MJS11" s="2"/>
      <c r="MJT11" s="2"/>
      <c r="MJU11" s="2"/>
      <c r="MJV11" s="2"/>
      <c r="MJW11" s="2"/>
      <c r="MJX11" s="2"/>
      <c r="MJY11" s="2"/>
      <c r="MJZ11" s="2"/>
      <c r="MKA11" s="2"/>
      <c r="MKB11" s="2"/>
      <c r="MKC11" s="2"/>
      <c r="MKD11" s="2"/>
      <c r="MKE11" s="2"/>
      <c r="MKF11" s="2"/>
      <c r="MKG11" s="2"/>
      <c r="MKH11" s="2"/>
      <c r="MKI11" s="2"/>
      <c r="MKJ11" s="2"/>
      <c r="MKK11" s="2"/>
      <c r="MKL11" s="2"/>
      <c r="MKM11" s="2"/>
      <c r="MKN11" s="2"/>
      <c r="MKO11" s="2"/>
      <c r="MKP11" s="2"/>
      <c r="MKQ11" s="2"/>
      <c r="MKR11" s="2"/>
      <c r="MKS11" s="2"/>
      <c r="MKT11" s="2"/>
      <c r="MKU11" s="2"/>
      <c r="MKV11" s="2"/>
      <c r="MKW11" s="2"/>
      <c r="MKX11" s="2"/>
      <c r="MKY11" s="2"/>
      <c r="MKZ11" s="2"/>
      <c r="MLA11" s="2"/>
      <c r="MLB11" s="2"/>
      <c r="MLC11" s="2"/>
      <c r="MLD11" s="2"/>
      <c r="MLE11" s="2"/>
      <c r="MLF11" s="2"/>
      <c r="MLG11" s="2"/>
      <c r="MLH11" s="2"/>
      <c r="MLI11" s="2"/>
      <c r="MLJ11" s="2"/>
      <c r="MLK11" s="2"/>
      <c r="MLL11" s="2"/>
      <c r="MLM11" s="2"/>
      <c r="MLN11" s="2"/>
      <c r="MLO11" s="2"/>
      <c r="MLP11" s="2"/>
      <c r="MLQ11" s="2"/>
      <c r="MLR11" s="2"/>
      <c r="MLS11" s="2"/>
      <c r="MLT11" s="2"/>
      <c r="MLU11" s="2"/>
      <c r="MLV11" s="2"/>
      <c r="MLW11" s="2"/>
      <c r="MLX11" s="2"/>
      <c r="MLY11" s="2"/>
      <c r="MLZ11" s="2"/>
      <c r="MMA11" s="2"/>
      <c r="MMB11" s="2"/>
      <c r="MMC11" s="2"/>
      <c r="MMD11" s="2"/>
      <c r="MME11" s="2"/>
      <c r="MMF11" s="2"/>
      <c r="MMG11" s="2"/>
      <c r="MMH11" s="2"/>
      <c r="MMI11" s="2"/>
      <c r="MMJ11" s="2"/>
      <c r="MMK11" s="2"/>
      <c r="MML11" s="2"/>
      <c r="MMM11" s="2"/>
      <c r="MMN11" s="2"/>
      <c r="MMO11" s="2"/>
      <c r="MMP11" s="2"/>
      <c r="MMQ11" s="2"/>
      <c r="MMR11" s="2"/>
      <c r="MMS11" s="2"/>
      <c r="MMT11" s="2"/>
      <c r="MMU11" s="2"/>
      <c r="MMV11" s="2"/>
      <c r="MMW11" s="2"/>
      <c r="MMX11" s="2"/>
      <c r="MMY11" s="2"/>
      <c r="MMZ11" s="2"/>
      <c r="MNA11" s="2"/>
      <c r="MNB11" s="2"/>
      <c r="MNC11" s="2"/>
      <c r="MND11" s="2"/>
      <c r="MNE11" s="2"/>
      <c r="MNF11" s="2"/>
      <c r="MNG11" s="2"/>
      <c r="MNH11" s="2"/>
      <c r="MNI11" s="2"/>
      <c r="MNJ11" s="2"/>
      <c r="MNK11" s="2"/>
      <c r="MNL11" s="2"/>
      <c r="MNM11" s="2"/>
      <c r="MNN11" s="2"/>
      <c r="MNO11" s="2"/>
      <c r="MNP11" s="2"/>
      <c r="MNQ11" s="2"/>
      <c r="MNR11" s="2"/>
      <c r="MNS11" s="2"/>
      <c r="MNT11" s="2"/>
      <c r="MNU11" s="2"/>
      <c r="MNV11" s="2"/>
      <c r="MNW11" s="2"/>
      <c r="MNX11" s="2"/>
      <c r="MNY11" s="2"/>
      <c r="MNZ11" s="2"/>
      <c r="MOA11" s="2"/>
      <c r="MOB11" s="2"/>
      <c r="MOC11" s="2"/>
      <c r="MOD11" s="2"/>
      <c r="MOE11" s="2"/>
      <c r="MOF11" s="2"/>
      <c r="MOG11" s="2"/>
      <c r="MOH11" s="2"/>
      <c r="MOI11" s="2"/>
      <c r="MOJ11" s="2"/>
      <c r="MOK11" s="2"/>
      <c r="MOL11" s="2"/>
      <c r="MOM11" s="2"/>
      <c r="MON11" s="2"/>
      <c r="MOO11" s="2"/>
      <c r="MOP11" s="2"/>
      <c r="MOQ11" s="2"/>
      <c r="MOR11" s="2"/>
      <c r="MOS11" s="2"/>
      <c r="MOT11" s="2"/>
      <c r="MOU11" s="2"/>
      <c r="MOV11" s="2"/>
      <c r="MOW11" s="2"/>
      <c r="MOX11" s="2"/>
      <c r="MOY11" s="2"/>
      <c r="MOZ11" s="2"/>
      <c r="MPA11" s="2"/>
      <c r="MPB11" s="2"/>
      <c r="MPC11" s="2"/>
      <c r="MPD11" s="2"/>
      <c r="MPE11" s="2"/>
      <c r="MPF11" s="2"/>
      <c r="MPG11" s="2"/>
      <c r="MPH11" s="2"/>
      <c r="MPI11" s="2"/>
      <c r="MPJ11" s="2"/>
      <c r="MPK11" s="2"/>
      <c r="MPL11" s="2"/>
      <c r="MPM11" s="2"/>
      <c r="MPN11" s="2"/>
      <c r="MPO11" s="2"/>
      <c r="MPP11" s="2"/>
      <c r="MPQ11" s="2"/>
      <c r="MPR11" s="2"/>
      <c r="MPS11" s="2"/>
      <c r="MPT11" s="2"/>
      <c r="MPU11" s="2"/>
      <c r="MPV11" s="2"/>
      <c r="MPW11" s="2"/>
      <c r="MPX11" s="2"/>
      <c r="MPY11" s="2"/>
      <c r="MPZ11" s="2"/>
      <c r="MQA11" s="2"/>
      <c r="MQB11" s="2"/>
      <c r="MQC11" s="2"/>
      <c r="MQD11" s="2"/>
      <c r="MQE11" s="2"/>
      <c r="MQF11" s="2"/>
      <c r="MQG11" s="2"/>
      <c r="MQH11" s="2"/>
      <c r="MQI11" s="2"/>
      <c r="MQJ11" s="2"/>
      <c r="MQK11" s="2"/>
      <c r="MQL11" s="2"/>
      <c r="MQM11" s="2"/>
      <c r="MQN11" s="2"/>
      <c r="MQO11" s="2"/>
      <c r="MQP11" s="2"/>
      <c r="MQQ11" s="2"/>
      <c r="MQR11" s="2"/>
      <c r="MQS11" s="2"/>
      <c r="MQT11" s="2"/>
      <c r="MQU11" s="2"/>
      <c r="MQV11" s="2"/>
      <c r="MQW11" s="2"/>
      <c r="MQX11" s="2"/>
      <c r="MQY11" s="2"/>
      <c r="MQZ11" s="2"/>
      <c r="MRA11" s="2"/>
      <c r="MRB11" s="2"/>
      <c r="MRC11" s="2"/>
      <c r="MRD11" s="2"/>
      <c r="MRE11" s="2"/>
      <c r="MRF11" s="2"/>
      <c r="MRG11" s="2"/>
      <c r="MRH11" s="2"/>
      <c r="MRI11" s="2"/>
      <c r="MRJ11" s="2"/>
      <c r="MRK11" s="2"/>
      <c r="MRL11" s="2"/>
      <c r="MRM11" s="2"/>
      <c r="MRN11" s="2"/>
      <c r="MRO11" s="2"/>
      <c r="MRP11" s="2"/>
      <c r="MRQ11" s="2"/>
      <c r="MRR11" s="2"/>
      <c r="MRS11" s="2"/>
      <c r="MRT11" s="2"/>
      <c r="MRU11" s="2"/>
      <c r="MRV11" s="2"/>
      <c r="MRW11" s="2"/>
      <c r="MRX11" s="2"/>
      <c r="MRY11" s="2"/>
      <c r="MRZ11" s="2"/>
      <c r="MSA11" s="2"/>
      <c r="MSB11" s="2"/>
      <c r="MSC11" s="2"/>
      <c r="MSD11" s="2"/>
      <c r="MSE11" s="2"/>
      <c r="MSF11" s="2"/>
      <c r="MSG11" s="2"/>
      <c r="MSH11" s="2"/>
      <c r="MSI11" s="2"/>
      <c r="MSJ11" s="2"/>
      <c r="MSK11" s="2"/>
      <c r="MSL11" s="2"/>
      <c r="MSM11" s="2"/>
      <c r="MSN11" s="2"/>
      <c r="MSO11" s="2"/>
      <c r="MSP11" s="2"/>
      <c r="MSQ11" s="2"/>
      <c r="MSR11" s="2"/>
      <c r="MSS11" s="2"/>
      <c r="MST11" s="2"/>
      <c r="MSU11" s="2"/>
      <c r="MSV11" s="2"/>
      <c r="MSW11" s="2"/>
      <c r="MSX11" s="2"/>
      <c r="MSY11" s="2"/>
      <c r="MSZ11" s="2"/>
      <c r="MTA11" s="2"/>
      <c r="MTB11" s="2"/>
      <c r="MTC11" s="2"/>
      <c r="MTD11" s="2"/>
      <c r="MTE11" s="2"/>
      <c r="MTF11" s="2"/>
      <c r="MTG11" s="2"/>
      <c r="MTH11" s="2"/>
      <c r="MTI11" s="2"/>
      <c r="MTJ11" s="2"/>
      <c r="MTK11" s="2"/>
      <c r="MTL11" s="2"/>
      <c r="MTM11" s="2"/>
      <c r="MTN11" s="2"/>
      <c r="MTO11" s="2"/>
      <c r="MTP11" s="2"/>
      <c r="MTQ11" s="2"/>
      <c r="MTR11" s="2"/>
      <c r="MTS11" s="2"/>
      <c r="MTT11" s="2"/>
      <c r="MTU11" s="2"/>
      <c r="MTV11" s="2"/>
      <c r="MTW11" s="2"/>
      <c r="MTX11" s="2"/>
      <c r="MTY11" s="2"/>
      <c r="MTZ11" s="2"/>
      <c r="MUA11" s="2"/>
      <c r="MUB11" s="2"/>
      <c r="MUC11" s="2"/>
      <c r="MUD11" s="2"/>
      <c r="MUE11" s="2"/>
      <c r="MUF11" s="2"/>
      <c r="MUG11" s="2"/>
      <c r="MUH11" s="2"/>
      <c r="MUI11" s="2"/>
      <c r="MUJ11" s="2"/>
      <c r="MUK11" s="2"/>
      <c r="MUL11" s="2"/>
      <c r="MUM11" s="2"/>
      <c r="MUN11" s="2"/>
      <c r="MUO11" s="2"/>
      <c r="MUP11" s="2"/>
      <c r="MUQ11" s="2"/>
      <c r="MUR11" s="2"/>
      <c r="MUS11" s="2"/>
      <c r="MUT11" s="2"/>
      <c r="MUU11" s="2"/>
      <c r="MUV11" s="2"/>
      <c r="MUW11" s="2"/>
      <c r="MUX11" s="2"/>
      <c r="MUY11" s="2"/>
      <c r="MUZ11" s="2"/>
      <c r="MVA11" s="2"/>
      <c r="MVB11" s="2"/>
      <c r="MVC11" s="2"/>
      <c r="MVD11" s="2"/>
      <c r="MVE11" s="2"/>
      <c r="MVF11" s="2"/>
      <c r="MVG11" s="2"/>
      <c r="MVH11" s="2"/>
      <c r="MVI11" s="2"/>
      <c r="MVJ11" s="2"/>
      <c r="MVK11" s="2"/>
      <c r="MVL11" s="2"/>
      <c r="MVM11" s="2"/>
      <c r="MVN11" s="2"/>
      <c r="MVO11" s="2"/>
      <c r="MVP11" s="2"/>
      <c r="MVQ11" s="2"/>
      <c r="MVR11" s="2"/>
      <c r="MVS11" s="2"/>
      <c r="MVT11" s="2"/>
      <c r="MVU11" s="2"/>
      <c r="MVV11" s="2"/>
      <c r="MVW11" s="2"/>
      <c r="MVX11" s="2"/>
      <c r="MVY11" s="2"/>
      <c r="MVZ11" s="2"/>
      <c r="MWA11" s="2"/>
      <c r="MWB11" s="2"/>
      <c r="MWC11" s="2"/>
      <c r="MWD11" s="2"/>
      <c r="MWE11" s="2"/>
      <c r="MWF11" s="2"/>
      <c r="MWG11" s="2"/>
      <c r="MWH11" s="2"/>
      <c r="MWI11" s="2"/>
      <c r="MWJ11" s="2"/>
      <c r="MWK11" s="2"/>
      <c r="MWL11" s="2"/>
      <c r="MWM11" s="2"/>
      <c r="MWN11" s="2"/>
      <c r="MWO11" s="2"/>
      <c r="MWP11" s="2"/>
      <c r="MWQ11" s="2"/>
      <c r="MWR11" s="2"/>
      <c r="MWS11" s="2"/>
      <c r="MWT11" s="2"/>
      <c r="MWU11" s="2"/>
      <c r="MWV11" s="2"/>
      <c r="MWW11" s="2"/>
      <c r="MWX11" s="2"/>
      <c r="MWY11" s="2"/>
      <c r="MWZ11" s="2"/>
      <c r="MXA11" s="2"/>
      <c r="MXB11" s="2"/>
      <c r="MXC11" s="2"/>
      <c r="MXD11" s="2"/>
      <c r="MXE11" s="2"/>
      <c r="MXF11" s="2"/>
      <c r="MXG11" s="2"/>
      <c r="MXH11" s="2"/>
      <c r="MXI11" s="2"/>
      <c r="MXJ11" s="2"/>
      <c r="MXK11" s="2"/>
      <c r="MXL11" s="2"/>
      <c r="MXM11" s="2"/>
      <c r="MXN11" s="2"/>
      <c r="MXO11" s="2"/>
      <c r="MXP11" s="2"/>
      <c r="MXQ11" s="2"/>
      <c r="MXR11" s="2"/>
      <c r="MXS11" s="2"/>
      <c r="MXT11" s="2"/>
      <c r="MXU11" s="2"/>
      <c r="MXV11" s="2"/>
      <c r="MXW11" s="2"/>
      <c r="MXX11" s="2"/>
      <c r="MXY11" s="2"/>
      <c r="MXZ11" s="2"/>
      <c r="MYA11" s="2"/>
      <c r="MYB11" s="2"/>
      <c r="MYC11" s="2"/>
      <c r="MYD11" s="2"/>
      <c r="MYE11" s="2"/>
      <c r="MYF11" s="2"/>
      <c r="MYG11" s="2"/>
      <c r="MYH11" s="2"/>
      <c r="MYI11" s="2"/>
      <c r="MYJ11" s="2"/>
      <c r="MYK11" s="2"/>
      <c r="MYL11" s="2"/>
      <c r="MYM11" s="2"/>
      <c r="MYN11" s="2"/>
      <c r="MYO11" s="2"/>
      <c r="MYP11" s="2"/>
      <c r="MYQ11" s="2"/>
      <c r="MYR11" s="2"/>
      <c r="MYS11" s="2"/>
      <c r="MYT11" s="2"/>
      <c r="MYU11" s="2"/>
      <c r="MYV11" s="2"/>
      <c r="MYW11" s="2"/>
      <c r="MYX11" s="2"/>
      <c r="MYY11" s="2"/>
      <c r="MYZ11" s="2"/>
      <c r="MZA11" s="2"/>
      <c r="MZB11" s="2"/>
      <c r="MZC11" s="2"/>
      <c r="MZD11" s="2"/>
      <c r="MZE11" s="2"/>
      <c r="MZF11" s="2"/>
      <c r="MZG11" s="2"/>
      <c r="MZH11" s="2"/>
      <c r="MZI11" s="2"/>
      <c r="MZJ11" s="2"/>
      <c r="MZK11" s="2"/>
      <c r="MZL11" s="2"/>
      <c r="MZM11" s="2"/>
      <c r="MZN11" s="2"/>
      <c r="MZO11" s="2"/>
      <c r="MZP11" s="2"/>
      <c r="MZQ11" s="2"/>
      <c r="MZR11" s="2"/>
      <c r="MZS11" s="2"/>
      <c r="MZT11" s="2"/>
      <c r="MZU11" s="2"/>
      <c r="MZV11" s="2"/>
      <c r="MZW11" s="2"/>
      <c r="MZX11" s="2"/>
      <c r="MZY11" s="2"/>
      <c r="MZZ11" s="2"/>
      <c r="NAA11" s="2"/>
      <c r="NAB11" s="2"/>
      <c r="NAC11" s="2"/>
      <c r="NAD11" s="2"/>
      <c r="NAE11" s="2"/>
      <c r="NAF11" s="2"/>
      <c r="NAG11" s="2"/>
      <c r="NAH11" s="2"/>
      <c r="NAI11" s="2"/>
      <c r="NAJ11" s="2"/>
      <c r="NAK11" s="2"/>
      <c r="NAL11" s="2"/>
      <c r="NAM11" s="2"/>
      <c r="NAN11" s="2"/>
      <c r="NAO11" s="2"/>
      <c r="NAP11" s="2"/>
      <c r="NAQ11" s="2"/>
      <c r="NAR11" s="2"/>
      <c r="NAS11" s="2"/>
      <c r="NAT11" s="2"/>
      <c r="NAU11" s="2"/>
      <c r="NAV11" s="2"/>
      <c r="NAW11" s="2"/>
      <c r="NAX11" s="2"/>
      <c r="NAY11" s="2"/>
      <c r="NAZ11" s="2"/>
      <c r="NBA11" s="2"/>
      <c r="NBB11" s="2"/>
      <c r="NBC11" s="2"/>
      <c r="NBD11" s="2"/>
      <c r="NBE11" s="2"/>
      <c r="NBF11" s="2"/>
      <c r="NBG11" s="2"/>
      <c r="NBH11" s="2"/>
      <c r="NBI11" s="2"/>
      <c r="NBJ11" s="2"/>
      <c r="NBK11" s="2"/>
      <c r="NBL11" s="2"/>
      <c r="NBM11" s="2"/>
      <c r="NBN11" s="2"/>
      <c r="NBO11" s="2"/>
      <c r="NBP11" s="2"/>
      <c r="NBQ11" s="2"/>
      <c r="NBR11" s="2"/>
      <c r="NBS11" s="2"/>
      <c r="NBT11" s="2"/>
      <c r="NBU11" s="2"/>
      <c r="NBV11" s="2"/>
      <c r="NBW11" s="2"/>
      <c r="NBX11" s="2"/>
      <c r="NBY11" s="2"/>
      <c r="NBZ11" s="2"/>
      <c r="NCA11" s="2"/>
      <c r="NCB11" s="2"/>
      <c r="NCC11" s="2"/>
      <c r="NCD11" s="2"/>
      <c r="NCE11" s="2"/>
      <c r="NCF11" s="2"/>
      <c r="NCG11" s="2"/>
      <c r="NCH11" s="2"/>
      <c r="NCI11" s="2"/>
      <c r="NCJ11" s="2"/>
      <c r="NCK11" s="2"/>
      <c r="NCL11" s="2"/>
      <c r="NCM11" s="2"/>
      <c r="NCN11" s="2"/>
      <c r="NCO11" s="2"/>
      <c r="NCP11" s="2"/>
      <c r="NCQ11" s="2"/>
      <c r="NCR11" s="2"/>
      <c r="NCS11" s="2"/>
      <c r="NCT11" s="2"/>
      <c r="NCU11" s="2"/>
      <c r="NCV11" s="2"/>
      <c r="NCW11" s="2"/>
      <c r="NCX11" s="2"/>
      <c r="NCY11" s="2"/>
      <c r="NCZ11" s="2"/>
      <c r="NDA11" s="2"/>
      <c r="NDB11" s="2"/>
      <c r="NDC11" s="2"/>
      <c r="NDD11" s="2"/>
      <c r="NDE11" s="2"/>
      <c r="NDF11" s="2"/>
      <c r="NDG11" s="2"/>
      <c r="NDH11" s="2"/>
      <c r="NDI11" s="2"/>
      <c r="NDJ11" s="2"/>
      <c r="NDK11" s="2"/>
      <c r="NDL11" s="2"/>
      <c r="NDM11" s="2"/>
      <c r="NDN11" s="2"/>
      <c r="NDO11" s="2"/>
      <c r="NDP11" s="2"/>
      <c r="NDQ11" s="2"/>
      <c r="NDR11" s="2"/>
      <c r="NDS11" s="2"/>
      <c r="NDT11" s="2"/>
      <c r="NDU11" s="2"/>
      <c r="NDV11" s="2"/>
      <c r="NDW11" s="2"/>
      <c r="NDX11" s="2"/>
      <c r="NDY11" s="2"/>
      <c r="NDZ11" s="2"/>
      <c r="NEA11" s="2"/>
      <c r="NEB11" s="2"/>
      <c r="NEC11" s="2"/>
      <c r="NED11" s="2"/>
      <c r="NEE11" s="2"/>
      <c r="NEF11" s="2"/>
      <c r="NEG11" s="2"/>
      <c r="NEH11" s="2"/>
      <c r="NEI11" s="2"/>
      <c r="NEJ11" s="2"/>
      <c r="NEK11" s="2"/>
      <c r="NEL11" s="2"/>
      <c r="NEM11" s="2"/>
      <c r="NEN11" s="2"/>
      <c r="NEO11" s="2"/>
      <c r="NEP11" s="2"/>
      <c r="NEQ11" s="2"/>
      <c r="NER11" s="2"/>
      <c r="NES11" s="2"/>
      <c r="NET11" s="2"/>
      <c r="NEU11" s="2"/>
      <c r="NEV11" s="2"/>
      <c r="NEW11" s="2"/>
      <c r="NEX11" s="2"/>
      <c r="NEY11" s="2"/>
      <c r="NEZ11" s="2"/>
      <c r="NFA11" s="2"/>
      <c r="NFB11" s="2"/>
      <c r="NFC11" s="2"/>
      <c r="NFD11" s="2"/>
      <c r="NFE11" s="2"/>
      <c r="NFF11" s="2"/>
      <c r="NFG11" s="2"/>
      <c r="NFH11" s="2"/>
      <c r="NFI11" s="2"/>
      <c r="NFJ11" s="2"/>
      <c r="NFK11" s="2"/>
      <c r="NFL11" s="2"/>
      <c r="NFM11" s="2"/>
      <c r="NFN11" s="2"/>
      <c r="NFO11" s="2"/>
      <c r="NFP11" s="2"/>
      <c r="NFQ11" s="2"/>
      <c r="NFR11" s="2"/>
      <c r="NFS11" s="2"/>
      <c r="NFT11" s="2"/>
      <c r="NFU11" s="2"/>
      <c r="NFV11" s="2"/>
      <c r="NFW11" s="2"/>
      <c r="NFX11" s="2"/>
      <c r="NFY11" s="2"/>
      <c r="NFZ11" s="2"/>
      <c r="NGA11" s="2"/>
      <c r="NGB11" s="2"/>
      <c r="NGC11" s="2"/>
      <c r="NGD11" s="2"/>
      <c r="NGE11" s="2"/>
      <c r="NGF11" s="2"/>
      <c r="NGG11" s="2"/>
      <c r="NGH11" s="2"/>
      <c r="NGI11" s="2"/>
      <c r="NGJ11" s="2"/>
      <c r="NGK11" s="2"/>
      <c r="NGL11" s="2"/>
      <c r="NGM11" s="2"/>
      <c r="NGN11" s="2"/>
      <c r="NGO11" s="2"/>
      <c r="NGP11" s="2"/>
      <c r="NGQ11" s="2"/>
      <c r="NGR11" s="2"/>
      <c r="NGS11" s="2"/>
      <c r="NGT11" s="2"/>
      <c r="NGU11" s="2"/>
      <c r="NGV11" s="2"/>
      <c r="NGW11" s="2"/>
      <c r="NGX11" s="2"/>
      <c r="NGY11" s="2"/>
      <c r="NGZ11" s="2"/>
      <c r="NHA11" s="2"/>
      <c r="NHB11" s="2"/>
      <c r="NHC11" s="2"/>
      <c r="NHD11" s="2"/>
      <c r="NHE11" s="2"/>
      <c r="NHF11" s="2"/>
      <c r="NHG11" s="2"/>
      <c r="NHH11" s="2"/>
      <c r="NHI11" s="2"/>
      <c r="NHJ11" s="2"/>
      <c r="NHK11" s="2"/>
      <c r="NHL11" s="2"/>
      <c r="NHM11" s="2"/>
      <c r="NHN11" s="2"/>
      <c r="NHO11" s="2"/>
      <c r="NHP11" s="2"/>
      <c r="NHQ11" s="2"/>
      <c r="NHR11" s="2"/>
      <c r="NHS11" s="2"/>
      <c r="NHT11" s="2"/>
      <c r="NHU11" s="2"/>
      <c r="NHV11" s="2"/>
      <c r="NHW11" s="2"/>
      <c r="NHX11" s="2"/>
      <c r="NHY11" s="2"/>
      <c r="NHZ11" s="2"/>
      <c r="NIA11" s="2"/>
      <c r="NIB11" s="2"/>
      <c r="NIC11" s="2"/>
      <c r="NID11" s="2"/>
      <c r="NIE11" s="2"/>
      <c r="NIF11" s="2"/>
      <c r="NIG11" s="2"/>
      <c r="NIH11" s="2"/>
      <c r="NII11" s="2"/>
      <c r="NIJ11" s="2"/>
      <c r="NIK11" s="2"/>
      <c r="NIL11" s="2"/>
      <c r="NIM11" s="2"/>
      <c r="NIN11" s="2"/>
      <c r="NIO11" s="2"/>
      <c r="NIP11" s="2"/>
      <c r="NIQ11" s="2"/>
      <c r="NIR11" s="2"/>
      <c r="NIS11" s="2"/>
      <c r="NIT11" s="2"/>
      <c r="NIU11" s="2"/>
      <c r="NIV11" s="2"/>
      <c r="NIW11" s="2"/>
      <c r="NIX11" s="2"/>
      <c r="NIY11" s="2"/>
      <c r="NIZ11" s="2"/>
      <c r="NJA11" s="2"/>
      <c r="NJB11" s="2"/>
      <c r="NJC11" s="2"/>
      <c r="NJD11" s="2"/>
      <c r="NJE11" s="2"/>
      <c r="NJF11" s="2"/>
      <c r="NJG11" s="2"/>
      <c r="NJH11" s="2"/>
      <c r="NJI11" s="2"/>
      <c r="NJJ11" s="2"/>
      <c r="NJK11" s="2"/>
      <c r="NJL11" s="2"/>
      <c r="NJM11" s="2"/>
      <c r="NJN11" s="2"/>
      <c r="NJO11" s="2"/>
      <c r="NJP11" s="2"/>
      <c r="NJQ11" s="2"/>
      <c r="NJR11" s="2"/>
      <c r="NJS11" s="2"/>
      <c r="NJT11" s="2"/>
      <c r="NJU11" s="2"/>
      <c r="NJV11" s="2"/>
      <c r="NJW11" s="2"/>
      <c r="NJX11" s="2"/>
      <c r="NJY11" s="2"/>
      <c r="NJZ11" s="2"/>
      <c r="NKA11" s="2"/>
      <c r="NKB11" s="2"/>
      <c r="NKC11" s="2"/>
      <c r="NKD11" s="2"/>
      <c r="NKE11" s="2"/>
      <c r="NKF11" s="2"/>
      <c r="NKG11" s="2"/>
      <c r="NKH11" s="2"/>
      <c r="NKI11" s="2"/>
      <c r="NKJ11" s="2"/>
      <c r="NKK11" s="2"/>
      <c r="NKL11" s="2"/>
      <c r="NKM11" s="2"/>
      <c r="NKN11" s="2"/>
      <c r="NKO11" s="2"/>
      <c r="NKP11" s="2"/>
      <c r="NKQ11" s="2"/>
      <c r="NKR11" s="2"/>
      <c r="NKS11" s="2"/>
      <c r="NKT11" s="2"/>
      <c r="NKU11" s="2"/>
      <c r="NKV11" s="2"/>
      <c r="NKW11" s="2"/>
      <c r="NKX11" s="2"/>
      <c r="NKY11" s="2"/>
      <c r="NKZ11" s="2"/>
      <c r="NLA11" s="2"/>
      <c r="NLB11" s="2"/>
      <c r="NLC11" s="2"/>
      <c r="NLD11" s="2"/>
      <c r="NLE11" s="2"/>
      <c r="NLF11" s="2"/>
      <c r="NLG11" s="2"/>
      <c r="NLH11" s="2"/>
      <c r="NLI11" s="2"/>
      <c r="NLJ11" s="2"/>
      <c r="NLK11" s="2"/>
      <c r="NLL11" s="2"/>
      <c r="NLM11" s="2"/>
      <c r="NLN11" s="2"/>
      <c r="NLO11" s="2"/>
      <c r="NLP11" s="2"/>
      <c r="NLQ11" s="2"/>
      <c r="NLR11" s="2"/>
      <c r="NLS11" s="2"/>
      <c r="NLT11" s="2"/>
      <c r="NLU11" s="2"/>
      <c r="NLV11" s="2"/>
      <c r="NLW11" s="2"/>
      <c r="NLX11" s="2"/>
      <c r="NLY11" s="2"/>
      <c r="NLZ11" s="2"/>
      <c r="NMA11" s="2"/>
      <c r="NMB11" s="2"/>
      <c r="NMC11" s="2"/>
      <c r="NMD11" s="2"/>
      <c r="NME11" s="2"/>
      <c r="NMF11" s="2"/>
      <c r="NMG11" s="2"/>
      <c r="NMH11" s="2"/>
      <c r="NMI11" s="2"/>
      <c r="NMJ11" s="2"/>
      <c r="NMK11" s="2"/>
      <c r="NML11" s="2"/>
      <c r="NMM11" s="2"/>
      <c r="NMN11" s="2"/>
      <c r="NMO11" s="2"/>
      <c r="NMP11" s="2"/>
      <c r="NMQ11" s="2"/>
      <c r="NMR11" s="2"/>
      <c r="NMS11" s="2"/>
      <c r="NMT11" s="2"/>
      <c r="NMU11" s="2"/>
      <c r="NMV11" s="2"/>
      <c r="NMW11" s="2"/>
      <c r="NMX11" s="2"/>
      <c r="NMY11" s="2"/>
      <c r="NMZ11" s="2"/>
      <c r="NNA11" s="2"/>
      <c r="NNB11" s="2"/>
      <c r="NNC11" s="2"/>
      <c r="NND11" s="2"/>
      <c r="NNE11" s="2"/>
      <c r="NNF11" s="2"/>
      <c r="NNG11" s="2"/>
      <c r="NNH11" s="2"/>
      <c r="NNI11" s="2"/>
      <c r="NNJ11" s="2"/>
      <c r="NNK11" s="2"/>
      <c r="NNL11" s="2"/>
      <c r="NNM11" s="2"/>
      <c r="NNN11" s="2"/>
      <c r="NNO11" s="2"/>
      <c r="NNP11" s="2"/>
      <c r="NNQ11" s="2"/>
      <c r="NNR11" s="2"/>
      <c r="NNS11" s="2"/>
      <c r="NNT11" s="2"/>
      <c r="NNU11" s="2"/>
      <c r="NNV11" s="2"/>
      <c r="NNW11" s="2"/>
      <c r="NNX11" s="2"/>
      <c r="NNY11" s="2"/>
      <c r="NNZ11" s="2"/>
      <c r="NOA11" s="2"/>
      <c r="NOB11" s="2"/>
      <c r="NOC11" s="2"/>
      <c r="NOD11" s="2"/>
      <c r="NOE11" s="2"/>
      <c r="NOF11" s="2"/>
      <c r="NOG11" s="2"/>
      <c r="NOH11" s="2"/>
      <c r="NOI11" s="2"/>
      <c r="NOJ11" s="2"/>
      <c r="NOK11" s="2"/>
      <c r="NOL11" s="2"/>
      <c r="NOM11" s="2"/>
      <c r="NON11" s="2"/>
      <c r="NOO11" s="2"/>
      <c r="NOP11" s="2"/>
      <c r="NOQ11" s="2"/>
      <c r="NOR11" s="2"/>
      <c r="NOS11" s="2"/>
      <c r="NOT11" s="2"/>
      <c r="NOU11" s="2"/>
      <c r="NOV11" s="2"/>
      <c r="NOW11" s="2"/>
      <c r="NOX11" s="2"/>
      <c r="NOY11" s="2"/>
      <c r="NOZ11" s="2"/>
      <c r="NPA11" s="2"/>
      <c r="NPB11" s="2"/>
      <c r="NPC11" s="2"/>
      <c r="NPD11" s="2"/>
      <c r="NPE11" s="2"/>
      <c r="NPF11" s="2"/>
      <c r="NPG11" s="2"/>
      <c r="NPH11" s="2"/>
      <c r="NPI11" s="2"/>
      <c r="NPJ11" s="2"/>
      <c r="NPK11" s="2"/>
      <c r="NPL11" s="2"/>
      <c r="NPM11" s="2"/>
      <c r="NPN11" s="2"/>
      <c r="NPO11" s="2"/>
      <c r="NPP11" s="2"/>
      <c r="NPQ11" s="2"/>
      <c r="NPR11" s="2"/>
      <c r="NPS11" s="2"/>
      <c r="NPT11" s="2"/>
      <c r="NPU11" s="2"/>
      <c r="NPV11" s="2"/>
      <c r="NPW11" s="2"/>
      <c r="NPX11" s="2"/>
      <c r="NPY11" s="2"/>
      <c r="NPZ11" s="2"/>
      <c r="NQA11" s="2"/>
      <c r="NQB11" s="2"/>
      <c r="NQC11" s="2"/>
      <c r="NQD11" s="2"/>
      <c r="NQE11" s="2"/>
      <c r="NQF11" s="2"/>
      <c r="NQG11" s="2"/>
      <c r="NQH11" s="2"/>
      <c r="NQI11" s="2"/>
      <c r="NQJ11" s="2"/>
      <c r="NQK11" s="2"/>
      <c r="NQL11" s="2"/>
      <c r="NQM11" s="2"/>
      <c r="NQN11" s="2"/>
      <c r="NQO11" s="2"/>
      <c r="NQP11" s="2"/>
      <c r="NQQ11" s="2"/>
      <c r="NQR11" s="2"/>
      <c r="NQS11" s="2"/>
      <c r="NQT11" s="2"/>
      <c r="NQU11" s="2"/>
      <c r="NQV11" s="2"/>
      <c r="NQW11" s="2"/>
      <c r="NQX11" s="2"/>
      <c r="NQY11" s="2"/>
      <c r="NQZ11" s="2"/>
      <c r="NRA11" s="2"/>
      <c r="NRB11" s="2"/>
      <c r="NRC11" s="2"/>
      <c r="NRD11" s="2"/>
      <c r="NRE11" s="2"/>
      <c r="NRF11" s="2"/>
      <c r="NRG11" s="2"/>
      <c r="NRH11" s="2"/>
      <c r="NRI11" s="2"/>
      <c r="NRJ11" s="2"/>
      <c r="NRK11" s="2"/>
      <c r="NRL11" s="2"/>
      <c r="NRM11" s="2"/>
      <c r="NRN11" s="2"/>
      <c r="NRO11" s="2"/>
      <c r="NRP11" s="2"/>
      <c r="NRQ11" s="2"/>
      <c r="NRR11" s="2"/>
      <c r="NRS11" s="2"/>
      <c r="NRT11" s="2"/>
      <c r="NRU11" s="2"/>
      <c r="NRV11" s="2"/>
      <c r="NRW11" s="2"/>
      <c r="NRX11" s="2"/>
      <c r="NRY11" s="2"/>
      <c r="NRZ11" s="2"/>
      <c r="NSA11" s="2"/>
      <c r="NSB11" s="2"/>
      <c r="NSC11" s="2"/>
      <c r="NSD11" s="2"/>
      <c r="NSE11" s="2"/>
      <c r="NSF11" s="2"/>
      <c r="NSG11" s="2"/>
      <c r="NSH11" s="2"/>
      <c r="NSI11" s="2"/>
      <c r="NSJ11" s="2"/>
      <c r="NSK11" s="2"/>
      <c r="NSL11" s="2"/>
      <c r="NSM11" s="2"/>
      <c r="NSN11" s="2"/>
      <c r="NSO11" s="2"/>
      <c r="NSP11" s="2"/>
      <c r="NSQ11" s="2"/>
      <c r="NSR11" s="2"/>
      <c r="NSS11" s="2"/>
      <c r="NST11" s="2"/>
      <c r="NSU11" s="2"/>
      <c r="NSV11" s="2"/>
      <c r="NSW11" s="2"/>
      <c r="NSX11" s="2"/>
      <c r="NSY11" s="2"/>
      <c r="NSZ11" s="2"/>
      <c r="NTA11" s="2"/>
      <c r="NTB11" s="2"/>
      <c r="NTC11" s="2"/>
      <c r="NTD11" s="2"/>
      <c r="NTE11" s="2"/>
      <c r="NTF11" s="2"/>
      <c r="NTG11" s="2"/>
      <c r="NTH11" s="2"/>
      <c r="NTI11" s="2"/>
      <c r="NTJ11" s="2"/>
      <c r="NTK11" s="2"/>
      <c r="NTL11" s="2"/>
      <c r="NTM11" s="2"/>
      <c r="NTN11" s="2"/>
      <c r="NTO11" s="2"/>
      <c r="NTP11" s="2"/>
      <c r="NTQ11" s="2"/>
      <c r="NTR11" s="2"/>
      <c r="NTS11" s="2"/>
      <c r="NTT11" s="2"/>
      <c r="NTU11" s="2"/>
      <c r="NTV11" s="2"/>
      <c r="NTW11" s="2"/>
      <c r="NTX11" s="2"/>
      <c r="NTY11" s="2"/>
      <c r="NTZ11" s="2"/>
      <c r="NUA11" s="2"/>
      <c r="NUB11" s="2"/>
      <c r="NUC11" s="2"/>
      <c r="NUD11" s="2"/>
      <c r="NUE11" s="2"/>
      <c r="NUF11" s="2"/>
      <c r="NUG11" s="2"/>
      <c r="NUH11" s="2"/>
      <c r="NUI11" s="2"/>
      <c r="NUJ11" s="2"/>
      <c r="NUK11" s="2"/>
      <c r="NUL11" s="2"/>
      <c r="NUM11" s="2"/>
      <c r="NUN11" s="2"/>
      <c r="NUO11" s="2"/>
      <c r="NUP11" s="2"/>
      <c r="NUQ11" s="2"/>
      <c r="NUR11" s="2"/>
      <c r="NUS11" s="2"/>
      <c r="NUT11" s="2"/>
      <c r="NUU11" s="2"/>
      <c r="NUV11" s="2"/>
      <c r="NUW11" s="2"/>
      <c r="NUX11" s="2"/>
      <c r="NUY11" s="2"/>
      <c r="NUZ11" s="2"/>
      <c r="NVA11" s="2"/>
      <c r="NVB11" s="2"/>
      <c r="NVC11" s="2"/>
      <c r="NVD11" s="2"/>
      <c r="NVE11" s="2"/>
      <c r="NVF11" s="2"/>
      <c r="NVG11" s="2"/>
      <c r="NVH11" s="2"/>
      <c r="NVI11" s="2"/>
      <c r="NVJ11" s="2"/>
      <c r="NVK11" s="2"/>
      <c r="NVL11" s="2"/>
      <c r="NVM11" s="2"/>
      <c r="NVN11" s="2"/>
      <c r="NVO11" s="2"/>
      <c r="NVP11" s="2"/>
      <c r="NVQ11" s="2"/>
      <c r="NVR11" s="2"/>
      <c r="NVS11" s="2"/>
      <c r="NVT11" s="2"/>
      <c r="NVU11" s="2"/>
      <c r="NVV11" s="2"/>
      <c r="NVW11" s="2"/>
      <c r="NVX11" s="2"/>
      <c r="NVY11" s="2"/>
      <c r="NVZ11" s="2"/>
      <c r="NWA11" s="2"/>
      <c r="NWB11" s="2"/>
      <c r="NWC11" s="2"/>
      <c r="NWD11" s="2"/>
      <c r="NWE11" s="2"/>
      <c r="NWF11" s="2"/>
      <c r="NWG11" s="2"/>
      <c r="NWH11" s="2"/>
      <c r="NWI11" s="2"/>
      <c r="NWJ11" s="2"/>
      <c r="NWK11" s="2"/>
      <c r="NWL11" s="2"/>
      <c r="NWM11" s="2"/>
      <c r="NWN11" s="2"/>
      <c r="NWO11" s="2"/>
      <c r="NWP11" s="2"/>
      <c r="NWQ11" s="2"/>
      <c r="NWR11" s="2"/>
      <c r="NWS11" s="2"/>
      <c r="NWT11" s="2"/>
      <c r="NWU11" s="2"/>
      <c r="NWV11" s="2"/>
      <c r="NWW11" s="2"/>
      <c r="NWX11" s="2"/>
      <c r="NWY11" s="2"/>
      <c r="NWZ11" s="2"/>
      <c r="NXA11" s="2"/>
      <c r="NXB11" s="2"/>
      <c r="NXC11" s="2"/>
      <c r="NXD11" s="2"/>
      <c r="NXE11" s="2"/>
      <c r="NXF11" s="2"/>
      <c r="NXG11" s="2"/>
      <c r="NXH11" s="2"/>
      <c r="NXI11" s="2"/>
      <c r="NXJ11" s="2"/>
      <c r="NXK11" s="2"/>
      <c r="NXL11" s="2"/>
      <c r="NXM11" s="2"/>
      <c r="NXN11" s="2"/>
      <c r="NXO11" s="2"/>
      <c r="NXP11" s="2"/>
      <c r="NXQ11" s="2"/>
      <c r="NXR11" s="2"/>
      <c r="NXS11" s="2"/>
      <c r="NXT11" s="2"/>
      <c r="NXU11" s="2"/>
      <c r="NXV11" s="2"/>
      <c r="NXW11" s="2"/>
      <c r="NXX11" s="2"/>
      <c r="NXY11" s="2"/>
      <c r="NXZ11" s="2"/>
      <c r="NYA11" s="2"/>
      <c r="NYB11" s="2"/>
      <c r="NYC11" s="2"/>
      <c r="NYD11" s="2"/>
      <c r="NYE11" s="2"/>
      <c r="NYF11" s="2"/>
      <c r="NYG11" s="2"/>
      <c r="NYH11" s="2"/>
      <c r="NYI11" s="2"/>
      <c r="NYJ11" s="2"/>
      <c r="NYK11" s="2"/>
      <c r="NYL11" s="2"/>
      <c r="NYM11" s="2"/>
      <c r="NYN11" s="2"/>
      <c r="NYO11" s="2"/>
      <c r="NYP11" s="2"/>
      <c r="NYQ11" s="2"/>
      <c r="NYR11" s="2"/>
      <c r="NYS11" s="2"/>
      <c r="NYT11" s="2"/>
      <c r="NYU11" s="2"/>
      <c r="NYV11" s="2"/>
      <c r="NYW11" s="2"/>
      <c r="NYX11" s="2"/>
      <c r="NYY11" s="2"/>
      <c r="NYZ11" s="2"/>
      <c r="NZA11" s="2"/>
      <c r="NZB11" s="2"/>
      <c r="NZC11" s="2"/>
      <c r="NZD11" s="2"/>
      <c r="NZE11" s="2"/>
      <c r="NZF11" s="2"/>
      <c r="NZG11" s="2"/>
      <c r="NZH11" s="2"/>
      <c r="NZI11" s="2"/>
      <c r="NZJ11" s="2"/>
      <c r="NZK11" s="2"/>
      <c r="NZL11" s="2"/>
      <c r="NZM11" s="2"/>
      <c r="NZN11" s="2"/>
      <c r="NZO11" s="2"/>
      <c r="NZP11" s="2"/>
      <c r="NZQ11" s="2"/>
      <c r="NZR11" s="2"/>
      <c r="NZS11" s="2"/>
      <c r="NZT11" s="2"/>
      <c r="NZU11" s="2"/>
      <c r="NZV11" s="2"/>
      <c r="NZW11" s="2"/>
      <c r="NZX11" s="2"/>
      <c r="NZY11" s="2"/>
      <c r="NZZ11" s="2"/>
      <c r="OAA11" s="2"/>
      <c r="OAB11" s="2"/>
      <c r="OAC11" s="2"/>
      <c r="OAD11" s="2"/>
      <c r="OAE11" s="2"/>
      <c r="OAF11" s="2"/>
      <c r="OAG11" s="2"/>
      <c r="OAH11" s="2"/>
      <c r="OAI11" s="2"/>
      <c r="OAJ11" s="2"/>
      <c r="OAK11" s="2"/>
      <c r="OAL11" s="2"/>
      <c r="OAM11" s="2"/>
      <c r="OAN11" s="2"/>
      <c r="OAO11" s="2"/>
      <c r="OAP11" s="2"/>
      <c r="OAQ11" s="2"/>
      <c r="OAR11" s="2"/>
      <c r="OAS11" s="2"/>
      <c r="OAT11" s="2"/>
      <c r="OAU11" s="2"/>
      <c r="OAV11" s="2"/>
      <c r="OAW11" s="2"/>
      <c r="OAX11" s="2"/>
      <c r="OAY11" s="2"/>
      <c r="OAZ11" s="2"/>
      <c r="OBA11" s="2"/>
      <c r="OBB11" s="2"/>
      <c r="OBC11" s="2"/>
      <c r="OBD11" s="2"/>
      <c r="OBE11" s="2"/>
      <c r="OBF11" s="2"/>
      <c r="OBG11" s="2"/>
      <c r="OBH11" s="2"/>
      <c r="OBI11" s="2"/>
      <c r="OBJ11" s="2"/>
      <c r="OBK11" s="2"/>
      <c r="OBL11" s="2"/>
      <c r="OBM11" s="2"/>
      <c r="OBN11" s="2"/>
      <c r="OBO11" s="2"/>
      <c r="OBP11" s="2"/>
      <c r="OBQ11" s="2"/>
      <c r="OBR11" s="2"/>
      <c r="OBS11" s="2"/>
      <c r="OBT11" s="2"/>
      <c r="OBU11" s="2"/>
      <c r="OBV11" s="2"/>
      <c r="OBW11" s="2"/>
      <c r="OBX11" s="2"/>
      <c r="OBY11" s="2"/>
      <c r="OBZ11" s="2"/>
      <c r="OCA11" s="2"/>
      <c r="OCB11" s="2"/>
      <c r="OCC11" s="2"/>
      <c r="OCD11" s="2"/>
      <c r="OCE11" s="2"/>
      <c r="OCF11" s="2"/>
      <c r="OCG11" s="2"/>
      <c r="OCH11" s="2"/>
      <c r="OCI11" s="2"/>
      <c r="OCJ11" s="2"/>
      <c r="OCK11" s="2"/>
      <c r="OCL11" s="2"/>
      <c r="OCM11" s="2"/>
      <c r="OCN11" s="2"/>
      <c r="OCO11" s="2"/>
      <c r="OCP11" s="2"/>
      <c r="OCQ11" s="2"/>
      <c r="OCR11" s="2"/>
      <c r="OCS11" s="2"/>
      <c r="OCT11" s="2"/>
      <c r="OCU11" s="2"/>
      <c r="OCV11" s="2"/>
      <c r="OCW11" s="2"/>
      <c r="OCX11" s="2"/>
      <c r="OCY11" s="2"/>
      <c r="OCZ11" s="2"/>
      <c r="ODA11" s="2"/>
      <c r="ODB11" s="2"/>
      <c r="ODC11" s="2"/>
      <c r="ODD11" s="2"/>
      <c r="ODE11" s="2"/>
      <c r="ODF11" s="2"/>
      <c r="ODG11" s="2"/>
      <c r="ODH11" s="2"/>
      <c r="ODI11" s="2"/>
      <c r="ODJ11" s="2"/>
      <c r="ODK11" s="2"/>
      <c r="ODL11" s="2"/>
      <c r="ODM11" s="2"/>
      <c r="ODN11" s="2"/>
      <c r="ODO11" s="2"/>
      <c r="ODP11" s="2"/>
      <c r="ODQ11" s="2"/>
      <c r="ODR11" s="2"/>
      <c r="ODS11" s="2"/>
      <c r="ODT11" s="2"/>
      <c r="ODU11" s="2"/>
      <c r="ODV11" s="2"/>
      <c r="ODW11" s="2"/>
      <c r="ODX11" s="2"/>
      <c r="ODY11" s="2"/>
      <c r="ODZ11" s="2"/>
      <c r="OEA11" s="2"/>
      <c r="OEB11" s="2"/>
      <c r="OEC11" s="2"/>
      <c r="OED11" s="2"/>
      <c r="OEE11" s="2"/>
      <c r="OEF11" s="2"/>
      <c r="OEG11" s="2"/>
      <c r="OEH11" s="2"/>
      <c r="OEI11" s="2"/>
      <c r="OEJ11" s="2"/>
      <c r="OEK11" s="2"/>
      <c r="OEL11" s="2"/>
      <c r="OEM11" s="2"/>
      <c r="OEN11" s="2"/>
      <c r="OEO11" s="2"/>
      <c r="OEP11" s="2"/>
      <c r="OEQ11" s="2"/>
      <c r="OER11" s="2"/>
      <c r="OES11" s="2"/>
      <c r="OET11" s="2"/>
      <c r="OEU11" s="2"/>
      <c r="OEV11" s="2"/>
      <c r="OEW11" s="2"/>
      <c r="OEX11" s="2"/>
      <c r="OEY11" s="2"/>
      <c r="OEZ11" s="2"/>
      <c r="OFA11" s="2"/>
      <c r="OFB11" s="2"/>
      <c r="OFC11" s="2"/>
      <c r="OFD11" s="2"/>
      <c r="OFE11" s="2"/>
      <c r="OFF11" s="2"/>
      <c r="OFG11" s="2"/>
      <c r="OFH11" s="2"/>
      <c r="OFI11" s="2"/>
      <c r="OFJ11" s="2"/>
      <c r="OFK11" s="2"/>
      <c r="OFL11" s="2"/>
      <c r="OFM11" s="2"/>
      <c r="OFN11" s="2"/>
      <c r="OFO11" s="2"/>
      <c r="OFP11" s="2"/>
      <c r="OFQ11" s="2"/>
      <c r="OFR11" s="2"/>
      <c r="OFS11" s="2"/>
      <c r="OFT11" s="2"/>
      <c r="OFU11" s="2"/>
      <c r="OFV11" s="2"/>
      <c r="OFW11" s="2"/>
      <c r="OFX11" s="2"/>
      <c r="OFY11" s="2"/>
      <c r="OFZ11" s="2"/>
      <c r="OGA11" s="2"/>
      <c r="OGB11" s="2"/>
      <c r="OGC11" s="2"/>
      <c r="OGD11" s="2"/>
      <c r="OGE11" s="2"/>
      <c r="OGF11" s="2"/>
      <c r="OGG11" s="2"/>
      <c r="OGH11" s="2"/>
      <c r="OGI11" s="2"/>
      <c r="OGJ11" s="2"/>
      <c r="OGK11" s="2"/>
      <c r="OGL11" s="2"/>
      <c r="OGM11" s="2"/>
      <c r="OGN11" s="2"/>
      <c r="OGO11" s="2"/>
      <c r="OGP11" s="2"/>
      <c r="OGQ11" s="2"/>
      <c r="OGR11" s="2"/>
      <c r="OGS11" s="2"/>
      <c r="OGT11" s="2"/>
      <c r="OGU11" s="2"/>
      <c r="OGV11" s="2"/>
      <c r="OGW11" s="2"/>
      <c r="OGX11" s="2"/>
      <c r="OGY11" s="2"/>
      <c r="OGZ11" s="2"/>
      <c r="OHA11" s="2"/>
      <c r="OHB11" s="2"/>
      <c r="OHC11" s="2"/>
      <c r="OHD11" s="2"/>
      <c r="OHE11" s="2"/>
      <c r="OHF11" s="2"/>
      <c r="OHG11" s="2"/>
      <c r="OHH11" s="2"/>
      <c r="OHI11" s="2"/>
      <c r="OHJ11" s="2"/>
      <c r="OHK11" s="2"/>
      <c r="OHL11" s="2"/>
      <c r="OHM11" s="2"/>
      <c r="OHN11" s="2"/>
      <c r="OHO11" s="2"/>
      <c r="OHP11" s="2"/>
      <c r="OHQ11" s="2"/>
      <c r="OHR11" s="2"/>
      <c r="OHS11" s="2"/>
      <c r="OHT11" s="2"/>
      <c r="OHU11" s="2"/>
      <c r="OHV11" s="2"/>
      <c r="OHW11" s="2"/>
      <c r="OHX11" s="2"/>
      <c r="OHY11" s="2"/>
      <c r="OHZ11" s="2"/>
      <c r="OIA11" s="2"/>
      <c r="OIB11" s="2"/>
      <c r="OIC11" s="2"/>
      <c r="OID11" s="2"/>
      <c r="OIE11" s="2"/>
      <c r="OIF11" s="2"/>
      <c r="OIG11" s="2"/>
      <c r="OIH11" s="2"/>
      <c r="OII11" s="2"/>
      <c r="OIJ11" s="2"/>
      <c r="OIK11" s="2"/>
      <c r="OIL11" s="2"/>
      <c r="OIM11" s="2"/>
      <c r="OIN11" s="2"/>
      <c r="OIO11" s="2"/>
      <c r="OIP11" s="2"/>
      <c r="OIQ11" s="2"/>
      <c r="OIR11" s="2"/>
      <c r="OIS11" s="2"/>
      <c r="OIT11" s="2"/>
      <c r="OIU11" s="2"/>
      <c r="OIV11" s="2"/>
      <c r="OIW11" s="2"/>
      <c r="OIX11" s="2"/>
      <c r="OIY11" s="2"/>
      <c r="OIZ11" s="2"/>
      <c r="OJA11" s="2"/>
      <c r="OJB11" s="2"/>
      <c r="OJC11" s="2"/>
      <c r="OJD11" s="2"/>
      <c r="OJE11" s="2"/>
      <c r="OJF11" s="2"/>
      <c r="OJG11" s="2"/>
      <c r="OJH11" s="2"/>
      <c r="OJI11" s="2"/>
      <c r="OJJ11" s="2"/>
      <c r="OJK11" s="2"/>
      <c r="OJL11" s="2"/>
      <c r="OJM11" s="2"/>
      <c r="OJN11" s="2"/>
      <c r="OJO11" s="2"/>
      <c r="OJP11" s="2"/>
      <c r="OJQ11" s="2"/>
      <c r="OJR11" s="2"/>
      <c r="OJS11" s="2"/>
      <c r="OJT11" s="2"/>
      <c r="OJU11" s="2"/>
      <c r="OJV11" s="2"/>
      <c r="OJW11" s="2"/>
      <c r="OJX11" s="2"/>
      <c r="OJY11" s="2"/>
      <c r="OJZ11" s="2"/>
      <c r="OKA11" s="2"/>
      <c r="OKB11" s="2"/>
      <c r="OKC11" s="2"/>
      <c r="OKD11" s="2"/>
      <c r="OKE11" s="2"/>
      <c r="OKF11" s="2"/>
      <c r="OKG11" s="2"/>
      <c r="OKH11" s="2"/>
      <c r="OKI11" s="2"/>
      <c r="OKJ11" s="2"/>
      <c r="OKK11" s="2"/>
      <c r="OKL11" s="2"/>
      <c r="OKM11" s="2"/>
      <c r="OKN11" s="2"/>
      <c r="OKO11" s="2"/>
      <c r="OKP11" s="2"/>
      <c r="OKQ11" s="2"/>
      <c r="OKR11" s="2"/>
      <c r="OKS11" s="2"/>
      <c r="OKT11" s="2"/>
      <c r="OKU11" s="2"/>
      <c r="OKV11" s="2"/>
      <c r="OKW11" s="2"/>
      <c r="OKX11" s="2"/>
      <c r="OKY11" s="2"/>
      <c r="OKZ11" s="2"/>
      <c r="OLA11" s="2"/>
      <c r="OLB11" s="2"/>
      <c r="OLC11" s="2"/>
      <c r="OLD11" s="2"/>
      <c r="OLE11" s="2"/>
      <c r="OLF11" s="2"/>
      <c r="OLG11" s="2"/>
      <c r="OLH11" s="2"/>
      <c r="OLI11" s="2"/>
      <c r="OLJ11" s="2"/>
      <c r="OLK11" s="2"/>
      <c r="OLL11" s="2"/>
      <c r="OLM11" s="2"/>
      <c r="OLN11" s="2"/>
      <c r="OLO11" s="2"/>
      <c r="OLP11" s="2"/>
      <c r="OLQ11" s="2"/>
      <c r="OLR11" s="2"/>
      <c r="OLS11" s="2"/>
      <c r="OLT11" s="2"/>
      <c r="OLU11" s="2"/>
      <c r="OLV11" s="2"/>
      <c r="OLW11" s="2"/>
      <c r="OLX11" s="2"/>
      <c r="OLY11" s="2"/>
      <c r="OLZ11" s="2"/>
      <c r="OMA11" s="2"/>
      <c r="OMB11" s="2"/>
      <c r="OMC11" s="2"/>
      <c r="OMD11" s="2"/>
      <c r="OME11" s="2"/>
      <c r="OMF11" s="2"/>
      <c r="OMG11" s="2"/>
      <c r="OMH11" s="2"/>
      <c r="OMI11" s="2"/>
      <c r="OMJ11" s="2"/>
      <c r="OMK11" s="2"/>
      <c r="OML11" s="2"/>
      <c r="OMM11" s="2"/>
      <c r="OMN11" s="2"/>
      <c r="OMO11" s="2"/>
      <c r="OMP11" s="2"/>
      <c r="OMQ11" s="2"/>
      <c r="OMR11" s="2"/>
      <c r="OMS11" s="2"/>
      <c r="OMT11" s="2"/>
      <c r="OMU11" s="2"/>
      <c r="OMV11" s="2"/>
      <c r="OMW11" s="2"/>
      <c r="OMX11" s="2"/>
      <c r="OMY11" s="2"/>
      <c r="OMZ11" s="2"/>
      <c r="ONA11" s="2"/>
      <c r="ONB11" s="2"/>
      <c r="ONC11" s="2"/>
      <c r="OND11" s="2"/>
      <c r="ONE11" s="2"/>
      <c r="ONF11" s="2"/>
      <c r="ONG11" s="2"/>
      <c r="ONH11" s="2"/>
      <c r="ONI11" s="2"/>
      <c r="ONJ11" s="2"/>
      <c r="ONK11" s="2"/>
      <c r="ONL11" s="2"/>
      <c r="ONM11" s="2"/>
      <c r="ONN11" s="2"/>
      <c r="ONO11" s="2"/>
      <c r="ONP11" s="2"/>
      <c r="ONQ11" s="2"/>
      <c r="ONR11" s="2"/>
      <c r="ONS11" s="2"/>
      <c r="ONT11" s="2"/>
      <c r="ONU11" s="2"/>
      <c r="ONV11" s="2"/>
      <c r="ONW11" s="2"/>
      <c r="ONX11" s="2"/>
      <c r="ONY11" s="2"/>
      <c r="ONZ11" s="2"/>
      <c r="OOA11" s="2"/>
      <c r="OOB11" s="2"/>
      <c r="OOC11" s="2"/>
      <c r="OOD11" s="2"/>
      <c r="OOE11" s="2"/>
      <c r="OOF11" s="2"/>
      <c r="OOG11" s="2"/>
      <c r="OOH11" s="2"/>
      <c r="OOI11" s="2"/>
      <c r="OOJ11" s="2"/>
      <c r="OOK11" s="2"/>
      <c r="OOL11" s="2"/>
      <c r="OOM11" s="2"/>
      <c r="OON11" s="2"/>
      <c r="OOO11" s="2"/>
      <c r="OOP11" s="2"/>
      <c r="OOQ11" s="2"/>
      <c r="OOR11" s="2"/>
      <c r="OOS11" s="2"/>
      <c r="OOT11" s="2"/>
      <c r="OOU11" s="2"/>
      <c r="OOV11" s="2"/>
      <c r="OOW11" s="2"/>
      <c r="OOX11" s="2"/>
      <c r="OOY11" s="2"/>
      <c r="OOZ11" s="2"/>
      <c r="OPA11" s="2"/>
      <c r="OPB11" s="2"/>
      <c r="OPC11" s="2"/>
      <c r="OPD11" s="2"/>
      <c r="OPE11" s="2"/>
      <c r="OPF11" s="2"/>
      <c r="OPG11" s="2"/>
      <c r="OPH11" s="2"/>
      <c r="OPI11" s="2"/>
      <c r="OPJ11" s="2"/>
      <c r="OPK11" s="2"/>
      <c r="OPL11" s="2"/>
      <c r="OPM11" s="2"/>
      <c r="OPN11" s="2"/>
      <c r="OPO11" s="2"/>
      <c r="OPP11" s="2"/>
      <c r="OPQ11" s="2"/>
      <c r="OPR11" s="2"/>
      <c r="OPS11" s="2"/>
      <c r="OPT11" s="2"/>
      <c r="OPU11" s="2"/>
      <c r="OPV11" s="2"/>
      <c r="OPW11" s="2"/>
      <c r="OPX11" s="2"/>
      <c r="OPY11" s="2"/>
      <c r="OPZ11" s="2"/>
      <c r="OQA11" s="2"/>
      <c r="OQB11" s="2"/>
      <c r="OQC11" s="2"/>
      <c r="OQD11" s="2"/>
      <c r="OQE11" s="2"/>
      <c r="OQF11" s="2"/>
      <c r="OQG11" s="2"/>
      <c r="OQH11" s="2"/>
      <c r="OQI11" s="2"/>
      <c r="OQJ11" s="2"/>
      <c r="OQK11" s="2"/>
      <c r="OQL11" s="2"/>
      <c r="OQM11" s="2"/>
      <c r="OQN11" s="2"/>
      <c r="OQO11" s="2"/>
      <c r="OQP11" s="2"/>
      <c r="OQQ11" s="2"/>
      <c r="OQR11" s="2"/>
      <c r="OQS11" s="2"/>
      <c r="OQT11" s="2"/>
      <c r="OQU11" s="2"/>
      <c r="OQV11" s="2"/>
      <c r="OQW11" s="2"/>
      <c r="OQX11" s="2"/>
      <c r="OQY11" s="2"/>
      <c r="OQZ11" s="2"/>
      <c r="ORA11" s="2"/>
      <c r="ORB11" s="2"/>
      <c r="ORC11" s="2"/>
      <c r="ORD11" s="2"/>
      <c r="ORE11" s="2"/>
      <c r="ORF11" s="2"/>
      <c r="ORG11" s="2"/>
      <c r="ORH11" s="2"/>
      <c r="ORI11" s="2"/>
      <c r="ORJ11" s="2"/>
      <c r="ORK11" s="2"/>
      <c r="ORL11" s="2"/>
      <c r="ORM11" s="2"/>
      <c r="ORN11" s="2"/>
      <c r="ORO11" s="2"/>
      <c r="ORP11" s="2"/>
      <c r="ORQ11" s="2"/>
      <c r="ORR11" s="2"/>
      <c r="ORS11" s="2"/>
      <c r="ORT11" s="2"/>
      <c r="ORU11" s="2"/>
      <c r="ORV11" s="2"/>
      <c r="ORW11" s="2"/>
      <c r="ORX11" s="2"/>
      <c r="ORY11" s="2"/>
      <c r="ORZ11" s="2"/>
      <c r="OSA11" s="2"/>
      <c r="OSB11" s="2"/>
      <c r="OSC11" s="2"/>
      <c r="OSD11" s="2"/>
      <c r="OSE11" s="2"/>
      <c r="OSF11" s="2"/>
      <c r="OSG11" s="2"/>
      <c r="OSH11" s="2"/>
      <c r="OSI11" s="2"/>
      <c r="OSJ11" s="2"/>
      <c r="OSK11" s="2"/>
      <c r="OSL11" s="2"/>
      <c r="OSM11" s="2"/>
      <c r="OSN11" s="2"/>
      <c r="OSO11" s="2"/>
      <c r="OSP11" s="2"/>
      <c r="OSQ11" s="2"/>
      <c r="OSR11" s="2"/>
      <c r="OSS11" s="2"/>
      <c r="OST11" s="2"/>
      <c r="OSU11" s="2"/>
      <c r="OSV11" s="2"/>
      <c r="OSW11" s="2"/>
      <c r="OSX11" s="2"/>
      <c r="OSY11" s="2"/>
      <c r="OSZ11" s="2"/>
      <c r="OTA11" s="2"/>
      <c r="OTB11" s="2"/>
      <c r="OTC11" s="2"/>
      <c r="OTD11" s="2"/>
      <c r="OTE11" s="2"/>
      <c r="OTF11" s="2"/>
      <c r="OTG11" s="2"/>
      <c r="OTH11" s="2"/>
      <c r="OTI11" s="2"/>
      <c r="OTJ11" s="2"/>
      <c r="OTK11" s="2"/>
      <c r="OTL11" s="2"/>
      <c r="OTM11" s="2"/>
      <c r="OTN11" s="2"/>
      <c r="OTO11" s="2"/>
      <c r="OTP11" s="2"/>
      <c r="OTQ11" s="2"/>
      <c r="OTR11" s="2"/>
      <c r="OTS11" s="2"/>
      <c r="OTT11" s="2"/>
      <c r="OTU11" s="2"/>
      <c r="OTV11" s="2"/>
      <c r="OTW11" s="2"/>
      <c r="OTX11" s="2"/>
      <c r="OTY11" s="2"/>
      <c r="OTZ11" s="2"/>
      <c r="OUA11" s="2"/>
      <c r="OUB11" s="2"/>
      <c r="OUC11" s="2"/>
      <c r="OUD11" s="2"/>
      <c r="OUE11" s="2"/>
      <c r="OUF11" s="2"/>
      <c r="OUG11" s="2"/>
      <c r="OUH11" s="2"/>
      <c r="OUI11" s="2"/>
      <c r="OUJ11" s="2"/>
      <c r="OUK11" s="2"/>
      <c r="OUL11" s="2"/>
      <c r="OUM11" s="2"/>
      <c r="OUN11" s="2"/>
      <c r="OUO11" s="2"/>
      <c r="OUP11" s="2"/>
      <c r="OUQ11" s="2"/>
      <c r="OUR11" s="2"/>
      <c r="OUS11" s="2"/>
      <c r="OUT11" s="2"/>
      <c r="OUU11" s="2"/>
      <c r="OUV11" s="2"/>
      <c r="OUW11" s="2"/>
      <c r="OUX11" s="2"/>
      <c r="OUY11" s="2"/>
      <c r="OUZ11" s="2"/>
      <c r="OVA11" s="2"/>
      <c r="OVB11" s="2"/>
      <c r="OVC11" s="2"/>
      <c r="OVD11" s="2"/>
      <c r="OVE11" s="2"/>
      <c r="OVF11" s="2"/>
      <c r="OVG11" s="2"/>
      <c r="OVH11" s="2"/>
      <c r="OVI11" s="2"/>
      <c r="OVJ11" s="2"/>
      <c r="OVK11" s="2"/>
      <c r="OVL11" s="2"/>
      <c r="OVM11" s="2"/>
      <c r="OVN11" s="2"/>
      <c r="OVO11" s="2"/>
      <c r="OVP11" s="2"/>
      <c r="OVQ11" s="2"/>
      <c r="OVR11" s="2"/>
      <c r="OVS11" s="2"/>
      <c r="OVT11" s="2"/>
      <c r="OVU11" s="2"/>
      <c r="OVV11" s="2"/>
      <c r="OVW11" s="2"/>
      <c r="OVX11" s="2"/>
      <c r="OVY11" s="2"/>
      <c r="OVZ11" s="2"/>
      <c r="OWA11" s="2"/>
      <c r="OWB11" s="2"/>
      <c r="OWC11" s="2"/>
      <c r="OWD11" s="2"/>
      <c r="OWE11" s="2"/>
      <c r="OWF11" s="2"/>
      <c r="OWG11" s="2"/>
      <c r="OWH11" s="2"/>
      <c r="OWI11" s="2"/>
      <c r="OWJ11" s="2"/>
      <c r="OWK11" s="2"/>
      <c r="OWL11" s="2"/>
      <c r="OWM11" s="2"/>
      <c r="OWN11" s="2"/>
      <c r="OWO11" s="2"/>
      <c r="OWP11" s="2"/>
      <c r="OWQ11" s="2"/>
      <c r="OWR11" s="2"/>
      <c r="OWS11" s="2"/>
      <c r="OWT11" s="2"/>
      <c r="OWU11" s="2"/>
      <c r="OWV11" s="2"/>
      <c r="OWW11" s="2"/>
      <c r="OWX11" s="2"/>
      <c r="OWY11" s="2"/>
      <c r="OWZ11" s="2"/>
      <c r="OXA11" s="2"/>
      <c r="OXB11" s="2"/>
      <c r="OXC11" s="2"/>
      <c r="OXD11" s="2"/>
      <c r="OXE11" s="2"/>
      <c r="OXF11" s="2"/>
      <c r="OXG11" s="2"/>
      <c r="OXH11" s="2"/>
      <c r="OXI11" s="2"/>
      <c r="OXJ11" s="2"/>
      <c r="OXK11" s="2"/>
      <c r="OXL11" s="2"/>
      <c r="OXM11" s="2"/>
      <c r="OXN11" s="2"/>
      <c r="OXO11" s="2"/>
      <c r="OXP11" s="2"/>
      <c r="OXQ11" s="2"/>
      <c r="OXR11" s="2"/>
      <c r="OXS11" s="2"/>
      <c r="OXT11" s="2"/>
      <c r="OXU11" s="2"/>
      <c r="OXV11" s="2"/>
      <c r="OXW11" s="2"/>
      <c r="OXX11" s="2"/>
      <c r="OXY11" s="2"/>
      <c r="OXZ11" s="2"/>
      <c r="OYA11" s="2"/>
      <c r="OYB11" s="2"/>
      <c r="OYC11" s="2"/>
      <c r="OYD11" s="2"/>
      <c r="OYE11" s="2"/>
      <c r="OYF11" s="2"/>
      <c r="OYG11" s="2"/>
      <c r="OYH11" s="2"/>
      <c r="OYI11" s="2"/>
      <c r="OYJ11" s="2"/>
      <c r="OYK11" s="2"/>
      <c r="OYL11" s="2"/>
      <c r="OYM11" s="2"/>
      <c r="OYN11" s="2"/>
      <c r="OYO11" s="2"/>
      <c r="OYP11" s="2"/>
      <c r="OYQ11" s="2"/>
      <c r="OYR11" s="2"/>
      <c r="OYS11" s="2"/>
      <c r="OYT11" s="2"/>
      <c r="OYU11" s="2"/>
      <c r="OYV11" s="2"/>
      <c r="OYW11" s="2"/>
      <c r="OYX11" s="2"/>
      <c r="OYY11" s="2"/>
      <c r="OYZ11" s="2"/>
      <c r="OZA11" s="2"/>
      <c r="OZB11" s="2"/>
      <c r="OZC11" s="2"/>
      <c r="OZD11" s="2"/>
      <c r="OZE11" s="2"/>
      <c r="OZF11" s="2"/>
      <c r="OZG11" s="2"/>
      <c r="OZH11" s="2"/>
      <c r="OZI11" s="2"/>
      <c r="OZJ11" s="2"/>
      <c r="OZK11" s="2"/>
      <c r="OZL11" s="2"/>
      <c r="OZM11" s="2"/>
      <c r="OZN11" s="2"/>
      <c r="OZO11" s="2"/>
      <c r="OZP11" s="2"/>
      <c r="OZQ11" s="2"/>
      <c r="OZR11" s="2"/>
      <c r="OZS11" s="2"/>
      <c r="OZT11" s="2"/>
      <c r="OZU11" s="2"/>
      <c r="OZV11" s="2"/>
      <c r="OZW11" s="2"/>
      <c r="OZX11" s="2"/>
      <c r="OZY11" s="2"/>
      <c r="OZZ11" s="2"/>
      <c r="PAA11" s="2"/>
      <c r="PAB11" s="2"/>
      <c r="PAC11" s="2"/>
      <c r="PAD11" s="2"/>
      <c r="PAE11" s="2"/>
      <c r="PAF11" s="2"/>
      <c r="PAG11" s="2"/>
      <c r="PAH11" s="2"/>
      <c r="PAI11" s="2"/>
      <c r="PAJ11" s="2"/>
      <c r="PAK11" s="2"/>
      <c r="PAL11" s="2"/>
      <c r="PAM11" s="2"/>
      <c r="PAN11" s="2"/>
      <c r="PAO11" s="2"/>
      <c r="PAP11" s="2"/>
      <c r="PAQ11" s="2"/>
      <c r="PAR11" s="2"/>
      <c r="PAS11" s="2"/>
      <c r="PAT11" s="2"/>
      <c r="PAU11" s="2"/>
      <c r="PAV11" s="2"/>
      <c r="PAW11" s="2"/>
      <c r="PAX11" s="2"/>
      <c r="PAY11" s="2"/>
      <c r="PAZ11" s="2"/>
      <c r="PBA11" s="2"/>
      <c r="PBB11" s="2"/>
      <c r="PBC11" s="2"/>
      <c r="PBD11" s="2"/>
      <c r="PBE11" s="2"/>
      <c r="PBF11" s="2"/>
      <c r="PBG11" s="2"/>
      <c r="PBH11" s="2"/>
      <c r="PBI11" s="2"/>
      <c r="PBJ11" s="2"/>
      <c r="PBK11" s="2"/>
      <c r="PBL11" s="2"/>
      <c r="PBM11" s="2"/>
      <c r="PBN11" s="2"/>
      <c r="PBO11" s="2"/>
      <c r="PBP11" s="2"/>
      <c r="PBQ11" s="2"/>
      <c r="PBR11" s="2"/>
      <c r="PBS11" s="2"/>
      <c r="PBT11" s="2"/>
      <c r="PBU11" s="2"/>
      <c r="PBV11" s="2"/>
      <c r="PBW11" s="2"/>
      <c r="PBX11" s="2"/>
      <c r="PBY11" s="2"/>
      <c r="PBZ11" s="2"/>
      <c r="PCA11" s="2"/>
      <c r="PCB11" s="2"/>
      <c r="PCC11" s="2"/>
      <c r="PCD11" s="2"/>
      <c r="PCE11" s="2"/>
      <c r="PCF11" s="2"/>
      <c r="PCG11" s="2"/>
      <c r="PCH11" s="2"/>
      <c r="PCI11" s="2"/>
      <c r="PCJ11" s="2"/>
      <c r="PCK11" s="2"/>
      <c r="PCL11" s="2"/>
      <c r="PCM11" s="2"/>
      <c r="PCN11" s="2"/>
      <c r="PCO11" s="2"/>
      <c r="PCP11" s="2"/>
      <c r="PCQ11" s="2"/>
      <c r="PCR11" s="2"/>
      <c r="PCS11" s="2"/>
      <c r="PCT11" s="2"/>
      <c r="PCU11" s="2"/>
      <c r="PCV11" s="2"/>
      <c r="PCW11" s="2"/>
      <c r="PCX11" s="2"/>
      <c r="PCY11" s="2"/>
      <c r="PCZ11" s="2"/>
      <c r="PDA11" s="2"/>
      <c r="PDB11" s="2"/>
      <c r="PDC11" s="2"/>
      <c r="PDD11" s="2"/>
      <c r="PDE11" s="2"/>
      <c r="PDF11" s="2"/>
      <c r="PDG11" s="2"/>
      <c r="PDH11" s="2"/>
      <c r="PDI11" s="2"/>
      <c r="PDJ11" s="2"/>
      <c r="PDK11" s="2"/>
      <c r="PDL11" s="2"/>
      <c r="PDM11" s="2"/>
      <c r="PDN11" s="2"/>
      <c r="PDO11" s="2"/>
      <c r="PDP11" s="2"/>
      <c r="PDQ11" s="2"/>
      <c r="PDR11" s="2"/>
      <c r="PDS11" s="2"/>
      <c r="PDT11" s="2"/>
      <c r="PDU11" s="2"/>
      <c r="PDV11" s="2"/>
      <c r="PDW11" s="2"/>
      <c r="PDX11" s="2"/>
      <c r="PDY11" s="2"/>
      <c r="PDZ11" s="2"/>
      <c r="PEA11" s="2"/>
      <c r="PEB11" s="2"/>
      <c r="PEC11" s="2"/>
      <c r="PED11" s="2"/>
      <c r="PEE11" s="2"/>
      <c r="PEF11" s="2"/>
      <c r="PEG11" s="2"/>
      <c r="PEH11" s="2"/>
      <c r="PEI11" s="2"/>
      <c r="PEJ11" s="2"/>
      <c r="PEK11" s="2"/>
      <c r="PEL11" s="2"/>
      <c r="PEM11" s="2"/>
      <c r="PEN11" s="2"/>
      <c r="PEO11" s="2"/>
      <c r="PEP11" s="2"/>
      <c r="PEQ11" s="2"/>
      <c r="PER11" s="2"/>
      <c r="PES11" s="2"/>
      <c r="PET11" s="2"/>
      <c r="PEU11" s="2"/>
      <c r="PEV11" s="2"/>
      <c r="PEW11" s="2"/>
      <c r="PEX11" s="2"/>
      <c r="PEY11" s="2"/>
      <c r="PEZ11" s="2"/>
      <c r="PFA11" s="2"/>
      <c r="PFB11" s="2"/>
      <c r="PFC11" s="2"/>
      <c r="PFD11" s="2"/>
      <c r="PFE11" s="2"/>
      <c r="PFF11" s="2"/>
      <c r="PFG11" s="2"/>
      <c r="PFH11" s="2"/>
      <c r="PFI11" s="2"/>
      <c r="PFJ11" s="2"/>
      <c r="PFK11" s="2"/>
      <c r="PFL11" s="2"/>
      <c r="PFM11" s="2"/>
      <c r="PFN11" s="2"/>
      <c r="PFO11" s="2"/>
      <c r="PFP11" s="2"/>
      <c r="PFQ11" s="2"/>
      <c r="PFR11" s="2"/>
      <c r="PFS11" s="2"/>
      <c r="PFT11" s="2"/>
      <c r="PFU11" s="2"/>
      <c r="PFV11" s="2"/>
      <c r="PFW11" s="2"/>
      <c r="PFX11" s="2"/>
      <c r="PFY11" s="2"/>
      <c r="PFZ11" s="2"/>
      <c r="PGA11" s="2"/>
      <c r="PGB11" s="2"/>
      <c r="PGC11" s="2"/>
      <c r="PGD11" s="2"/>
      <c r="PGE11" s="2"/>
      <c r="PGF11" s="2"/>
      <c r="PGG11" s="2"/>
      <c r="PGH11" s="2"/>
      <c r="PGI11" s="2"/>
      <c r="PGJ11" s="2"/>
      <c r="PGK11" s="2"/>
      <c r="PGL11" s="2"/>
      <c r="PGM11" s="2"/>
      <c r="PGN11" s="2"/>
      <c r="PGO11" s="2"/>
      <c r="PGP11" s="2"/>
      <c r="PGQ11" s="2"/>
      <c r="PGR11" s="2"/>
      <c r="PGS11" s="2"/>
      <c r="PGT11" s="2"/>
      <c r="PGU11" s="2"/>
      <c r="PGV11" s="2"/>
      <c r="PGW11" s="2"/>
      <c r="PGX11" s="2"/>
      <c r="PGY11" s="2"/>
      <c r="PGZ11" s="2"/>
      <c r="PHA11" s="2"/>
      <c r="PHB11" s="2"/>
      <c r="PHC11" s="2"/>
      <c r="PHD11" s="2"/>
      <c r="PHE11" s="2"/>
      <c r="PHF11" s="2"/>
      <c r="PHG11" s="2"/>
      <c r="PHH11" s="2"/>
      <c r="PHI11" s="2"/>
      <c r="PHJ11" s="2"/>
      <c r="PHK11" s="2"/>
      <c r="PHL11" s="2"/>
      <c r="PHM11" s="2"/>
      <c r="PHN11" s="2"/>
      <c r="PHO11" s="2"/>
      <c r="PHP11" s="2"/>
      <c r="PHQ11" s="2"/>
      <c r="PHR11" s="2"/>
      <c r="PHS11" s="2"/>
      <c r="PHT11" s="2"/>
      <c r="PHU11" s="2"/>
      <c r="PHV11" s="2"/>
      <c r="PHW11" s="2"/>
      <c r="PHX11" s="2"/>
      <c r="PHY11" s="2"/>
      <c r="PHZ11" s="2"/>
      <c r="PIA11" s="2"/>
      <c r="PIB11" s="2"/>
      <c r="PIC11" s="2"/>
      <c r="PID11" s="2"/>
      <c r="PIE11" s="2"/>
      <c r="PIF11" s="2"/>
      <c r="PIG11" s="2"/>
      <c r="PIH11" s="2"/>
      <c r="PII11" s="2"/>
      <c r="PIJ11" s="2"/>
      <c r="PIK11" s="2"/>
      <c r="PIL11" s="2"/>
      <c r="PIM11" s="2"/>
      <c r="PIN11" s="2"/>
      <c r="PIO11" s="2"/>
      <c r="PIP11" s="2"/>
      <c r="PIQ11" s="2"/>
      <c r="PIR11" s="2"/>
      <c r="PIS11" s="2"/>
      <c r="PIT11" s="2"/>
      <c r="PIU11" s="2"/>
      <c r="PIV11" s="2"/>
      <c r="PIW11" s="2"/>
      <c r="PIX11" s="2"/>
      <c r="PIY11" s="2"/>
      <c r="PIZ11" s="2"/>
      <c r="PJA11" s="2"/>
      <c r="PJB11" s="2"/>
      <c r="PJC11" s="2"/>
      <c r="PJD11" s="2"/>
      <c r="PJE11" s="2"/>
      <c r="PJF11" s="2"/>
      <c r="PJG11" s="2"/>
      <c r="PJH11" s="2"/>
      <c r="PJI11" s="2"/>
      <c r="PJJ11" s="2"/>
      <c r="PJK11" s="2"/>
      <c r="PJL11" s="2"/>
      <c r="PJM11" s="2"/>
      <c r="PJN11" s="2"/>
      <c r="PJO11" s="2"/>
      <c r="PJP11" s="2"/>
      <c r="PJQ11" s="2"/>
      <c r="PJR11" s="2"/>
      <c r="PJS11" s="2"/>
      <c r="PJT11" s="2"/>
      <c r="PJU11" s="2"/>
      <c r="PJV11" s="2"/>
      <c r="PJW11" s="2"/>
      <c r="PJX11" s="2"/>
      <c r="PJY11" s="2"/>
      <c r="PJZ11" s="2"/>
      <c r="PKA11" s="2"/>
      <c r="PKB11" s="2"/>
      <c r="PKC11" s="2"/>
      <c r="PKD11" s="2"/>
      <c r="PKE11" s="2"/>
      <c r="PKF11" s="2"/>
      <c r="PKG11" s="2"/>
      <c r="PKH11" s="2"/>
      <c r="PKI11" s="2"/>
      <c r="PKJ11" s="2"/>
      <c r="PKK11" s="2"/>
      <c r="PKL11" s="2"/>
      <c r="PKM11" s="2"/>
      <c r="PKN11" s="2"/>
      <c r="PKO11" s="2"/>
      <c r="PKP11" s="2"/>
      <c r="PKQ11" s="2"/>
      <c r="PKR11" s="2"/>
      <c r="PKS11" s="2"/>
      <c r="PKT11" s="2"/>
      <c r="PKU11" s="2"/>
      <c r="PKV11" s="2"/>
      <c r="PKW11" s="2"/>
      <c r="PKX11" s="2"/>
      <c r="PKY11" s="2"/>
      <c r="PKZ11" s="2"/>
      <c r="PLA11" s="2"/>
      <c r="PLB11" s="2"/>
      <c r="PLC11" s="2"/>
      <c r="PLD11" s="2"/>
      <c r="PLE11" s="2"/>
      <c r="PLF11" s="2"/>
      <c r="PLG11" s="2"/>
      <c r="PLH11" s="2"/>
      <c r="PLI11" s="2"/>
      <c r="PLJ11" s="2"/>
      <c r="PLK11" s="2"/>
      <c r="PLL11" s="2"/>
      <c r="PLM11" s="2"/>
      <c r="PLN11" s="2"/>
      <c r="PLO11" s="2"/>
      <c r="PLP11" s="2"/>
      <c r="PLQ11" s="2"/>
      <c r="PLR11" s="2"/>
      <c r="PLS11" s="2"/>
      <c r="PLT11" s="2"/>
      <c r="PLU11" s="2"/>
      <c r="PLV11" s="2"/>
      <c r="PLW11" s="2"/>
      <c r="PLX11" s="2"/>
      <c r="PLY11" s="2"/>
      <c r="PLZ11" s="2"/>
      <c r="PMA11" s="2"/>
      <c r="PMB11" s="2"/>
      <c r="PMC11" s="2"/>
      <c r="PMD11" s="2"/>
      <c r="PME11" s="2"/>
      <c r="PMF11" s="2"/>
      <c r="PMG11" s="2"/>
      <c r="PMH11" s="2"/>
      <c r="PMI11" s="2"/>
      <c r="PMJ11" s="2"/>
      <c r="PMK11" s="2"/>
      <c r="PML11" s="2"/>
      <c r="PMM11" s="2"/>
      <c r="PMN11" s="2"/>
      <c r="PMO11" s="2"/>
      <c r="PMP11" s="2"/>
      <c r="PMQ11" s="2"/>
      <c r="PMR11" s="2"/>
      <c r="PMS11" s="2"/>
      <c r="PMT11" s="2"/>
      <c r="PMU11" s="2"/>
      <c r="PMV11" s="2"/>
      <c r="PMW11" s="2"/>
      <c r="PMX11" s="2"/>
      <c r="PMY11" s="2"/>
      <c r="PMZ11" s="2"/>
      <c r="PNA11" s="2"/>
      <c r="PNB11" s="2"/>
      <c r="PNC11" s="2"/>
      <c r="PND11" s="2"/>
      <c r="PNE11" s="2"/>
      <c r="PNF11" s="2"/>
      <c r="PNG11" s="2"/>
      <c r="PNH11" s="2"/>
      <c r="PNI11" s="2"/>
      <c r="PNJ11" s="2"/>
      <c r="PNK11" s="2"/>
      <c r="PNL11" s="2"/>
      <c r="PNM11" s="2"/>
      <c r="PNN11" s="2"/>
      <c r="PNO11" s="2"/>
      <c r="PNP11" s="2"/>
      <c r="PNQ11" s="2"/>
      <c r="PNR11" s="2"/>
      <c r="PNS11" s="2"/>
      <c r="PNT11" s="2"/>
      <c r="PNU11" s="2"/>
      <c r="PNV11" s="2"/>
      <c r="PNW11" s="2"/>
      <c r="PNX11" s="2"/>
      <c r="PNY11" s="2"/>
      <c r="PNZ11" s="2"/>
      <c r="POA11" s="2"/>
      <c r="POB11" s="2"/>
      <c r="POC11" s="2"/>
      <c r="POD11" s="2"/>
      <c r="POE11" s="2"/>
      <c r="POF11" s="2"/>
      <c r="POG11" s="2"/>
      <c r="POH11" s="2"/>
      <c r="POI11" s="2"/>
      <c r="POJ11" s="2"/>
      <c r="POK11" s="2"/>
      <c r="POL11" s="2"/>
      <c r="POM11" s="2"/>
      <c r="PON11" s="2"/>
      <c r="POO11" s="2"/>
      <c r="POP11" s="2"/>
      <c r="POQ11" s="2"/>
      <c r="POR11" s="2"/>
      <c r="POS11" s="2"/>
      <c r="POT11" s="2"/>
      <c r="POU11" s="2"/>
      <c r="POV11" s="2"/>
      <c r="POW11" s="2"/>
      <c r="POX11" s="2"/>
      <c r="POY11" s="2"/>
      <c r="POZ11" s="2"/>
      <c r="PPA11" s="2"/>
      <c r="PPB11" s="2"/>
      <c r="PPC11" s="2"/>
      <c r="PPD11" s="2"/>
      <c r="PPE11" s="2"/>
      <c r="PPF11" s="2"/>
      <c r="PPG11" s="2"/>
      <c r="PPH11" s="2"/>
      <c r="PPI11" s="2"/>
      <c r="PPJ11" s="2"/>
      <c r="PPK11" s="2"/>
      <c r="PPL11" s="2"/>
      <c r="PPM11" s="2"/>
      <c r="PPN11" s="2"/>
      <c r="PPO11" s="2"/>
      <c r="PPP11" s="2"/>
      <c r="PPQ11" s="2"/>
      <c r="PPR11" s="2"/>
      <c r="PPS11" s="2"/>
      <c r="PPT11" s="2"/>
      <c r="PPU11" s="2"/>
      <c r="PPV11" s="2"/>
      <c r="PPW11" s="2"/>
      <c r="PPX11" s="2"/>
      <c r="PPY11" s="2"/>
      <c r="PPZ11" s="2"/>
      <c r="PQA11" s="2"/>
      <c r="PQB11" s="2"/>
      <c r="PQC11" s="2"/>
      <c r="PQD11" s="2"/>
      <c r="PQE11" s="2"/>
      <c r="PQF11" s="2"/>
      <c r="PQG11" s="2"/>
      <c r="PQH11" s="2"/>
      <c r="PQI11" s="2"/>
      <c r="PQJ11" s="2"/>
      <c r="PQK11" s="2"/>
      <c r="PQL11" s="2"/>
      <c r="PQM11" s="2"/>
      <c r="PQN11" s="2"/>
      <c r="PQO11" s="2"/>
      <c r="PQP11" s="2"/>
      <c r="PQQ11" s="2"/>
      <c r="PQR11" s="2"/>
      <c r="PQS11" s="2"/>
      <c r="PQT11" s="2"/>
      <c r="PQU11" s="2"/>
      <c r="PQV11" s="2"/>
      <c r="PQW11" s="2"/>
      <c r="PQX11" s="2"/>
      <c r="PQY11" s="2"/>
      <c r="PQZ11" s="2"/>
      <c r="PRA11" s="2"/>
      <c r="PRB11" s="2"/>
      <c r="PRC11" s="2"/>
      <c r="PRD11" s="2"/>
      <c r="PRE11" s="2"/>
      <c r="PRF11" s="2"/>
      <c r="PRG11" s="2"/>
      <c r="PRH11" s="2"/>
      <c r="PRI11" s="2"/>
      <c r="PRJ11" s="2"/>
      <c r="PRK11" s="2"/>
      <c r="PRL11" s="2"/>
      <c r="PRM11" s="2"/>
      <c r="PRN11" s="2"/>
      <c r="PRO11" s="2"/>
      <c r="PRP11" s="2"/>
      <c r="PRQ11" s="2"/>
      <c r="PRR11" s="2"/>
      <c r="PRS11" s="2"/>
      <c r="PRT11" s="2"/>
      <c r="PRU11" s="2"/>
      <c r="PRV11" s="2"/>
      <c r="PRW11" s="2"/>
      <c r="PRX11" s="2"/>
      <c r="PRY11" s="2"/>
      <c r="PRZ11" s="2"/>
      <c r="PSA11" s="2"/>
      <c r="PSB11" s="2"/>
      <c r="PSC11" s="2"/>
      <c r="PSD11" s="2"/>
      <c r="PSE11" s="2"/>
      <c r="PSF11" s="2"/>
      <c r="PSG11" s="2"/>
      <c r="PSH11" s="2"/>
      <c r="PSI11" s="2"/>
      <c r="PSJ11" s="2"/>
      <c r="PSK11" s="2"/>
      <c r="PSL11" s="2"/>
      <c r="PSM11" s="2"/>
      <c r="PSN11" s="2"/>
      <c r="PSO11" s="2"/>
      <c r="PSP11" s="2"/>
      <c r="PSQ11" s="2"/>
      <c r="PSR11" s="2"/>
      <c r="PSS11" s="2"/>
      <c r="PST11" s="2"/>
      <c r="PSU11" s="2"/>
      <c r="PSV11" s="2"/>
      <c r="PSW11" s="2"/>
      <c r="PSX11" s="2"/>
      <c r="PSY11" s="2"/>
      <c r="PSZ11" s="2"/>
      <c r="PTA11" s="2"/>
      <c r="PTB11" s="2"/>
      <c r="PTC11" s="2"/>
      <c r="PTD11" s="2"/>
      <c r="PTE11" s="2"/>
      <c r="PTF11" s="2"/>
      <c r="PTG11" s="2"/>
      <c r="PTH11" s="2"/>
      <c r="PTI11" s="2"/>
      <c r="PTJ11" s="2"/>
      <c r="PTK11" s="2"/>
      <c r="PTL11" s="2"/>
      <c r="PTM11" s="2"/>
      <c r="PTN11" s="2"/>
      <c r="PTO11" s="2"/>
      <c r="PTP11" s="2"/>
      <c r="PTQ11" s="2"/>
      <c r="PTR11" s="2"/>
      <c r="PTS11" s="2"/>
      <c r="PTT11" s="2"/>
      <c r="PTU11" s="2"/>
      <c r="PTV11" s="2"/>
      <c r="PTW11" s="2"/>
      <c r="PTX11" s="2"/>
      <c r="PTY11" s="2"/>
      <c r="PTZ11" s="2"/>
      <c r="PUA11" s="2"/>
      <c r="PUB11" s="2"/>
      <c r="PUC11" s="2"/>
      <c r="PUD11" s="2"/>
      <c r="PUE11" s="2"/>
      <c r="PUF11" s="2"/>
      <c r="PUG11" s="2"/>
      <c r="PUH11" s="2"/>
      <c r="PUI11" s="2"/>
      <c r="PUJ11" s="2"/>
      <c r="PUK11" s="2"/>
      <c r="PUL11" s="2"/>
      <c r="PUM11" s="2"/>
      <c r="PUN11" s="2"/>
      <c r="PUO11" s="2"/>
      <c r="PUP11" s="2"/>
      <c r="PUQ11" s="2"/>
      <c r="PUR11" s="2"/>
      <c r="PUS11" s="2"/>
      <c r="PUT11" s="2"/>
      <c r="PUU11" s="2"/>
      <c r="PUV11" s="2"/>
      <c r="PUW11" s="2"/>
      <c r="PUX11" s="2"/>
      <c r="PUY11" s="2"/>
      <c r="PUZ11" s="2"/>
      <c r="PVA11" s="2"/>
      <c r="PVB11" s="2"/>
      <c r="PVC11" s="2"/>
      <c r="PVD11" s="2"/>
      <c r="PVE11" s="2"/>
      <c r="PVF11" s="2"/>
      <c r="PVG11" s="2"/>
      <c r="PVH11" s="2"/>
      <c r="PVI11" s="2"/>
      <c r="PVJ11" s="2"/>
      <c r="PVK11" s="2"/>
      <c r="PVL11" s="2"/>
      <c r="PVM11" s="2"/>
      <c r="PVN11" s="2"/>
      <c r="PVO11" s="2"/>
      <c r="PVP11" s="2"/>
      <c r="PVQ11" s="2"/>
      <c r="PVR11" s="2"/>
      <c r="PVS11" s="2"/>
      <c r="PVT11" s="2"/>
      <c r="PVU11" s="2"/>
      <c r="PVV11" s="2"/>
      <c r="PVW11" s="2"/>
      <c r="PVX11" s="2"/>
      <c r="PVY11" s="2"/>
      <c r="PVZ11" s="2"/>
      <c r="PWA11" s="2"/>
      <c r="PWB11" s="2"/>
      <c r="PWC11" s="2"/>
      <c r="PWD11" s="2"/>
      <c r="PWE11" s="2"/>
      <c r="PWF11" s="2"/>
      <c r="PWG11" s="2"/>
      <c r="PWH11" s="2"/>
      <c r="PWI11" s="2"/>
      <c r="PWJ11" s="2"/>
      <c r="PWK11" s="2"/>
      <c r="PWL11" s="2"/>
      <c r="PWM11" s="2"/>
      <c r="PWN11" s="2"/>
      <c r="PWO11" s="2"/>
      <c r="PWP11" s="2"/>
      <c r="PWQ11" s="2"/>
      <c r="PWR11" s="2"/>
      <c r="PWS11" s="2"/>
      <c r="PWT11" s="2"/>
      <c r="PWU11" s="2"/>
      <c r="PWV11" s="2"/>
      <c r="PWW11" s="2"/>
      <c r="PWX11" s="2"/>
      <c r="PWY11" s="2"/>
      <c r="PWZ11" s="2"/>
      <c r="PXA11" s="2"/>
      <c r="PXB11" s="2"/>
      <c r="PXC11" s="2"/>
      <c r="PXD11" s="2"/>
      <c r="PXE11" s="2"/>
      <c r="PXF11" s="2"/>
      <c r="PXG11" s="2"/>
      <c r="PXH11" s="2"/>
      <c r="PXI11" s="2"/>
      <c r="PXJ11" s="2"/>
      <c r="PXK11" s="2"/>
      <c r="PXL11" s="2"/>
      <c r="PXM11" s="2"/>
      <c r="PXN11" s="2"/>
      <c r="PXO11" s="2"/>
      <c r="PXP11" s="2"/>
      <c r="PXQ11" s="2"/>
      <c r="PXR11" s="2"/>
      <c r="PXS11" s="2"/>
      <c r="PXT11" s="2"/>
      <c r="PXU11" s="2"/>
      <c r="PXV11" s="2"/>
      <c r="PXW11" s="2"/>
      <c r="PXX11" s="2"/>
      <c r="PXY11" s="2"/>
      <c r="PXZ11" s="2"/>
      <c r="PYA11" s="2"/>
      <c r="PYB11" s="2"/>
      <c r="PYC11" s="2"/>
      <c r="PYD11" s="2"/>
      <c r="PYE11" s="2"/>
      <c r="PYF11" s="2"/>
      <c r="PYG11" s="2"/>
      <c r="PYH11" s="2"/>
      <c r="PYI11" s="2"/>
      <c r="PYJ11" s="2"/>
      <c r="PYK11" s="2"/>
      <c r="PYL11" s="2"/>
      <c r="PYM11" s="2"/>
      <c r="PYN11" s="2"/>
      <c r="PYO11" s="2"/>
      <c r="PYP11" s="2"/>
      <c r="PYQ11" s="2"/>
      <c r="PYR11" s="2"/>
      <c r="PYS11" s="2"/>
      <c r="PYT11" s="2"/>
      <c r="PYU11" s="2"/>
      <c r="PYV11" s="2"/>
      <c r="PYW11" s="2"/>
      <c r="PYX11" s="2"/>
      <c r="PYY11" s="2"/>
      <c r="PYZ11" s="2"/>
      <c r="PZA11" s="2"/>
      <c r="PZB11" s="2"/>
      <c r="PZC11" s="2"/>
      <c r="PZD11" s="2"/>
      <c r="PZE11" s="2"/>
      <c r="PZF11" s="2"/>
      <c r="PZG11" s="2"/>
      <c r="PZH11" s="2"/>
      <c r="PZI11" s="2"/>
      <c r="PZJ11" s="2"/>
      <c r="PZK11" s="2"/>
      <c r="PZL11" s="2"/>
      <c r="PZM11" s="2"/>
      <c r="PZN11" s="2"/>
      <c r="PZO11" s="2"/>
      <c r="PZP11" s="2"/>
      <c r="PZQ11" s="2"/>
      <c r="PZR11" s="2"/>
      <c r="PZS11" s="2"/>
      <c r="PZT11" s="2"/>
      <c r="PZU11" s="2"/>
      <c r="PZV11" s="2"/>
      <c r="PZW11" s="2"/>
      <c r="PZX11" s="2"/>
      <c r="PZY11" s="2"/>
      <c r="PZZ11" s="2"/>
      <c r="QAA11" s="2"/>
      <c r="QAB11" s="2"/>
      <c r="QAC11" s="2"/>
      <c r="QAD11" s="2"/>
      <c r="QAE11" s="2"/>
      <c r="QAF11" s="2"/>
      <c r="QAG11" s="2"/>
      <c r="QAH11" s="2"/>
      <c r="QAI11" s="2"/>
      <c r="QAJ11" s="2"/>
      <c r="QAK11" s="2"/>
      <c r="QAL11" s="2"/>
      <c r="QAM11" s="2"/>
      <c r="QAN11" s="2"/>
      <c r="QAO11" s="2"/>
      <c r="QAP11" s="2"/>
      <c r="QAQ11" s="2"/>
      <c r="QAR11" s="2"/>
      <c r="QAS11" s="2"/>
      <c r="QAT11" s="2"/>
      <c r="QAU11" s="2"/>
      <c r="QAV11" s="2"/>
      <c r="QAW11" s="2"/>
      <c r="QAX11" s="2"/>
      <c r="QAY11" s="2"/>
      <c r="QAZ11" s="2"/>
      <c r="QBA11" s="2"/>
      <c r="QBB11" s="2"/>
      <c r="QBC11" s="2"/>
      <c r="QBD11" s="2"/>
      <c r="QBE11" s="2"/>
      <c r="QBF11" s="2"/>
      <c r="QBG11" s="2"/>
      <c r="QBH11" s="2"/>
      <c r="QBI11" s="2"/>
      <c r="QBJ11" s="2"/>
      <c r="QBK11" s="2"/>
      <c r="QBL11" s="2"/>
      <c r="QBM11" s="2"/>
      <c r="QBN11" s="2"/>
      <c r="QBO11" s="2"/>
      <c r="QBP11" s="2"/>
      <c r="QBQ11" s="2"/>
      <c r="QBR11" s="2"/>
      <c r="QBS11" s="2"/>
      <c r="QBT11" s="2"/>
      <c r="QBU11" s="2"/>
      <c r="QBV11" s="2"/>
      <c r="QBW11" s="2"/>
      <c r="QBX11" s="2"/>
      <c r="QBY11" s="2"/>
      <c r="QBZ11" s="2"/>
      <c r="QCA11" s="2"/>
      <c r="QCB11" s="2"/>
      <c r="QCC11" s="2"/>
      <c r="QCD11" s="2"/>
      <c r="QCE11" s="2"/>
      <c r="QCF11" s="2"/>
      <c r="QCG11" s="2"/>
      <c r="QCH11" s="2"/>
      <c r="QCI11" s="2"/>
      <c r="QCJ11" s="2"/>
      <c r="QCK11" s="2"/>
      <c r="QCL11" s="2"/>
      <c r="QCM11" s="2"/>
      <c r="QCN11" s="2"/>
      <c r="QCO11" s="2"/>
      <c r="QCP11" s="2"/>
      <c r="QCQ11" s="2"/>
      <c r="QCR11" s="2"/>
      <c r="QCS11" s="2"/>
      <c r="QCT11" s="2"/>
      <c r="QCU11" s="2"/>
      <c r="QCV11" s="2"/>
      <c r="QCW11" s="2"/>
      <c r="QCX11" s="2"/>
      <c r="QCY11" s="2"/>
      <c r="QCZ11" s="2"/>
      <c r="QDA11" s="2"/>
      <c r="QDB11" s="2"/>
      <c r="QDC11" s="2"/>
      <c r="QDD11" s="2"/>
      <c r="QDE11" s="2"/>
      <c r="QDF11" s="2"/>
      <c r="QDG11" s="2"/>
      <c r="QDH11" s="2"/>
      <c r="QDI11" s="2"/>
      <c r="QDJ11" s="2"/>
      <c r="QDK11" s="2"/>
      <c r="QDL11" s="2"/>
      <c r="QDM11" s="2"/>
      <c r="QDN11" s="2"/>
      <c r="QDO11" s="2"/>
      <c r="QDP11" s="2"/>
      <c r="QDQ11" s="2"/>
      <c r="QDR11" s="2"/>
      <c r="QDS11" s="2"/>
      <c r="QDT11" s="2"/>
      <c r="QDU11" s="2"/>
      <c r="QDV11" s="2"/>
      <c r="QDW11" s="2"/>
      <c r="QDX11" s="2"/>
      <c r="QDY11" s="2"/>
      <c r="QDZ11" s="2"/>
      <c r="QEA11" s="2"/>
      <c r="QEB11" s="2"/>
      <c r="QEC11" s="2"/>
      <c r="QED11" s="2"/>
      <c r="QEE11" s="2"/>
      <c r="QEF11" s="2"/>
      <c r="QEG11" s="2"/>
      <c r="QEH11" s="2"/>
      <c r="QEI11" s="2"/>
      <c r="QEJ11" s="2"/>
      <c r="QEK11" s="2"/>
      <c r="QEL11" s="2"/>
      <c r="QEM11" s="2"/>
      <c r="QEN11" s="2"/>
      <c r="QEO11" s="2"/>
      <c r="QEP11" s="2"/>
      <c r="QEQ11" s="2"/>
      <c r="QER11" s="2"/>
      <c r="QES11" s="2"/>
      <c r="QET11" s="2"/>
      <c r="QEU11" s="2"/>
      <c r="QEV11" s="2"/>
      <c r="QEW11" s="2"/>
      <c r="QEX11" s="2"/>
      <c r="QEY11" s="2"/>
      <c r="QEZ11" s="2"/>
      <c r="QFA11" s="2"/>
      <c r="QFB11" s="2"/>
      <c r="QFC11" s="2"/>
      <c r="QFD11" s="2"/>
      <c r="QFE11" s="2"/>
      <c r="QFF11" s="2"/>
      <c r="QFG11" s="2"/>
      <c r="QFH11" s="2"/>
      <c r="QFI11" s="2"/>
      <c r="QFJ11" s="2"/>
      <c r="QFK11" s="2"/>
      <c r="QFL11" s="2"/>
      <c r="QFM11" s="2"/>
      <c r="QFN11" s="2"/>
      <c r="QFO11" s="2"/>
      <c r="QFP11" s="2"/>
      <c r="QFQ11" s="2"/>
      <c r="QFR11" s="2"/>
      <c r="QFS11" s="2"/>
      <c r="QFT11" s="2"/>
      <c r="QFU11" s="2"/>
      <c r="QFV11" s="2"/>
      <c r="QFW11" s="2"/>
      <c r="QFX11" s="2"/>
      <c r="QFY11" s="2"/>
      <c r="QFZ11" s="2"/>
      <c r="QGA11" s="2"/>
      <c r="QGB11" s="2"/>
      <c r="QGC11" s="2"/>
      <c r="QGD11" s="2"/>
      <c r="QGE11" s="2"/>
      <c r="QGF11" s="2"/>
      <c r="QGG11" s="2"/>
      <c r="QGH11" s="2"/>
      <c r="QGI11" s="2"/>
      <c r="QGJ11" s="2"/>
      <c r="QGK11" s="2"/>
      <c r="QGL11" s="2"/>
      <c r="QGM11" s="2"/>
      <c r="QGN11" s="2"/>
      <c r="QGO11" s="2"/>
      <c r="QGP11" s="2"/>
      <c r="QGQ11" s="2"/>
      <c r="QGR11" s="2"/>
      <c r="QGS11" s="2"/>
      <c r="QGT11" s="2"/>
      <c r="QGU11" s="2"/>
      <c r="QGV11" s="2"/>
      <c r="QGW11" s="2"/>
      <c r="QGX11" s="2"/>
      <c r="QGY11" s="2"/>
      <c r="QGZ11" s="2"/>
      <c r="QHA11" s="2"/>
      <c r="QHB11" s="2"/>
      <c r="QHC11" s="2"/>
      <c r="QHD11" s="2"/>
      <c r="QHE11" s="2"/>
      <c r="QHF11" s="2"/>
      <c r="QHG11" s="2"/>
      <c r="QHH11" s="2"/>
      <c r="QHI11" s="2"/>
      <c r="QHJ11" s="2"/>
      <c r="QHK11" s="2"/>
      <c r="QHL11" s="2"/>
      <c r="QHM11" s="2"/>
      <c r="QHN11" s="2"/>
      <c r="QHO11" s="2"/>
      <c r="QHP11" s="2"/>
      <c r="QHQ11" s="2"/>
      <c r="QHR11" s="2"/>
      <c r="QHS11" s="2"/>
      <c r="QHT11" s="2"/>
      <c r="QHU11" s="2"/>
      <c r="QHV11" s="2"/>
      <c r="QHW11" s="2"/>
      <c r="QHX11" s="2"/>
      <c r="QHY11" s="2"/>
      <c r="QHZ11" s="2"/>
      <c r="QIA11" s="2"/>
      <c r="QIB11" s="2"/>
      <c r="QIC11" s="2"/>
      <c r="QID11" s="2"/>
      <c r="QIE11" s="2"/>
      <c r="QIF11" s="2"/>
      <c r="QIG11" s="2"/>
      <c r="QIH11" s="2"/>
      <c r="QII11" s="2"/>
      <c r="QIJ11" s="2"/>
      <c r="QIK11" s="2"/>
      <c r="QIL11" s="2"/>
      <c r="QIM11" s="2"/>
      <c r="QIN11" s="2"/>
      <c r="QIO11" s="2"/>
      <c r="QIP11" s="2"/>
      <c r="QIQ11" s="2"/>
      <c r="QIR11" s="2"/>
      <c r="QIS11" s="2"/>
      <c r="QIT11" s="2"/>
      <c r="QIU11" s="2"/>
      <c r="QIV11" s="2"/>
      <c r="QIW11" s="2"/>
      <c r="QIX11" s="2"/>
      <c r="QIY11" s="2"/>
      <c r="QIZ11" s="2"/>
      <c r="QJA11" s="2"/>
      <c r="QJB11" s="2"/>
      <c r="QJC11" s="2"/>
      <c r="QJD11" s="2"/>
      <c r="QJE11" s="2"/>
      <c r="QJF11" s="2"/>
      <c r="QJG11" s="2"/>
      <c r="QJH11" s="2"/>
      <c r="QJI11" s="2"/>
      <c r="QJJ11" s="2"/>
      <c r="QJK11" s="2"/>
      <c r="QJL11" s="2"/>
      <c r="QJM11" s="2"/>
      <c r="QJN11" s="2"/>
      <c r="QJO11" s="2"/>
      <c r="QJP11" s="2"/>
      <c r="QJQ11" s="2"/>
      <c r="QJR11" s="2"/>
      <c r="QJS11" s="2"/>
      <c r="QJT11" s="2"/>
      <c r="QJU11" s="2"/>
      <c r="QJV11" s="2"/>
      <c r="QJW11" s="2"/>
      <c r="QJX11" s="2"/>
      <c r="QJY11" s="2"/>
      <c r="QJZ11" s="2"/>
      <c r="QKA11" s="2"/>
      <c r="QKB11" s="2"/>
      <c r="QKC11" s="2"/>
      <c r="QKD11" s="2"/>
      <c r="QKE11" s="2"/>
      <c r="QKF11" s="2"/>
      <c r="QKG11" s="2"/>
      <c r="QKH11" s="2"/>
      <c r="QKI11" s="2"/>
      <c r="QKJ11" s="2"/>
      <c r="QKK11" s="2"/>
      <c r="QKL11" s="2"/>
      <c r="QKM11" s="2"/>
      <c r="QKN11" s="2"/>
      <c r="QKO11" s="2"/>
      <c r="QKP11" s="2"/>
      <c r="QKQ11" s="2"/>
      <c r="QKR11" s="2"/>
      <c r="QKS11" s="2"/>
      <c r="QKT11" s="2"/>
      <c r="QKU11" s="2"/>
      <c r="QKV11" s="2"/>
      <c r="QKW11" s="2"/>
      <c r="QKX11" s="2"/>
      <c r="QKY11" s="2"/>
      <c r="QKZ11" s="2"/>
      <c r="QLA11" s="2"/>
      <c r="QLB11" s="2"/>
      <c r="QLC11" s="2"/>
      <c r="QLD11" s="2"/>
      <c r="QLE11" s="2"/>
      <c r="QLF11" s="2"/>
      <c r="QLG11" s="2"/>
      <c r="QLH11" s="2"/>
      <c r="QLI11" s="2"/>
      <c r="QLJ11" s="2"/>
      <c r="QLK11" s="2"/>
      <c r="QLL11" s="2"/>
      <c r="QLM11" s="2"/>
      <c r="QLN11" s="2"/>
      <c r="QLO11" s="2"/>
      <c r="QLP11" s="2"/>
      <c r="QLQ11" s="2"/>
      <c r="QLR11" s="2"/>
      <c r="QLS11" s="2"/>
      <c r="QLT11" s="2"/>
      <c r="QLU11" s="2"/>
      <c r="QLV11" s="2"/>
      <c r="QLW11" s="2"/>
      <c r="QLX11" s="2"/>
      <c r="QLY11" s="2"/>
      <c r="QLZ11" s="2"/>
      <c r="QMA11" s="2"/>
      <c r="QMB11" s="2"/>
      <c r="QMC11" s="2"/>
      <c r="QMD11" s="2"/>
      <c r="QME11" s="2"/>
      <c r="QMF11" s="2"/>
      <c r="QMG11" s="2"/>
      <c r="QMH11" s="2"/>
      <c r="QMI11" s="2"/>
      <c r="QMJ11" s="2"/>
      <c r="QMK11" s="2"/>
      <c r="QML11" s="2"/>
      <c r="QMM11" s="2"/>
      <c r="QMN11" s="2"/>
      <c r="QMO11" s="2"/>
      <c r="QMP11" s="2"/>
      <c r="QMQ11" s="2"/>
      <c r="QMR11" s="2"/>
      <c r="QMS11" s="2"/>
      <c r="QMT11" s="2"/>
      <c r="QMU11" s="2"/>
      <c r="QMV11" s="2"/>
      <c r="QMW11" s="2"/>
      <c r="QMX11" s="2"/>
      <c r="QMY11" s="2"/>
      <c r="QMZ11" s="2"/>
      <c r="QNA11" s="2"/>
      <c r="QNB11" s="2"/>
      <c r="QNC11" s="2"/>
      <c r="QND11" s="2"/>
      <c r="QNE11" s="2"/>
      <c r="QNF11" s="2"/>
      <c r="QNG11" s="2"/>
      <c r="QNH11" s="2"/>
      <c r="QNI11" s="2"/>
      <c r="QNJ11" s="2"/>
      <c r="QNK11" s="2"/>
      <c r="QNL11" s="2"/>
      <c r="QNM11" s="2"/>
      <c r="QNN11" s="2"/>
      <c r="QNO11" s="2"/>
      <c r="QNP11" s="2"/>
      <c r="QNQ11" s="2"/>
      <c r="QNR11" s="2"/>
      <c r="QNS11" s="2"/>
      <c r="QNT11" s="2"/>
      <c r="QNU11" s="2"/>
      <c r="QNV11" s="2"/>
      <c r="QNW11" s="2"/>
      <c r="QNX11" s="2"/>
      <c r="QNY11" s="2"/>
      <c r="QNZ11" s="2"/>
      <c r="QOA11" s="2"/>
      <c r="QOB11" s="2"/>
      <c r="QOC11" s="2"/>
      <c r="QOD11" s="2"/>
      <c r="QOE11" s="2"/>
      <c r="QOF11" s="2"/>
      <c r="QOG11" s="2"/>
      <c r="QOH11" s="2"/>
      <c r="QOI11" s="2"/>
      <c r="QOJ11" s="2"/>
      <c r="QOK11" s="2"/>
      <c r="QOL11" s="2"/>
      <c r="QOM11" s="2"/>
      <c r="QON11" s="2"/>
      <c r="QOO11" s="2"/>
      <c r="QOP11" s="2"/>
      <c r="QOQ11" s="2"/>
      <c r="QOR11" s="2"/>
      <c r="QOS11" s="2"/>
      <c r="QOT11" s="2"/>
      <c r="QOU11" s="2"/>
      <c r="QOV11" s="2"/>
      <c r="QOW11" s="2"/>
      <c r="QOX11" s="2"/>
      <c r="QOY11" s="2"/>
      <c r="QOZ11" s="2"/>
      <c r="QPA11" s="2"/>
      <c r="QPB11" s="2"/>
      <c r="QPC11" s="2"/>
      <c r="QPD11" s="2"/>
      <c r="QPE11" s="2"/>
      <c r="QPF11" s="2"/>
      <c r="QPG11" s="2"/>
      <c r="QPH11" s="2"/>
      <c r="QPI11" s="2"/>
      <c r="QPJ11" s="2"/>
      <c r="QPK11" s="2"/>
      <c r="QPL11" s="2"/>
      <c r="QPM11" s="2"/>
      <c r="QPN11" s="2"/>
      <c r="QPO11" s="2"/>
      <c r="QPP11" s="2"/>
      <c r="QPQ11" s="2"/>
      <c r="QPR11" s="2"/>
      <c r="QPS11" s="2"/>
      <c r="QPT11" s="2"/>
      <c r="QPU11" s="2"/>
      <c r="QPV11" s="2"/>
      <c r="QPW11" s="2"/>
      <c r="QPX11" s="2"/>
      <c r="QPY11" s="2"/>
      <c r="QPZ11" s="2"/>
      <c r="QQA11" s="2"/>
      <c r="QQB11" s="2"/>
      <c r="QQC11" s="2"/>
      <c r="QQD11" s="2"/>
      <c r="QQE11" s="2"/>
      <c r="QQF11" s="2"/>
      <c r="QQG11" s="2"/>
      <c r="QQH11" s="2"/>
      <c r="QQI11" s="2"/>
      <c r="QQJ11" s="2"/>
      <c r="QQK11" s="2"/>
      <c r="QQL11" s="2"/>
      <c r="QQM11" s="2"/>
      <c r="QQN11" s="2"/>
      <c r="QQO11" s="2"/>
      <c r="QQP11" s="2"/>
      <c r="QQQ11" s="2"/>
      <c r="QQR11" s="2"/>
      <c r="QQS11" s="2"/>
      <c r="QQT11" s="2"/>
      <c r="QQU11" s="2"/>
      <c r="QQV11" s="2"/>
      <c r="QQW11" s="2"/>
      <c r="QQX11" s="2"/>
      <c r="QQY11" s="2"/>
      <c r="QQZ11" s="2"/>
      <c r="QRA11" s="2"/>
      <c r="QRB11" s="2"/>
      <c r="QRC11" s="2"/>
      <c r="QRD11" s="2"/>
      <c r="QRE11" s="2"/>
      <c r="QRF11" s="2"/>
      <c r="QRG11" s="2"/>
      <c r="QRH11" s="2"/>
      <c r="QRI11" s="2"/>
      <c r="QRJ11" s="2"/>
      <c r="QRK11" s="2"/>
      <c r="QRL11" s="2"/>
      <c r="QRM11" s="2"/>
      <c r="QRN11" s="2"/>
      <c r="QRO11" s="2"/>
      <c r="QRP11" s="2"/>
      <c r="QRQ11" s="2"/>
      <c r="QRR11" s="2"/>
      <c r="QRS11" s="2"/>
      <c r="QRT11" s="2"/>
      <c r="QRU11" s="2"/>
      <c r="QRV11" s="2"/>
      <c r="QRW11" s="2"/>
      <c r="QRX11" s="2"/>
      <c r="QRY11" s="2"/>
      <c r="QRZ11" s="2"/>
      <c r="QSA11" s="2"/>
      <c r="QSB11" s="2"/>
      <c r="QSC11" s="2"/>
      <c r="QSD11" s="2"/>
      <c r="QSE11" s="2"/>
      <c r="QSF11" s="2"/>
      <c r="QSG11" s="2"/>
      <c r="QSH11" s="2"/>
      <c r="QSI11" s="2"/>
      <c r="QSJ11" s="2"/>
      <c r="QSK11" s="2"/>
      <c r="QSL11" s="2"/>
      <c r="QSM11" s="2"/>
      <c r="QSN11" s="2"/>
      <c r="QSO11" s="2"/>
      <c r="QSP11" s="2"/>
      <c r="QSQ11" s="2"/>
      <c r="QSR11" s="2"/>
      <c r="QSS11" s="2"/>
      <c r="QST11" s="2"/>
      <c r="QSU11" s="2"/>
      <c r="QSV11" s="2"/>
      <c r="QSW11" s="2"/>
      <c r="QSX11" s="2"/>
      <c r="QSY11" s="2"/>
      <c r="QSZ11" s="2"/>
      <c r="QTA11" s="2"/>
      <c r="QTB11" s="2"/>
      <c r="QTC11" s="2"/>
      <c r="QTD11" s="2"/>
      <c r="QTE11" s="2"/>
      <c r="QTF11" s="2"/>
      <c r="QTG11" s="2"/>
      <c r="QTH11" s="2"/>
      <c r="QTI11" s="2"/>
      <c r="QTJ11" s="2"/>
      <c r="QTK11" s="2"/>
      <c r="QTL11" s="2"/>
      <c r="QTM11" s="2"/>
      <c r="QTN11" s="2"/>
      <c r="QTO11" s="2"/>
      <c r="QTP11" s="2"/>
      <c r="QTQ11" s="2"/>
      <c r="QTR11" s="2"/>
      <c r="QTS11" s="2"/>
      <c r="QTT11" s="2"/>
      <c r="QTU11" s="2"/>
      <c r="QTV11" s="2"/>
      <c r="QTW11" s="2"/>
      <c r="QTX11" s="2"/>
      <c r="QTY11" s="2"/>
      <c r="QTZ11" s="2"/>
      <c r="QUA11" s="2"/>
      <c r="QUB11" s="2"/>
      <c r="QUC11" s="2"/>
      <c r="QUD11" s="2"/>
      <c r="QUE11" s="2"/>
      <c r="QUF11" s="2"/>
      <c r="QUG11" s="2"/>
      <c r="QUH11" s="2"/>
      <c r="QUI11" s="2"/>
      <c r="QUJ11" s="2"/>
      <c r="QUK11" s="2"/>
      <c r="QUL11" s="2"/>
      <c r="QUM11" s="2"/>
      <c r="QUN11" s="2"/>
      <c r="QUO11" s="2"/>
      <c r="QUP11" s="2"/>
      <c r="QUQ11" s="2"/>
      <c r="QUR11" s="2"/>
      <c r="QUS11" s="2"/>
      <c r="QUT11" s="2"/>
      <c r="QUU11" s="2"/>
      <c r="QUV11" s="2"/>
      <c r="QUW11" s="2"/>
      <c r="QUX11" s="2"/>
      <c r="QUY11" s="2"/>
      <c r="QUZ11" s="2"/>
      <c r="QVA11" s="2"/>
      <c r="QVB11" s="2"/>
      <c r="QVC11" s="2"/>
      <c r="QVD11" s="2"/>
      <c r="QVE11" s="2"/>
      <c r="QVF11" s="2"/>
      <c r="QVG11" s="2"/>
      <c r="QVH11" s="2"/>
      <c r="QVI11" s="2"/>
      <c r="QVJ11" s="2"/>
      <c r="QVK11" s="2"/>
      <c r="QVL11" s="2"/>
      <c r="QVM11" s="2"/>
      <c r="QVN11" s="2"/>
      <c r="QVO11" s="2"/>
      <c r="QVP11" s="2"/>
      <c r="QVQ11" s="2"/>
      <c r="QVR11" s="2"/>
      <c r="QVS11" s="2"/>
      <c r="QVT11" s="2"/>
      <c r="QVU11" s="2"/>
      <c r="QVV11" s="2"/>
      <c r="QVW11" s="2"/>
      <c r="QVX11" s="2"/>
      <c r="QVY11" s="2"/>
      <c r="QVZ11" s="2"/>
      <c r="QWA11" s="2"/>
      <c r="QWB11" s="2"/>
      <c r="QWC11" s="2"/>
      <c r="QWD11" s="2"/>
      <c r="QWE11" s="2"/>
      <c r="QWF11" s="2"/>
      <c r="QWG11" s="2"/>
      <c r="QWH11" s="2"/>
      <c r="QWI11" s="2"/>
      <c r="QWJ11" s="2"/>
      <c r="QWK11" s="2"/>
      <c r="QWL11" s="2"/>
      <c r="QWM11" s="2"/>
      <c r="QWN11" s="2"/>
      <c r="QWO11" s="2"/>
      <c r="QWP11" s="2"/>
      <c r="QWQ11" s="2"/>
      <c r="QWR11" s="2"/>
      <c r="QWS11" s="2"/>
      <c r="QWT11" s="2"/>
      <c r="QWU11" s="2"/>
      <c r="QWV11" s="2"/>
      <c r="QWW11" s="2"/>
      <c r="QWX11" s="2"/>
      <c r="QWY11" s="2"/>
      <c r="QWZ11" s="2"/>
      <c r="QXA11" s="2"/>
      <c r="QXB11" s="2"/>
      <c r="QXC11" s="2"/>
      <c r="QXD11" s="2"/>
      <c r="QXE11" s="2"/>
      <c r="QXF11" s="2"/>
      <c r="QXG11" s="2"/>
      <c r="QXH11" s="2"/>
      <c r="QXI11" s="2"/>
      <c r="QXJ11" s="2"/>
      <c r="QXK11" s="2"/>
      <c r="QXL11" s="2"/>
      <c r="QXM11" s="2"/>
      <c r="QXN11" s="2"/>
      <c r="QXO11" s="2"/>
      <c r="QXP11" s="2"/>
      <c r="QXQ11" s="2"/>
      <c r="QXR11" s="2"/>
      <c r="QXS11" s="2"/>
      <c r="QXT11" s="2"/>
      <c r="QXU11" s="2"/>
      <c r="QXV11" s="2"/>
      <c r="QXW11" s="2"/>
      <c r="QXX11" s="2"/>
      <c r="QXY11" s="2"/>
      <c r="QXZ11" s="2"/>
      <c r="QYA11" s="2"/>
      <c r="QYB11" s="2"/>
      <c r="QYC11" s="2"/>
      <c r="QYD11" s="2"/>
      <c r="QYE11" s="2"/>
      <c r="QYF11" s="2"/>
      <c r="QYG11" s="2"/>
      <c r="QYH11" s="2"/>
      <c r="QYI11" s="2"/>
      <c r="QYJ11" s="2"/>
      <c r="QYK11" s="2"/>
      <c r="QYL11" s="2"/>
      <c r="QYM11" s="2"/>
      <c r="QYN11" s="2"/>
      <c r="QYO11" s="2"/>
      <c r="QYP11" s="2"/>
      <c r="QYQ11" s="2"/>
      <c r="QYR11" s="2"/>
      <c r="QYS11" s="2"/>
      <c r="QYT11" s="2"/>
      <c r="QYU11" s="2"/>
      <c r="QYV11" s="2"/>
      <c r="QYW11" s="2"/>
      <c r="QYX11" s="2"/>
      <c r="QYY11" s="2"/>
      <c r="QYZ11" s="2"/>
      <c r="QZA11" s="2"/>
      <c r="QZB11" s="2"/>
      <c r="QZC11" s="2"/>
      <c r="QZD11" s="2"/>
      <c r="QZE11" s="2"/>
      <c r="QZF11" s="2"/>
      <c r="QZG11" s="2"/>
      <c r="QZH11" s="2"/>
      <c r="QZI11" s="2"/>
      <c r="QZJ11" s="2"/>
      <c r="QZK11" s="2"/>
      <c r="QZL11" s="2"/>
      <c r="QZM11" s="2"/>
      <c r="QZN11" s="2"/>
      <c r="QZO11" s="2"/>
      <c r="QZP11" s="2"/>
      <c r="QZQ11" s="2"/>
      <c r="QZR11" s="2"/>
      <c r="QZS11" s="2"/>
      <c r="QZT11" s="2"/>
      <c r="QZU11" s="2"/>
      <c r="QZV11" s="2"/>
      <c r="QZW11" s="2"/>
      <c r="QZX11" s="2"/>
      <c r="QZY11" s="2"/>
      <c r="QZZ11" s="2"/>
      <c r="RAA11" s="2"/>
      <c r="RAB11" s="2"/>
      <c r="RAC11" s="2"/>
      <c r="RAD11" s="2"/>
      <c r="RAE11" s="2"/>
      <c r="RAF11" s="2"/>
      <c r="RAG11" s="2"/>
      <c r="RAH11" s="2"/>
      <c r="RAI11" s="2"/>
      <c r="RAJ11" s="2"/>
      <c r="RAK11" s="2"/>
      <c r="RAL11" s="2"/>
      <c r="RAM11" s="2"/>
      <c r="RAN11" s="2"/>
      <c r="RAO11" s="2"/>
      <c r="RAP11" s="2"/>
      <c r="RAQ11" s="2"/>
      <c r="RAR11" s="2"/>
      <c r="RAS11" s="2"/>
      <c r="RAT11" s="2"/>
      <c r="RAU11" s="2"/>
      <c r="RAV11" s="2"/>
      <c r="RAW11" s="2"/>
      <c r="RAX11" s="2"/>
      <c r="RAY11" s="2"/>
      <c r="RAZ11" s="2"/>
      <c r="RBA11" s="2"/>
      <c r="RBB11" s="2"/>
      <c r="RBC11" s="2"/>
      <c r="RBD11" s="2"/>
      <c r="RBE11" s="2"/>
      <c r="RBF11" s="2"/>
      <c r="RBG11" s="2"/>
      <c r="RBH11" s="2"/>
      <c r="RBI11" s="2"/>
      <c r="RBJ11" s="2"/>
      <c r="RBK11" s="2"/>
      <c r="RBL11" s="2"/>
      <c r="RBM11" s="2"/>
      <c r="RBN11" s="2"/>
      <c r="RBO11" s="2"/>
      <c r="RBP11" s="2"/>
      <c r="RBQ11" s="2"/>
      <c r="RBR11" s="2"/>
      <c r="RBS11" s="2"/>
      <c r="RBT11" s="2"/>
      <c r="RBU11" s="2"/>
      <c r="RBV11" s="2"/>
      <c r="RBW11" s="2"/>
      <c r="RBX11" s="2"/>
      <c r="RBY11" s="2"/>
      <c r="RBZ11" s="2"/>
      <c r="RCA11" s="2"/>
      <c r="RCB11" s="2"/>
      <c r="RCC11" s="2"/>
      <c r="RCD11" s="2"/>
      <c r="RCE11" s="2"/>
      <c r="RCF11" s="2"/>
      <c r="RCG11" s="2"/>
      <c r="RCH11" s="2"/>
      <c r="RCI11" s="2"/>
      <c r="RCJ11" s="2"/>
      <c r="RCK11" s="2"/>
      <c r="RCL11" s="2"/>
      <c r="RCM11" s="2"/>
      <c r="RCN11" s="2"/>
      <c r="RCO11" s="2"/>
      <c r="RCP11" s="2"/>
      <c r="RCQ11" s="2"/>
      <c r="RCR11" s="2"/>
      <c r="RCS11" s="2"/>
      <c r="RCT11" s="2"/>
      <c r="RCU11" s="2"/>
      <c r="RCV11" s="2"/>
      <c r="RCW11" s="2"/>
      <c r="RCX11" s="2"/>
      <c r="RCY11" s="2"/>
      <c r="RCZ11" s="2"/>
      <c r="RDA11" s="2"/>
      <c r="RDB11" s="2"/>
      <c r="RDC11" s="2"/>
      <c r="RDD11" s="2"/>
      <c r="RDE11" s="2"/>
      <c r="RDF11" s="2"/>
      <c r="RDG11" s="2"/>
      <c r="RDH11" s="2"/>
      <c r="RDI11" s="2"/>
      <c r="RDJ11" s="2"/>
      <c r="RDK11" s="2"/>
      <c r="RDL11" s="2"/>
      <c r="RDM11" s="2"/>
      <c r="RDN11" s="2"/>
      <c r="RDO11" s="2"/>
      <c r="RDP11" s="2"/>
      <c r="RDQ11" s="2"/>
      <c r="RDR11" s="2"/>
      <c r="RDS11" s="2"/>
      <c r="RDT11" s="2"/>
      <c r="RDU11" s="2"/>
      <c r="RDV11" s="2"/>
      <c r="RDW11" s="2"/>
      <c r="RDX11" s="2"/>
      <c r="RDY11" s="2"/>
      <c r="RDZ11" s="2"/>
      <c r="REA11" s="2"/>
      <c r="REB11" s="2"/>
      <c r="REC11" s="2"/>
      <c r="RED11" s="2"/>
      <c r="REE11" s="2"/>
      <c r="REF11" s="2"/>
      <c r="REG11" s="2"/>
      <c r="REH11" s="2"/>
      <c r="REI11" s="2"/>
      <c r="REJ11" s="2"/>
      <c r="REK11" s="2"/>
      <c r="REL11" s="2"/>
      <c r="REM11" s="2"/>
      <c r="REN11" s="2"/>
      <c r="REO11" s="2"/>
      <c r="REP11" s="2"/>
      <c r="REQ11" s="2"/>
      <c r="RER11" s="2"/>
      <c r="RES11" s="2"/>
      <c r="RET11" s="2"/>
      <c r="REU11" s="2"/>
      <c r="REV11" s="2"/>
      <c r="REW11" s="2"/>
      <c r="REX11" s="2"/>
      <c r="REY11" s="2"/>
      <c r="REZ11" s="2"/>
      <c r="RFA11" s="2"/>
      <c r="RFB11" s="2"/>
      <c r="RFC11" s="2"/>
      <c r="RFD11" s="2"/>
      <c r="RFE11" s="2"/>
      <c r="RFF11" s="2"/>
      <c r="RFG11" s="2"/>
      <c r="RFH11" s="2"/>
      <c r="RFI11" s="2"/>
      <c r="RFJ11" s="2"/>
      <c r="RFK11" s="2"/>
      <c r="RFL11" s="2"/>
      <c r="RFM11" s="2"/>
      <c r="RFN11" s="2"/>
      <c r="RFO11" s="2"/>
      <c r="RFP11" s="2"/>
      <c r="RFQ11" s="2"/>
      <c r="RFR11" s="2"/>
      <c r="RFS11" s="2"/>
      <c r="RFT11" s="2"/>
      <c r="RFU11" s="2"/>
      <c r="RFV11" s="2"/>
      <c r="RFW11" s="2"/>
      <c r="RFX11" s="2"/>
      <c r="RFY11" s="2"/>
      <c r="RFZ11" s="2"/>
      <c r="RGA11" s="2"/>
      <c r="RGB11" s="2"/>
      <c r="RGC11" s="2"/>
      <c r="RGD11" s="2"/>
      <c r="RGE11" s="2"/>
      <c r="RGF11" s="2"/>
      <c r="RGG11" s="2"/>
      <c r="RGH11" s="2"/>
      <c r="RGI11" s="2"/>
      <c r="RGJ11" s="2"/>
      <c r="RGK11" s="2"/>
      <c r="RGL11" s="2"/>
      <c r="RGM11" s="2"/>
      <c r="RGN11" s="2"/>
      <c r="RGO11" s="2"/>
      <c r="RGP11" s="2"/>
      <c r="RGQ11" s="2"/>
      <c r="RGR11" s="2"/>
      <c r="RGS11" s="2"/>
      <c r="RGT11" s="2"/>
      <c r="RGU11" s="2"/>
      <c r="RGV11" s="2"/>
      <c r="RGW11" s="2"/>
      <c r="RGX11" s="2"/>
      <c r="RGY11" s="2"/>
      <c r="RGZ11" s="2"/>
      <c r="RHA11" s="2"/>
      <c r="RHB11" s="2"/>
      <c r="RHC11" s="2"/>
      <c r="RHD11" s="2"/>
      <c r="RHE11" s="2"/>
      <c r="RHF11" s="2"/>
      <c r="RHG11" s="2"/>
      <c r="RHH11" s="2"/>
      <c r="RHI11" s="2"/>
      <c r="RHJ11" s="2"/>
      <c r="RHK11" s="2"/>
      <c r="RHL11" s="2"/>
      <c r="RHM11" s="2"/>
      <c r="RHN11" s="2"/>
      <c r="RHO11" s="2"/>
      <c r="RHP11" s="2"/>
      <c r="RHQ11" s="2"/>
      <c r="RHR11" s="2"/>
      <c r="RHS11" s="2"/>
      <c r="RHT11" s="2"/>
      <c r="RHU11" s="2"/>
      <c r="RHV11" s="2"/>
      <c r="RHW11" s="2"/>
      <c r="RHX11" s="2"/>
      <c r="RHY11" s="2"/>
      <c r="RHZ11" s="2"/>
      <c r="RIA11" s="2"/>
      <c r="RIB11" s="2"/>
      <c r="RIC11" s="2"/>
      <c r="RID11" s="2"/>
      <c r="RIE11" s="2"/>
      <c r="RIF11" s="2"/>
      <c r="RIG11" s="2"/>
      <c r="RIH11" s="2"/>
      <c r="RII11" s="2"/>
      <c r="RIJ11" s="2"/>
      <c r="RIK11" s="2"/>
      <c r="RIL11" s="2"/>
      <c r="RIM11" s="2"/>
      <c r="RIN11" s="2"/>
      <c r="RIO11" s="2"/>
      <c r="RIP11" s="2"/>
      <c r="RIQ11" s="2"/>
      <c r="RIR11" s="2"/>
      <c r="RIS11" s="2"/>
      <c r="RIT11" s="2"/>
      <c r="RIU11" s="2"/>
      <c r="RIV11" s="2"/>
      <c r="RIW11" s="2"/>
      <c r="RIX11" s="2"/>
      <c r="RIY11" s="2"/>
      <c r="RIZ11" s="2"/>
      <c r="RJA11" s="2"/>
      <c r="RJB11" s="2"/>
      <c r="RJC11" s="2"/>
      <c r="RJD11" s="2"/>
      <c r="RJE11" s="2"/>
      <c r="RJF11" s="2"/>
      <c r="RJG11" s="2"/>
      <c r="RJH11" s="2"/>
      <c r="RJI11" s="2"/>
      <c r="RJJ11" s="2"/>
      <c r="RJK11" s="2"/>
      <c r="RJL11" s="2"/>
      <c r="RJM11" s="2"/>
      <c r="RJN11" s="2"/>
      <c r="RJO11" s="2"/>
      <c r="RJP11" s="2"/>
      <c r="RJQ11" s="2"/>
      <c r="RJR11" s="2"/>
      <c r="RJS11" s="2"/>
      <c r="RJT11" s="2"/>
      <c r="RJU11" s="2"/>
      <c r="RJV11" s="2"/>
      <c r="RJW11" s="2"/>
      <c r="RJX11" s="2"/>
      <c r="RJY11" s="2"/>
      <c r="RJZ11" s="2"/>
      <c r="RKA11" s="2"/>
      <c r="RKB11" s="2"/>
      <c r="RKC11" s="2"/>
      <c r="RKD11" s="2"/>
      <c r="RKE11" s="2"/>
      <c r="RKF11" s="2"/>
      <c r="RKG11" s="2"/>
      <c r="RKH11" s="2"/>
      <c r="RKI11" s="2"/>
      <c r="RKJ11" s="2"/>
      <c r="RKK11" s="2"/>
      <c r="RKL11" s="2"/>
      <c r="RKM11" s="2"/>
      <c r="RKN11" s="2"/>
      <c r="RKO11" s="2"/>
      <c r="RKP11" s="2"/>
      <c r="RKQ11" s="2"/>
      <c r="RKR11" s="2"/>
      <c r="RKS11" s="2"/>
      <c r="RKT11" s="2"/>
      <c r="RKU11" s="2"/>
      <c r="RKV11" s="2"/>
      <c r="RKW11" s="2"/>
      <c r="RKX11" s="2"/>
      <c r="RKY11" s="2"/>
      <c r="RKZ11" s="2"/>
      <c r="RLA11" s="2"/>
      <c r="RLB11" s="2"/>
      <c r="RLC11" s="2"/>
      <c r="RLD11" s="2"/>
      <c r="RLE11" s="2"/>
      <c r="RLF11" s="2"/>
      <c r="RLG11" s="2"/>
      <c r="RLH11" s="2"/>
      <c r="RLI11" s="2"/>
      <c r="RLJ11" s="2"/>
      <c r="RLK11" s="2"/>
      <c r="RLL11" s="2"/>
      <c r="RLM11" s="2"/>
      <c r="RLN11" s="2"/>
      <c r="RLO11" s="2"/>
      <c r="RLP11" s="2"/>
      <c r="RLQ11" s="2"/>
      <c r="RLR11" s="2"/>
      <c r="RLS11" s="2"/>
      <c r="RLT11" s="2"/>
      <c r="RLU11" s="2"/>
      <c r="RLV11" s="2"/>
      <c r="RLW11" s="2"/>
      <c r="RLX11" s="2"/>
      <c r="RLY11" s="2"/>
      <c r="RLZ11" s="2"/>
      <c r="RMA11" s="2"/>
      <c r="RMB11" s="2"/>
      <c r="RMC11" s="2"/>
      <c r="RMD11" s="2"/>
      <c r="RME11" s="2"/>
      <c r="RMF11" s="2"/>
      <c r="RMG11" s="2"/>
      <c r="RMH11" s="2"/>
      <c r="RMI11" s="2"/>
      <c r="RMJ11" s="2"/>
      <c r="RMK11" s="2"/>
      <c r="RML11" s="2"/>
      <c r="RMM11" s="2"/>
      <c r="RMN11" s="2"/>
      <c r="RMO11" s="2"/>
      <c r="RMP11" s="2"/>
      <c r="RMQ11" s="2"/>
      <c r="RMR11" s="2"/>
      <c r="RMS11" s="2"/>
      <c r="RMT11" s="2"/>
      <c r="RMU11" s="2"/>
      <c r="RMV11" s="2"/>
      <c r="RMW11" s="2"/>
      <c r="RMX11" s="2"/>
      <c r="RMY11" s="2"/>
      <c r="RMZ11" s="2"/>
      <c r="RNA11" s="2"/>
      <c r="RNB11" s="2"/>
      <c r="RNC11" s="2"/>
      <c r="RND11" s="2"/>
      <c r="RNE11" s="2"/>
      <c r="RNF11" s="2"/>
      <c r="RNG11" s="2"/>
      <c r="RNH11" s="2"/>
      <c r="RNI11" s="2"/>
      <c r="RNJ11" s="2"/>
      <c r="RNK11" s="2"/>
      <c r="RNL11" s="2"/>
      <c r="RNM11" s="2"/>
      <c r="RNN11" s="2"/>
      <c r="RNO11" s="2"/>
      <c r="RNP11" s="2"/>
      <c r="RNQ11" s="2"/>
      <c r="RNR11" s="2"/>
      <c r="RNS11" s="2"/>
      <c r="RNT11" s="2"/>
      <c r="RNU11" s="2"/>
      <c r="RNV11" s="2"/>
      <c r="RNW11" s="2"/>
      <c r="RNX11" s="2"/>
      <c r="RNY11" s="2"/>
      <c r="RNZ11" s="2"/>
      <c r="ROA11" s="2"/>
      <c r="ROB11" s="2"/>
      <c r="ROC11" s="2"/>
      <c r="ROD11" s="2"/>
      <c r="ROE11" s="2"/>
      <c r="ROF11" s="2"/>
      <c r="ROG11" s="2"/>
      <c r="ROH11" s="2"/>
      <c r="ROI11" s="2"/>
      <c r="ROJ11" s="2"/>
      <c r="ROK11" s="2"/>
      <c r="ROL11" s="2"/>
      <c r="ROM11" s="2"/>
      <c r="RON11" s="2"/>
      <c r="ROO11" s="2"/>
      <c r="ROP11" s="2"/>
      <c r="ROQ11" s="2"/>
      <c r="ROR11" s="2"/>
      <c r="ROS11" s="2"/>
      <c r="ROT11" s="2"/>
      <c r="ROU11" s="2"/>
      <c r="ROV11" s="2"/>
      <c r="ROW11" s="2"/>
      <c r="ROX11" s="2"/>
      <c r="ROY11" s="2"/>
      <c r="ROZ11" s="2"/>
      <c r="RPA11" s="2"/>
      <c r="RPB11" s="2"/>
      <c r="RPC11" s="2"/>
      <c r="RPD11" s="2"/>
      <c r="RPE11" s="2"/>
      <c r="RPF11" s="2"/>
      <c r="RPG11" s="2"/>
      <c r="RPH11" s="2"/>
      <c r="RPI11" s="2"/>
      <c r="RPJ11" s="2"/>
      <c r="RPK11" s="2"/>
      <c r="RPL11" s="2"/>
      <c r="RPM11" s="2"/>
      <c r="RPN11" s="2"/>
      <c r="RPO11" s="2"/>
      <c r="RPP11" s="2"/>
      <c r="RPQ11" s="2"/>
      <c r="RPR11" s="2"/>
      <c r="RPS11" s="2"/>
      <c r="RPT11" s="2"/>
      <c r="RPU11" s="2"/>
      <c r="RPV11" s="2"/>
      <c r="RPW11" s="2"/>
      <c r="RPX11" s="2"/>
      <c r="RPY11" s="2"/>
      <c r="RPZ11" s="2"/>
      <c r="RQA11" s="2"/>
      <c r="RQB11" s="2"/>
      <c r="RQC11" s="2"/>
      <c r="RQD11" s="2"/>
      <c r="RQE11" s="2"/>
      <c r="RQF11" s="2"/>
      <c r="RQG11" s="2"/>
      <c r="RQH11" s="2"/>
      <c r="RQI11" s="2"/>
      <c r="RQJ11" s="2"/>
      <c r="RQK11" s="2"/>
      <c r="RQL11" s="2"/>
      <c r="RQM11" s="2"/>
      <c r="RQN11" s="2"/>
      <c r="RQO11" s="2"/>
      <c r="RQP11" s="2"/>
      <c r="RQQ11" s="2"/>
      <c r="RQR11" s="2"/>
      <c r="RQS11" s="2"/>
      <c r="RQT11" s="2"/>
      <c r="RQU11" s="2"/>
      <c r="RQV11" s="2"/>
      <c r="RQW11" s="2"/>
      <c r="RQX11" s="2"/>
      <c r="RQY11" s="2"/>
      <c r="RQZ11" s="2"/>
      <c r="RRA11" s="2"/>
      <c r="RRB11" s="2"/>
      <c r="RRC11" s="2"/>
      <c r="RRD11" s="2"/>
      <c r="RRE11" s="2"/>
      <c r="RRF11" s="2"/>
      <c r="RRG11" s="2"/>
      <c r="RRH11" s="2"/>
      <c r="RRI11" s="2"/>
      <c r="RRJ11" s="2"/>
      <c r="RRK11" s="2"/>
      <c r="RRL11" s="2"/>
      <c r="RRM11" s="2"/>
      <c r="RRN11" s="2"/>
      <c r="RRO11" s="2"/>
      <c r="RRP11" s="2"/>
      <c r="RRQ11" s="2"/>
      <c r="RRR11" s="2"/>
      <c r="RRS11" s="2"/>
      <c r="RRT11" s="2"/>
      <c r="RRU11" s="2"/>
      <c r="RRV11" s="2"/>
      <c r="RRW11" s="2"/>
      <c r="RRX11" s="2"/>
      <c r="RRY11" s="2"/>
      <c r="RRZ11" s="2"/>
      <c r="RSA11" s="2"/>
      <c r="RSB11" s="2"/>
      <c r="RSC11" s="2"/>
      <c r="RSD11" s="2"/>
      <c r="RSE11" s="2"/>
      <c r="RSF11" s="2"/>
      <c r="RSG11" s="2"/>
      <c r="RSH11" s="2"/>
      <c r="RSI11" s="2"/>
      <c r="RSJ11" s="2"/>
      <c r="RSK11" s="2"/>
      <c r="RSL11" s="2"/>
      <c r="RSM11" s="2"/>
      <c r="RSN11" s="2"/>
      <c r="RSO11" s="2"/>
      <c r="RSP11" s="2"/>
      <c r="RSQ11" s="2"/>
      <c r="RSR11" s="2"/>
      <c r="RSS11" s="2"/>
      <c r="RST11" s="2"/>
      <c r="RSU11" s="2"/>
      <c r="RSV11" s="2"/>
      <c r="RSW11" s="2"/>
      <c r="RSX11" s="2"/>
      <c r="RSY11" s="2"/>
      <c r="RSZ11" s="2"/>
      <c r="RTA11" s="2"/>
      <c r="RTB11" s="2"/>
      <c r="RTC11" s="2"/>
      <c r="RTD11" s="2"/>
      <c r="RTE11" s="2"/>
      <c r="RTF11" s="2"/>
      <c r="RTG11" s="2"/>
      <c r="RTH11" s="2"/>
      <c r="RTI11" s="2"/>
      <c r="RTJ11" s="2"/>
      <c r="RTK11" s="2"/>
      <c r="RTL11" s="2"/>
      <c r="RTM11" s="2"/>
      <c r="RTN11" s="2"/>
      <c r="RTO11" s="2"/>
      <c r="RTP11" s="2"/>
      <c r="RTQ11" s="2"/>
      <c r="RTR11" s="2"/>
      <c r="RTS11" s="2"/>
      <c r="RTT11" s="2"/>
      <c r="RTU11" s="2"/>
      <c r="RTV11" s="2"/>
      <c r="RTW11" s="2"/>
      <c r="RTX11" s="2"/>
      <c r="RTY11" s="2"/>
      <c r="RTZ11" s="2"/>
      <c r="RUA11" s="2"/>
      <c r="RUB11" s="2"/>
      <c r="RUC11" s="2"/>
      <c r="RUD11" s="2"/>
      <c r="RUE11" s="2"/>
      <c r="RUF11" s="2"/>
      <c r="RUG11" s="2"/>
      <c r="RUH11" s="2"/>
      <c r="RUI11" s="2"/>
      <c r="RUJ11" s="2"/>
      <c r="RUK11" s="2"/>
      <c r="RUL11" s="2"/>
      <c r="RUM11" s="2"/>
      <c r="RUN11" s="2"/>
      <c r="RUO11" s="2"/>
      <c r="RUP11" s="2"/>
      <c r="RUQ11" s="2"/>
      <c r="RUR11" s="2"/>
      <c r="RUS11" s="2"/>
      <c r="RUT11" s="2"/>
      <c r="RUU11" s="2"/>
      <c r="RUV11" s="2"/>
      <c r="RUW11" s="2"/>
      <c r="RUX11" s="2"/>
      <c r="RUY11" s="2"/>
      <c r="RUZ11" s="2"/>
      <c r="RVA11" s="2"/>
      <c r="RVB11" s="2"/>
      <c r="RVC11" s="2"/>
      <c r="RVD11" s="2"/>
      <c r="RVE11" s="2"/>
      <c r="RVF11" s="2"/>
      <c r="RVG11" s="2"/>
      <c r="RVH11" s="2"/>
      <c r="RVI11" s="2"/>
      <c r="RVJ11" s="2"/>
      <c r="RVK11" s="2"/>
      <c r="RVL11" s="2"/>
      <c r="RVM11" s="2"/>
      <c r="RVN11" s="2"/>
      <c r="RVO11" s="2"/>
      <c r="RVP11" s="2"/>
      <c r="RVQ11" s="2"/>
      <c r="RVR11" s="2"/>
      <c r="RVS11" s="2"/>
      <c r="RVT11" s="2"/>
      <c r="RVU11" s="2"/>
      <c r="RVV11" s="2"/>
      <c r="RVW11" s="2"/>
      <c r="RVX11" s="2"/>
      <c r="RVY11" s="2"/>
      <c r="RVZ11" s="2"/>
      <c r="RWA11" s="2"/>
      <c r="RWB11" s="2"/>
      <c r="RWC11" s="2"/>
      <c r="RWD11" s="2"/>
      <c r="RWE11" s="2"/>
      <c r="RWF11" s="2"/>
      <c r="RWG11" s="2"/>
      <c r="RWH11" s="2"/>
      <c r="RWI11" s="2"/>
      <c r="RWJ11" s="2"/>
      <c r="RWK11" s="2"/>
      <c r="RWL11" s="2"/>
      <c r="RWM11" s="2"/>
      <c r="RWN11" s="2"/>
      <c r="RWO11" s="2"/>
      <c r="RWP11" s="2"/>
      <c r="RWQ11" s="2"/>
      <c r="RWR11" s="2"/>
      <c r="RWS11" s="2"/>
      <c r="RWT11" s="2"/>
      <c r="RWU11" s="2"/>
      <c r="RWV11" s="2"/>
      <c r="RWW11" s="2"/>
      <c r="RWX11" s="2"/>
      <c r="RWY11" s="2"/>
      <c r="RWZ11" s="2"/>
      <c r="RXA11" s="2"/>
      <c r="RXB11" s="2"/>
      <c r="RXC11" s="2"/>
      <c r="RXD11" s="2"/>
      <c r="RXE11" s="2"/>
      <c r="RXF11" s="2"/>
      <c r="RXG11" s="2"/>
      <c r="RXH11" s="2"/>
      <c r="RXI11" s="2"/>
      <c r="RXJ11" s="2"/>
      <c r="RXK11" s="2"/>
      <c r="RXL11" s="2"/>
      <c r="RXM11" s="2"/>
      <c r="RXN11" s="2"/>
      <c r="RXO11" s="2"/>
      <c r="RXP11" s="2"/>
      <c r="RXQ11" s="2"/>
      <c r="RXR11" s="2"/>
      <c r="RXS11" s="2"/>
      <c r="RXT11" s="2"/>
      <c r="RXU11" s="2"/>
      <c r="RXV11" s="2"/>
      <c r="RXW11" s="2"/>
      <c r="RXX11" s="2"/>
      <c r="RXY11" s="2"/>
      <c r="RXZ11" s="2"/>
      <c r="RYA11" s="2"/>
      <c r="RYB11" s="2"/>
      <c r="RYC11" s="2"/>
      <c r="RYD11" s="2"/>
      <c r="RYE11" s="2"/>
      <c r="RYF11" s="2"/>
      <c r="RYG11" s="2"/>
      <c r="RYH11" s="2"/>
      <c r="RYI11" s="2"/>
      <c r="RYJ11" s="2"/>
      <c r="RYK11" s="2"/>
      <c r="RYL11" s="2"/>
      <c r="RYM11" s="2"/>
      <c r="RYN11" s="2"/>
      <c r="RYO11" s="2"/>
      <c r="RYP11" s="2"/>
      <c r="RYQ11" s="2"/>
      <c r="RYR11" s="2"/>
      <c r="RYS11" s="2"/>
      <c r="RYT11" s="2"/>
      <c r="RYU11" s="2"/>
      <c r="RYV11" s="2"/>
      <c r="RYW11" s="2"/>
      <c r="RYX11" s="2"/>
      <c r="RYY11" s="2"/>
      <c r="RYZ11" s="2"/>
      <c r="RZA11" s="2"/>
      <c r="RZB11" s="2"/>
      <c r="RZC11" s="2"/>
      <c r="RZD11" s="2"/>
      <c r="RZE11" s="2"/>
      <c r="RZF11" s="2"/>
      <c r="RZG11" s="2"/>
      <c r="RZH11" s="2"/>
      <c r="RZI11" s="2"/>
      <c r="RZJ11" s="2"/>
      <c r="RZK11" s="2"/>
      <c r="RZL11" s="2"/>
      <c r="RZM11" s="2"/>
      <c r="RZN11" s="2"/>
      <c r="RZO11" s="2"/>
      <c r="RZP11" s="2"/>
      <c r="RZQ11" s="2"/>
      <c r="RZR11" s="2"/>
      <c r="RZS11" s="2"/>
      <c r="RZT11" s="2"/>
      <c r="RZU11" s="2"/>
      <c r="RZV11" s="2"/>
      <c r="RZW11" s="2"/>
      <c r="RZX11" s="2"/>
      <c r="RZY11" s="2"/>
      <c r="RZZ11" s="2"/>
      <c r="SAA11" s="2"/>
      <c r="SAB11" s="2"/>
      <c r="SAC11" s="2"/>
      <c r="SAD11" s="2"/>
      <c r="SAE11" s="2"/>
      <c r="SAF11" s="2"/>
      <c r="SAG11" s="2"/>
      <c r="SAH11" s="2"/>
      <c r="SAI11" s="2"/>
      <c r="SAJ11" s="2"/>
      <c r="SAK11" s="2"/>
      <c r="SAL11" s="2"/>
      <c r="SAM11" s="2"/>
      <c r="SAN11" s="2"/>
      <c r="SAO11" s="2"/>
      <c r="SAP11" s="2"/>
      <c r="SAQ11" s="2"/>
      <c r="SAR11" s="2"/>
      <c r="SAS11" s="2"/>
      <c r="SAT11" s="2"/>
      <c r="SAU11" s="2"/>
      <c r="SAV11" s="2"/>
      <c r="SAW11" s="2"/>
      <c r="SAX11" s="2"/>
      <c r="SAY11" s="2"/>
      <c r="SAZ11" s="2"/>
      <c r="SBA11" s="2"/>
      <c r="SBB11" s="2"/>
      <c r="SBC11" s="2"/>
      <c r="SBD11" s="2"/>
      <c r="SBE11" s="2"/>
      <c r="SBF11" s="2"/>
      <c r="SBG11" s="2"/>
      <c r="SBH11" s="2"/>
      <c r="SBI11" s="2"/>
      <c r="SBJ11" s="2"/>
      <c r="SBK11" s="2"/>
      <c r="SBL11" s="2"/>
      <c r="SBM11" s="2"/>
      <c r="SBN11" s="2"/>
      <c r="SBO11" s="2"/>
      <c r="SBP11" s="2"/>
      <c r="SBQ11" s="2"/>
      <c r="SBR11" s="2"/>
      <c r="SBS11" s="2"/>
      <c r="SBT11" s="2"/>
      <c r="SBU11" s="2"/>
      <c r="SBV11" s="2"/>
      <c r="SBW11" s="2"/>
      <c r="SBX11" s="2"/>
      <c r="SBY11" s="2"/>
      <c r="SBZ11" s="2"/>
      <c r="SCA11" s="2"/>
      <c r="SCB11" s="2"/>
      <c r="SCC11" s="2"/>
      <c r="SCD11" s="2"/>
      <c r="SCE11" s="2"/>
      <c r="SCF11" s="2"/>
      <c r="SCG11" s="2"/>
      <c r="SCH11" s="2"/>
      <c r="SCI11" s="2"/>
      <c r="SCJ11" s="2"/>
      <c r="SCK11" s="2"/>
      <c r="SCL11" s="2"/>
      <c r="SCM11" s="2"/>
      <c r="SCN11" s="2"/>
      <c r="SCO11" s="2"/>
      <c r="SCP11" s="2"/>
      <c r="SCQ11" s="2"/>
      <c r="SCR11" s="2"/>
      <c r="SCS11" s="2"/>
      <c r="SCT11" s="2"/>
      <c r="SCU11" s="2"/>
      <c r="SCV11" s="2"/>
      <c r="SCW11" s="2"/>
      <c r="SCX11" s="2"/>
      <c r="SCY11" s="2"/>
      <c r="SCZ11" s="2"/>
      <c r="SDA11" s="2"/>
      <c r="SDB11" s="2"/>
      <c r="SDC11" s="2"/>
      <c r="SDD11" s="2"/>
      <c r="SDE11" s="2"/>
      <c r="SDF11" s="2"/>
      <c r="SDG11" s="2"/>
      <c r="SDH11" s="2"/>
      <c r="SDI11" s="2"/>
      <c r="SDJ11" s="2"/>
      <c r="SDK11" s="2"/>
      <c r="SDL11" s="2"/>
      <c r="SDM11" s="2"/>
      <c r="SDN11" s="2"/>
      <c r="SDO11" s="2"/>
      <c r="SDP11" s="2"/>
      <c r="SDQ11" s="2"/>
      <c r="SDR11" s="2"/>
      <c r="SDS11" s="2"/>
      <c r="SDT11" s="2"/>
      <c r="SDU11" s="2"/>
      <c r="SDV11" s="2"/>
      <c r="SDW11" s="2"/>
      <c r="SDX11" s="2"/>
      <c r="SDY11" s="2"/>
      <c r="SDZ11" s="2"/>
      <c r="SEA11" s="2"/>
      <c r="SEB11" s="2"/>
      <c r="SEC11" s="2"/>
      <c r="SED11" s="2"/>
      <c r="SEE11" s="2"/>
      <c r="SEF11" s="2"/>
      <c r="SEG11" s="2"/>
      <c r="SEH11" s="2"/>
      <c r="SEI11" s="2"/>
      <c r="SEJ11" s="2"/>
      <c r="SEK11" s="2"/>
      <c r="SEL11" s="2"/>
      <c r="SEM11" s="2"/>
      <c r="SEN11" s="2"/>
      <c r="SEO11" s="2"/>
      <c r="SEP11" s="2"/>
      <c r="SEQ11" s="2"/>
      <c r="SER11" s="2"/>
      <c r="SES11" s="2"/>
      <c r="SET11" s="2"/>
      <c r="SEU11" s="2"/>
      <c r="SEV11" s="2"/>
      <c r="SEW11" s="2"/>
      <c r="SEX11" s="2"/>
      <c r="SEY11" s="2"/>
      <c r="SEZ11" s="2"/>
      <c r="SFA11" s="2"/>
      <c r="SFB11" s="2"/>
      <c r="SFC11" s="2"/>
      <c r="SFD11" s="2"/>
      <c r="SFE11" s="2"/>
      <c r="SFF11" s="2"/>
      <c r="SFG11" s="2"/>
      <c r="SFH11" s="2"/>
      <c r="SFI11" s="2"/>
      <c r="SFJ11" s="2"/>
      <c r="SFK11" s="2"/>
      <c r="SFL11" s="2"/>
      <c r="SFM11" s="2"/>
      <c r="SFN11" s="2"/>
      <c r="SFO11" s="2"/>
      <c r="SFP11" s="2"/>
      <c r="SFQ11" s="2"/>
      <c r="SFR11" s="2"/>
      <c r="SFS11" s="2"/>
      <c r="SFT11" s="2"/>
      <c r="SFU11" s="2"/>
      <c r="SFV11" s="2"/>
      <c r="SFW11" s="2"/>
      <c r="SFX11" s="2"/>
      <c r="SFY11" s="2"/>
      <c r="SFZ11" s="2"/>
      <c r="SGA11" s="2"/>
      <c r="SGB11" s="2"/>
      <c r="SGC11" s="2"/>
      <c r="SGD11" s="2"/>
      <c r="SGE11" s="2"/>
      <c r="SGF11" s="2"/>
      <c r="SGG11" s="2"/>
      <c r="SGH11" s="2"/>
      <c r="SGI11" s="2"/>
      <c r="SGJ11" s="2"/>
      <c r="SGK11" s="2"/>
      <c r="SGL11" s="2"/>
      <c r="SGM11" s="2"/>
      <c r="SGN11" s="2"/>
      <c r="SGO11" s="2"/>
      <c r="SGP11" s="2"/>
      <c r="SGQ11" s="2"/>
      <c r="SGR11" s="2"/>
      <c r="SGS11" s="2"/>
      <c r="SGT11" s="2"/>
      <c r="SGU11" s="2"/>
      <c r="SGV11" s="2"/>
      <c r="SGW11" s="2"/>
      <c r="SGX11" s="2"/>
      <c r="SGY11" s="2"/>
      <c r="SGZ11" s="2"/>
      <c r="SHA11" s="2"/>
      <c r="SHB11" s="2"/>
      <c r="SHC11" s="2"/>
      <c r="SHD11" s="2"/>
      <c r="SHE11" s="2"/>
      <c r="SHF11" s="2"/>
      <c r="SHG11" s="2"/>
      <c r="SHH11" s="2"/>
      <c r="SHI11" s="2"/>
      <c r="SHJ11" s="2"/>
      <c r="SHK11" s="2"/>
      <c r="SHL11" s="2"/>
      <c r="SHM11" s="2"/>
      <c r="SHN11" s="2"/>
      <c r="SHO11" s="2"/>
      <c r="SHP11" s="2"/>
      <c r="SHQ11" s="2"/>
      <c r="SHR11" s="2"/>
      <c r="SHS11" s="2"/>
      <c r="SHT11" s="2"/>
      <c r="SHU11" s="2"/>
      <c r="SHV11" s="2"/>
      <c r="SHW11" s="2"/>
      <c r="SHX11" s="2"/>
      <c r="SHY11" s="2"/>
      <c r="SHZ11" s="2"/>
      <c r="SIA11" s="2"/>
      <c r="SIB11" s="2"/>
      <c r="SIC11" s="2"/>
      <c r="SID11" s="2"/>
      <c r="SIE11" s="2"/>
      <c r="SIF11" s="2"/>
      <c r="SIG11" s="2"/>
      <c r="SIH11" s="2"/>
      <c r="SII11" s="2"/>
      <c r="SIJ11" s="2"/>
      <c r="SIK11" s="2"/>
      <c r="SIL11" s="2"/>
      <c r="SIM11" s="2"/>
      <c r="SIN11" s="2"/>
      <c r="SIO11" s="2"/>
      <c r="SIP11" s="2"/>
      <c r="SIQ11" s="2"/>
      <c r="SIR11" s="2"/>
      <c r="SIS11" s="2"/>
      <c r="SIT11" s="2"/>
      <c r="SIU11" s="2"/>
      <c r="SIV11" s="2"/>
      <c r="SIW11" s="2"/>
      <c r="SIX11" s="2"/>
      <c r="SIY11" s="2"/>
      <c r="SIZ11" s="2"/>
      <c r="SJA11" s="2"/>
      <c r="SJB11" s="2"/>
      <c r="SJC11" s="2"/>
      <c r="SJD11" s="2"/>
      <c r="SJE11" s="2"/>
      <c r="SJF11" s="2"/>
      <c r="SJG11" s="2"/>
      <c r="SJH11" s="2"/>
      <c r="SJI11" s="2"/>
      <c r="SJJ11" s="2"/>
      <c r="SJK11" s="2"/>
      <c r="SJL11" s="2"/>
      <c r="SJM11" s="2"/>
      <c r="SJN11" s="2"/>
      <c r="SJO11" s="2"/>
      <c r="SJP11" s="2"/>
      <c r="SJQ11" s="2"/>
      <c r="SJR11" s="2"/>
      <c r="SJS11" s="2"/>
      <c r="SJT11" s="2"/>
      <c r="SJU11" s="2"/>
      <c r="SJV11" s="2"/>
      <c r="SJW11" s="2"/>
      <c r="SJX11" s="2"/>
      <c r="SJY11" s="2"/>
      <c r="SJZ11" s="2"/>
      <c r="SKA11" s="2"/>
      <c r="SKB11" s="2"/>
      <c r="SKC11" s="2"/>
      <c r="SKD11" s="2"/>
      <c r="SKE11" s="2"/>
      <c r="SKF11" s="2"/>
      <c r="SKG11" s="2"/>
      <c r="SKH11" s="2"/>
      <c r="SKI11" s="2"/>
      <c r="SKJ11" s="2"/>
      <c r="SKK11" s="2"/>
      <c r="SKL11" s="2"/>
      <c r="SKM11" s="2"/>
      <c r="SKN11" s="2"/>
      <c r="SKO11" s="2"/>
      <c r="SKP11" s="2"/>
      <c r="SKQ11" s="2"/>
      <c r="SKR11" s="2"/>
      <c r="SKS11" s="2"/>
      <c r="SKT11" s="2"/>
      <c r="SKU11" s="2"/>
      <c r="SKV11" s="2"/>
      <c r="SKW11" s="2"/>
      <c r="SKX11" s="2"/>
      <c r="SKY11" s="2"/>
      <c r="SKZ11" s="2"/>
      <c r="SLA11" s="2"/>
      <c r="SLB11" s="2"/>
      <c r="SLC11" s="2"/>
      <c r="SLD11" s="2"/>
      <c r="SLE11" s="2"/>
      <c r="SLF11" s="2"/>
      <c r="SLG11" s="2"/>
      <c r="SLH11" s="2"/>
      <c r="SLI11" s="2"/>
      <c r="SLJ11" s="2"/>
      <c r="SLK11" s="2"/>
      <c r="SLL11" s="2"/>
      <c r="SLM11" s="2"/>
      <c r="SLN11" s="2"/>
      <c r="SLO11" s="2"/>
      <c r="SLP11" s="2"/>
      <c r="SLQ11" s="2"/>
      <c r="SLR11" s="2"/>
      <c r="SLS11" s="2"/>
      <c r="SLT11" s="2"/>
      <c r="SLU11" s="2"/>
      <c r="SLV11" s="2"/>
      <c r="SLW11" s="2"/>
      <c r="SLX11" s="2"/>
      <c r="SLY11" s="2"/>
      <c r="SLZ11" s="2"/>
      <c r="SMA11" s="2"/>
      <c r="SMB11" s="2"/>
      <c r="SMC11" s="2"/>
      <c r="SMD11" s="2"/>
      <c r="SME11" s="2"/>
      <c r="SMF11" s="2"/>
      <c r="SMG11" s="2"/>
      <c r="SMH11" s="2"/>
      <c r="SMI11" s="2"/>
      <c r="SMJ11" s="2"/>
      <c r="SMK11" s="2"/>
      <c r="SML11" s="2"/>
      <c r="SMM11" s="2"/>
      <c r="SMN11" s="2"/>
      <c r="SMO11" s="2"/>
      <c r="SMP11" s="2"/>
      <c r="SMQ11" s="2"/>
      <c r="SMR11" s="2"/>
      <c r="SMS11" s="2"/>
      <c r="SMT11" s="2"/>
      <c r="SMU11" s="2"/>
      <c r="SMV11" s="2"/>
      <c r="SMW11" s="2"/>
      <c r="SMX11" s="2"/>
      <c r="SMY11" s="2"/>
      <c r="SMZ11" s="2"/>
      <c r="SNA11" s="2"/>
      <c r="SNB11" s="2"/>
      <c r="SNC11" s="2"/>
      <c r="SND11" s="2"/>
      <c r="SNE11" s="2"/>
      <c r="SNF11" s="2"/>
      <c r="SNG11" s="2"/>
      <c r="SNH11" s="2"/>
      <c r="SNI11" s="2"/>
      <c r="SNJ11" s="2"/>
      <c r="SNK11" s="2"/>
      <c r="SNL11" s="2"/>
      <c r="SNM11" s="2"/>
      <c r="SNN11" s="2"/>
      <c r="SNO11" s="2"/>
      <c r="SNP11" s="2"/>
      <c r="SNQ11" s="2"/>
      <c r="SNR11" s="2"/>
      <c r="SNS11" s="2"/>
      <c r="SNT11" s="2"/>
      <c r="SNU11" s="2"/>
      <c r="SNV11" s="2"/>
      <c r="SNW11" s="2"/>
      <c r="SNX11" s="2"/>
      <c r="SNY11" s="2"/>
      <c r="SNZ11" s="2"/>
      <c r="SOA11" s="2"/>
      <c r="SOB11" s="2"/>
      <c r="SOC11" s="2"/>
      <c r="SOD11" s="2"/>
      <c r="SOE11" s="2"/>
      <c r="SOF11" s="2"/>
      <c r="SOG11" s="2"/>
      <c r="SOH11" s="2"/>
      <c r="SOI11" s="2"/>
      <c r="SOJ11" s="2"/>
      <c r="SOK11" s="2"/>
      <c r="SOL11" s="2"/>
      <c r="SOM11" s="2"/>
      <c r="SON11" s="2"/>
      <c r="SOO11" s="2"/>
      <c r="SOP11" s="2"/>
      <c r="SOQ11" s="2"/>
      <c r="SOR11" s="2"/>
      <c r="SOS11" s="2"/>
      <c r="SOT11" s="2"/>
      <c r="SOU11" s="2"/>
      <c r="SOV11" s="2"/>
      <c r="SOW11" s="2"/>
      <c r="SOX11" s="2"/>
      <c r="SOY11" s="2"/>
      <c r="SOZ11" s="2"/>
      <c r="SPA11" s="2"/>
      <c r="SPB11" s="2"/>
      <c r="SPC11" s="2"/>
      <c r="SPD11" s="2"/>
      <c r="SPE11" s="2"/>
      <c r="SPF11" s="2"/>
      <c r="SPG11" s="2"/>
      <c r="SPH11" s="2"/>
      <c r="SPI11" s="2"/>
      <c r="SPJ11" s="2"/>
      <c r="SPK11" s="2"/>
      <c r="SPL11" s="2"/>
      <c r="SPM11" s="2"/>
      <c r="SPN11" s="2"/>
      <c r="SPO11" s="2"/>
      <c r="SPP11" s="2"/>
      <c r="SPQ11" s="2"/>
      <c r="SPR11" s="2"/>
      <c r="SPS11" s="2"/>
      <c r="SPT11" s="2"/>
      <c r="SPU11" s="2"/>
      <c r="SPV11" s="2"/>
      <c r="SPW11" s="2"/>
      <c r="SPX11" s="2"/>
      <c r="SPY11" s="2"/>
      <c r="SPZ11" s="2"/>
      <c r="SQA11" s="2"/>
      <c r="SQB11" s="2"/>
      <c r="SQC11" s="2"/>
      <c r="SQD11" s="2"/>
      <c r="SQE11" s="2"/>
      <c r="SQF11" s="2"/>
      <c r="SQG11" s="2"/>
      <c r="SQH11" s="2"/>
      <c r="SQI11" s="2"/>
      <c r="SQJ11" s="2"/>
      <c r="SQK11" s="2"/>
      <c r="SQL11" s="2"/>
      <c r="SQM11" s="2"/>
      <c r="SQN11" s="2"/>
      <c r="SQO11" s="2"/>
      <c r="SQP11" s="2"/>
      <c r="SQQ11" s="2"/>
      <c r="SQR11" s="2"/>
      <c r="SQS11" s="2"/>
      <c r="SQT11" s="2"/>
      <c r="SQU11" s="2"/>
      <c r="SQV11" s="2"/>
      <c r="SQW11" s="2"/>
      <c r="SQX11" s="2"/>
      <c r="SQY11" s="2"/>
      <c r="SQZ11" s="2"/>
      <c r="SRA11" s="2"/>
      <c r="SRB11" s="2"/>
      <c r="SRC11" s="2"/>
      <c r="SRD11" s="2"/>
      <c r="SRE11" s="2"/>
      <c r="SRF11" s="2"/>
      <c r="SRG11" s="2"/>
      <c r="SRH11" s="2"/>
      <c r="SRI11" s="2"/>
      <c r="SRJ11" s="2"/>
      <c r="SRK11" s="2"/>
      <c r="SRL11" s="2"/>
      <c r="SRM11" s="2"/>
      <c r="SRN11" s="2"/>
      <c r="SRO11" s="2"/>
      <c r="SRP11" s="2"/>
      <c r="SRQ11" s="2"/>
      <c r="SRR11" s="2"/>
      <c r="SRS11" s="2"/>
      <c r="SRT11" s="2"/>
      <c r="SRU11" s="2"/>
      <c r="SRV11" s="2"/>
      <c r="SRW11" s="2"/>
      <c r="SRX11" s="2"/>
      <c r="SRY11" s="2"/>
      <c r="SRZ11" s="2"/>
      <c r="SSA11" s="2"/>
      <c r="SSB11" s="2"/>
      <c r="SSC11" s="2"/>
      <c r="SSD11" s="2"/>
      <c r="SSE11" s="2"/>
      <c r="SSF11" s="2"/>
      <c r="SSG11" s="2"/>
      <c r="SSH11" s="2"/>
      <c r="SSI11" s="2"/>
      <c r="SSJ11" s="2"/>
      <c r="SSK11" s="2"/>
      <c r="SSL11" s="2"/>
      <c r="SSM11" s="2"/>
      <c r="SSN11" s="2"/>
      <c r="SSO11" s="2"/>
      <c r="SSP11" s="2"/>
      <c r="SSQ11" s="2"/>
      <c r="SSR11" s="2"/>
      <c r="SSS11" s="2"/>
      <c r="SST11" s="2"/>
      <c r="SSU11" s="2"/>
      <c r="SSV11" s="2"/>
      <c r="SSW11" s="2"/>
      <c r="SSX11" s="2"/>
      <c r="SSY11" s="2"/>
      <c r="SSZ11" s="2"/>
      <c r="STA11" s="2"/>
      <c r="STB11" s="2"/>
      <c r="STC11" s="2"/>
      <c r="STD11" s="2"/>
      <c r="STE11" s="2"/>
      <c r="STF11" s="2"/>
      <c r="STG11" s="2"/>
      <c r="STH11" s="2"/>
      <c r="STI11" s="2"/>
      <c r="STJ11" s="2"/>
      <c r="STK11" s="2"/>
      <c r="STL11" s="2"/>
      <c r="STM11" s="2"/>
      <c r="STN11" s="2"/>
      <c r="STO11" s="2"/>
      <c r="STP11" s="2"/>
      <c r="STQ11" s="2"/>
      <c r="STR11" s="2"/>
      <c r="STS11" s="2"/>
      <c r="STT11" s="2"/>
      <c r="STU11" s="2"/>
      <c r="STV11" s="2"/>
      <c r="STW11" s="2"/>
      <c r="STX11" s="2"/>
      <c r="STY11" s="2"/>
      <c r="STZ11" s="2"/>
      <c r="SUA11" s="2"/>
      <c r="SUB11" s="2"/>
      <c r="SUC11" s="2"/>
      <c r="SUD11" s="2"/>
      <c r="SUE11" s="2"/>
      <c r="SUF11" s="2"/>
      <c r="SUG11" s="2"/>
      <c r="SUH11" s="2"/>
      <c r="SUI11" s="2"/>
      <c r="SUJ11" s="2"/>
      <c r="SUK11" s="2"/>
      <c r="SUL11" s="2"/>
      <c r="SUM11" s="2"/>
      <c r="SUN11" s="2"/>
      <c r="SUO11" s="2"/>
      <c r="SUP11" s="2"/>
      <c r="SUQ11" s="2"/>
      <c r="SUR11" s="2"/>
      <c r="SUS11" s="2"/>
      <c r="SUT11" s="2"/>
      <c r="SUU11" s="2"/>
      <c r="SUV11" s="2"/>
      <c r="SUW11" s="2"/>
      <c r="SUX11" s="2"/>
      <c r="SUY11" s="2"/>
      <c r="SUZ11" s="2"/>
      <c r="SVA11" s="2"/>
      <c r="SVB11" s="2"/>
      <c r="SVC11" s="2"/>
      <c r="SVD11" s="2"/>
      <c r="SVE11" s="2"/>
      <c r="SVF11" s="2"/>
      <c r="SVG11" s="2"/>
      <c r="SVH11" s="2"/>
      <c r="SVI11" s="2"/>
      <c r="SVJ11" s="2"/>
      <c r="SVK11" s="2"/>
      <c r="SVL11" s="2"/>
      <c r="SVM11" s="2"/>
      <c r="SVN11" s="2"/>
      <c r="SVO11" s="2"/>
      <c r="SVP11" s="2"/>
      <c r="SVQ11" s="2"/>
      <c r="SVR11" s="2"/>
      <c r="SVS11" s="2"/>
      <c r="SVT11" s="2"/>
      <c r="SVU11" s="2"/>
      <c r="SVV11" s="2"/>
      <c r="SVW11" s="2"/>
      <c r="SVX11" s="2"/>
      <c r="SVY11" s="2"/>
      <c r="SVZ11" s="2"/>
      <c r="SWA11" s="2"/>
      <c r="SWB11" s="2"/>
      <c r="SWC11" s="2"/>
      <c r="SWD11" s="2"/>
      <c r="SWE11" s="2"/>
      <c r="SWF11" s="2"/>
      <c r="SWG11" s="2"/>
      <c r="SWH11" s="2"/>
      <c r="SWI11" s="2"/>
      <c r="SWJ11" s="2"/>
      <c r="SWK11" s="2"/>
      <c r="SWL11" s="2"/>
      <c r="SWM11" s="2"/>
      <c r="SWN11" s="2"/>
      <c r="SWO11" s="2"/>
      <c r="SWP11" s="2"/>
      <c r="SWQ11" s="2"/>
      <c r="SWR11" s="2"/>
      <c r="SWS11" s="2"/>
      <c r="SWT11" s="2"/>
      <c r="SWU11" s="2"/>
      <c r="SWV11" s="2"/>
      <c r="SWW11" s="2"/>
      <c r="SWX11" s="2"/>
      <c r="SWY11" s="2"/>
      <c r="SWZ11" s="2"/>
      <c r="SXA11" s="2"/>
      <c r="SXB11" s="2"/>
      <c r="SXC11" s="2"/>
      <c r="SXD11" s="2"/>
      <c r="SXE11" s="2"/>
      <c r="SXF11" s="2"/>
      <c r="SXG11" s="2"/>
      <c r="SXH11" s="2"/>
      <c r="SXI11" s="2"/>
      <c r="SXJ11" s="2"/>
      <c r="SXK11" s="2"/>
      <c r="SXL11" s="2"/>
      <c r="SXM11" s="2"/>
      <c r="SXN11" s="2"/>
      <c r="SXO11" s="2"/>
      <c r="SXP11" s="2"/>
      <c r="SXQ11" s="2"/>
      <c r="SXR11" s="2"/>
      <c r="SXS11" s="2"/>
      <c r="SXT11" s="2"/>
      <c r="SXU11" s="2"/>
      <c r="SXV11" s="2"/>
      <c r="SXW11" s="2"/>
      <c r="SXX11" s="2"/>
      <c r="SXY11" s="2"/>
      <c r="SXZ11" s="2"/>
      <c r="SYA11" s="2"/>
      <c r="SYB11" s="2"/>
      <c r="SYC11" s="2"/>
      <c r="SYD11" s="2"/>
      <c r="SYE11" s="2"/>
      <c r="SYF11" s="2"/>
      <c r="SYG11" s="2"/>
      <c r="SYH11" s="2"/>
      <c r="SYI11" s="2"/>
      <c r="SYJ11" s="2"/>
      <c r="SYK11" s="2"/>
      <c r="SYL11" s="2"/>
      <c r="SYM11" s="2"/>
      <c r="SYN11" s="2"/>
      <c r="SYO11" s="2"/>
      <c r="SYP11" s="2"/>
      <c r="SYQ11" s="2"/>
      <c r="SYR11" s="2"/>
      <c r="SYS11" s="2"/>
      <c r="SYT11" s="2"/>
      <c r="SYU11" s="2"/>
      <c r="SYV11" s="2"/>
      <c r="SYW11" s="2"/>
      <c r="SYX11" s="2"/>
      <c r="SYY11" s="2"/>
      <c r="SYZ11" s="2"/>
      <c r="SZA11" s="2"/>
      <c r="SZB11" s="2"/>
      <c r="SZC11" s="2"/>
      <c r="SZD11" s="2"/>
      <c r="SZE11" s="2"/>
      <c r="SZF11" s="2"/>
      <c r="SZG11" s="2"/>
      <c r="SZH11" s="2"/>
      <c r="SZI11" s="2"/>
      <c r="SZJ11" s="2"/>
      <c r="SZK11" s="2"/>
      <c r="SZL11" s="2"/>
      <c r="SZM11" s="2"/>
      <c r="SZN11" s="2"/>
      <c r="SZO11" s="2"/>
      <c r="SZP11" s="2"/>
      <c r="SZQ11" s="2"/>
      <c r="SZR11" s="2"/>
      <c r="SZS11" s="2"/>
      <c r="SZT11" s="2"/>
      <c r="SZU11" s="2"/>
      <c r="SZV11" s="2"/>
      <c r="SZW11" s="2"/>
      <c r="SZX11" s="2"/>
      <c r="SZY11" s="2"/>
      <c r="SZZ11" s="2"/>
      <c r="TAA11" s="2"/>
      <c r="TAB11" s="2"/>
      <c r="TAC11" s="2"/>
      <c r="TAD11" s="2"/>
      <c r="TAE11" s="2"/>
      <c r="TAF11" s="2"/>
      <c r="TAG11" s="2"/>
      <c r="TAH11" s="2"/>
      <c r="TAI11" s="2"/>
      <c r="TAJ11" s="2"/>
      <c r="TAK11" s="2"/>
      <c r="TAL11" s="2"/>
      <c r="TAM11" s="2"/>
      <c r="TAN11" s="2"/>
      <c r="TAO11" s="2"/>
      <c r="TAP11" s="2"/>
      <c r="TAQ11" s="2"/>
      <c r="TAR11" s="2"/>
      <c r="TAS11" s="2"/>
      <c r="TAT11" s="2"/>
      <c r="TAU11" s="2"/>
      <c r="TAV11" s="2"/>
      <c r="TAW11" s="2"/>
      <c r="TAX11" s="2"/>
      <c r="TAY11" s="2"/>
      <c r="TAZ11" s="2"/>
      <c r="TBA11" s="2"/>
      <c r="TBB11" s="2"/>
      <c r="TBC11" s="2"/>
      <c r="TBD11" s="2"/>
      <c r="TBE11" s="2"/>
      <c r="TBF11" s="2"/>
      <c r="TBG11" s="2"/>
      <c r="TBH11" s="2"/>
      <c r="TBI11" s="2"/>
      <c r="TBJ11" s="2"/>
      <c r="TBK11" s="2"/>
      <c r="TBL11" s="2"/>
      <c r="TBM11" s="2"/>
      <c r="TBN11" s="2"/>
      <c r="TBO11" s="2"/>
      <c r="TBP11" s="2"/>
      <c r="TBQ11" s="2"/>
      <c r="TBR11" s="2"/>
      <c r="TBS11" s="2"/>
      <c r="TBT11" s="2"/>
      <c r="TBU11" s="2"/>
      <c r="TBV11" s="2"/>
      <c r="TBW11" s="2"/>
      <c r="TBX11" s="2"/>
      <c r="TBY11" s="2"/>
      <c r="TBZ11" s="2"/>
      <c r="TCA11" s="2"/>
      <c r="TCB11" s="2"/>
      <c r="TCC11" s="2"/>
      <c r="TCD11" s="2"/>
      <c r="TCE11" s="2"/>
      <c r="TCF11" s="2"/>
      <c r="TCG11" s="2"/>
      <c r="TCH11" s="2"/>
      <c r="TCI11" s="2"/>
      <c r="TCJ11" s="2"/>
      <c r="TCK11" s="2"/>
      <c r="TCL11" s="2"/>
      <c r="TCM11" s="2"/>
      <c r="TCN11" s="2"/>
      <c r="TCO11" s="2"/>
      <c r="TCP11" s="2"/>
      <c r="TCQ11" s="2"/>
      <c r="TCR11" s="2"/>
      <c r="TCS11" s="2"/>
      <c r="TCT11" s="2"/>
      <c r="TCU11" s="2"/>
      <c r="TCV11" s="2"/>
      <c r="TCW11" s="2"/>
      <c r="TCX11" s="2"/>
      <c r="TCY11" s="2"/>
      <c r="TCZ11" s="2"/>
      <c r="TDA11" s="2"/>
      <c r="TDB11" s="2"/>
      <c r="TDC11" s="2"/>
      <c r="TDD11" s="2"/>
      <c r="TDE11" s="2"/>
      <c r="TDF11" s="2"/>
      <c r="TDG11" s="2"/>
      <c r="TDH11" s="2"/>
      <c r="TDI11" s="2"/>
      <c r="TDJ11" s="2"/>
      <c r="TDK11" s="2"/>
      <c r="TDL11" s="2"/>
      <c r="TDM11" s="2"/>
      <c r="TDN11" s="2"/>
      <c r="TDO11" s="2"/>
      <c r="TDP11" s="2"/>
      <c r="TDQ11" s="2"/>
      <c r="TDR11" s="2"/>
      <c r="TDS11" s="2"/>
      <c r="TDT11" s="2"/>
      <c r="TDU11" s="2"/>
      <c r="TDV11" s="2"/>
      <c r="TDW11" s="2"/>
      <c r="TDX11" s="2"/>
      <c r="TDY11" s="2"/>
      <c r="TDZ11" s="2"/>
      <c r="TEA11" s="2"/>
      <c r="TEB11" s="2"/>
      <c r="TEC11" s="2"/>
      <c r="TED11" s="2"/>
      <c r="TEE11" s="2"/>
      <c r="TEF11" s="2"/>
      <c r="TEG11" s="2"/>
      <c r="TEH11" s="2"/>
      <c r="TEI11" s="2"/>
      <c r="TEJ11" s="2"/>
      <c r="TEK11" s="2"/>
      <c r="TEL11" s="2"/>
      <c r="TEM11" s="2"/>
      <c r="TEN11" s="2"/>
      <c r="TEO11" s="2"/>
      <c r="TEP11" s="2"/>
      <c r="TEQ11" s="2"/>
      <c r="TER11" s="2"/>
      <c r="TES11" s="2"/>
      <c r="TET11" s="2"/>
      <c r="TEU11" s="2"/>
      <c r="TEV11" s="2"/>
      <c r="TEW11" s="2"/>
      <c r="TEX11" s="2"/>
      <c r="TEY11" s="2"/>
      <c r="TEZ11" s="2"/>
      <c r="TFA11" s="2"/>
      <c r="TFB11" s="2"/>
      <c r="TFC11" s="2"/>
      <c r="TFD11" s="2"/>
      <c r="TFE11" s="2"/>
      <c r="TFF11" s="2"/>
      <c r="TFG11" s="2"/>
      <c r="TFH11" s="2"/>
      <c r="TFI11" s="2"/>
      <c r="TFJ11" s="2"/>
      <c r="TFK11" s="2"/>
      <c r="TFL11" s="2"/>
      <c r="TFM11" s="2"/>
      <c r="TFN11" s="2"/>
      <c r="TFO11" s="2"/>
      <c r="TFP11" s="2"/>
      <c r="TFQ11" s="2"/>
      <c r="TFR11" s="2"/>
      <c r="TFS11" s="2"/>
      <c r="TFT11" s="2"/>
      <c r="TFU11" s="2"/>
      <c r="TFV11" s="2"/>
      <c r="TFW11" s="2"/>
      <c r="TFX11" s="2"/>
      <c r="TFY11" s="2"/>
      <c r="TFZ11" s="2"/>
      <c r="TGA11" s="2"/>
      <c r="TGB11" s="2"/>
      <c r="TGC11" s="2"/>
      <c r="TGD11" s="2"/>
      <c r="TGE11" s="2"/>
      <c r="TGF11" s="2"/>
      <c r="TGG11" s="2"/>
      <c r="TGH11" s="2"/>
      <c r="TGI11" s="2"/>
      <c r="TGJ11" s="2"/>
      <c r="TGK11" s="2"/>
      <c r="TGL11" s="2"/>
      <c r="TGM11" s="2"/>
      <c r="TGN11" s="2"/>
      <c r="TGO11" s="2"/>
      <c r="TGP11" s="2"/>
      <c r="TGQ11" s="2"/>
      <c r="TGR11" s="2"/>
      <c r="TGS11" s="2"/>
      <c r="TGT11" s="2"/>
      <c r="TGU11" s="2"/>
      <c r="TGV11" s="2"/>
      <c r="TGW11" s="2"/>
      <c r="TGX11" s="2"/>
      <c r="TGY11" s="2"/>
      <c r="TGZ11" s="2"/>
      <c r="THA11" s="2"/>
      <c r="THB11" s="2"/>
      <c r="THC11" s="2"/>
      <c r="THD11" s="2"/>
      <c r="THE11" s="2"/>
      <c r="THF11" s="2"/>
      <c r="THG11" s="2"/>
      <c r="THH11" s="2"/>
      <c r="THI11" s="2"/>
      <c r="THJ11" s="2"/>
      <c r="THK11" s="2"/>
      <c r="THL11" s="2"/>
      <c r="THM11" s="2"/>
      <c r="THN11" s="2"/>
      <c r="THO11" s="2"/>
      <c r="THP11" s="2"/>
      <c r="THQ11" s="2"/>
      <c r="THR11" s="2"/>
      <c r="THS11" s="2"/>
      <c r="THT11" s="2"/>
      <c r="THU11" s="2"/>
      <c r="THV11" s="2"/>
      <c r="THW11" s="2"/>
      <c r="THX11" s="2"/>
      <c r="THY11" s="2"/>
      <c r="THZ11" s="2"/>
      <c r="TIA11" s="2"/>
      <c r="TIB11" s="2"/>
      <c r="TIC11" s="2"/>
      <c r="TID11" s="2"/>
      <c r="TIE11" s="2"/>
      <c r="TIF11" s="2"/>
      <c r="TIG11" s="2"/>
      <c r="TIH11" s="2"/>
      <c r="TII11" s="2"/>
      <c r="TIJ11" s="2"/>
      <c r="TIK11" s="2"/>
      <c r="TIL11" s="2"/>
      <c r="TIM11" s="2"/>
      <c r="TIN11" s="2"/>
      <c r="TIO11" s="2"/>
      <c r="TIP11" s="2"/>
      <c r="TIQ11" s="2"/>
      <c r="TIR11" s="2"/>
      <c r="TIS11" s="2"/>
      <c r="TIT11" s="2"/>
      <c r="TIU11" s="2"/>
      <c r="TIV11" s="2"/>
      <c r="TIW11" s="2"/>
      <c r="TIX11" s="2"/>
      <c r="TIY11" s="2"/>
      <c r="TIZ11" s="2"/>
      <c r="TJA11" s="2"/>
      <c r="TJB11" s="2"/>
      <c r="TJC11" s="2"/>
      <c r="TJD11" s="2"/>
      <c r="TJE11" s="2"/>
      <c r="TJF11" s="2"/>
      <c r="TJG11" s="2"/>
      <c r="TJH11" s="2"/>
      <c r="TJI11" s="2"/>
      <c r="TJJ11" s="2"/>
      <c r="TJK11" s="2"/>
      <c r="TJL11" s="2"/>
      <c r="TJM11" s="2"/>
      <c r="TJN11" s="2"/>
      <c r="TJO11" s="2"/>
      <c r="TJP11" s="2"/>
      <c r="TJQ11" s="2"/>
      <c r="TJR11" s="2"/>
      <c r="TJS11" s="2"/>
      <c r="TJT11" s="2"/>
      <c r="TJU11" s="2"/>
      <c r="TJV11" s="2"/>
      <c r="TJW11" s="2"/>
      <c r="TJX11" s="2"/>
      <c r="TJY11" s="2"/>
      <c r="TJZ11" s="2"/>
      <c r="TKA11" s="2"/>
      <c r="TKB11" s="2"/>
      <c r="TKC11" s="2"/>
      <c r="TKD11" s="2"/>
      <c r="TKE11" s="2"/>
      <c r="TKF11" s="2"/>
      <c r="TKG11" s="2"/>
      <c r="TKH11" s="2"/>
      <c r="TKI11" s="2"/>
      <c r="TKJ11" s="2"/>
      <c r="TKK11" s="2"/>
      <c r="TKL11" s="2"/>
      <c r="TKM11" s="2"/>
      <c r="TKN11" s="2"/>
      <c r="TKO11" s="2"/>
      <c r="TKP11" s="2"/>
      <c r="TKQ11" s="2"/>
      <c r="TKR11" s="2"/>
      <c r="TKS11" s="2"/>
      <c r="TKT11" s="2"/>
      <c r="TKU11" s="2"/>
      <c r="TKV11" s="2"/>
      <c r="TKW11" s="2"/>
      <c r="TKX11" s="2"/>
      <c r="TKY11" s="2"/>
      <c r="TKZ11" s="2"/>
      <c r="TLA11" s="2"/>
      <c r="TLB11" s="2"/>
      <c r="TLC11" s="2"/>
      <c r="TLD11" s="2"/>
      <c r="TLE11" s="2"/>
      <c r="TLF11" s="2"/>
      <c r="TLG11" s="2"/>
      <c r="TLH11" s="2"/>
      <c r="TLI11" s="2"/>
      <c r="TLJ11" s="2"/>
      <c r="TLK11" s="2"/>
      <c r="TLL11" s="2"/>
      <c r="TLM11" s="2"/>
      <c r="TLN11" s="2"/>
      <c r="TLO11" s="2"/>
      <c r="TLP11" s="2"/>
      <c r="TLQ11" s="2"/>
      <c r="TLR11" s="2"/>
      <c r="TLS11" s="2"/>
      <c r="TLT11" s="2"/>
      <c r="TLU11" s="2"/>
      <c r="TLV11" s="2"/>
      <c r="TLW11" s="2"/>
      <c r="TLX11" s="2"/>
      <c r="TLY11" s="2"/>
      <c r="TLZ11" s="2"/>
      <c r="TMA11" s="2"/>
      <c r="TMB11" s="2"/>
      <c r="TMC11" s="2"/>
      <c r="TMD11" s="2"/>
      <c r="TME11" s="2"/>
      <c r="TMF11" s="2"/>
      <c r="TMG11" s="2"/>
      <c r="TMH11" s="2"/>
      <c r="TMI11" s="2"/>
      <c r="TMJ11" s="2"/>
      <c r="TMK11" s="2"/>
      <c r="TML11" s="2"/>
      <c r="TMM11" s="2"/>
      <c r="TMN11" s="2"/>
      <c r="TMO11" s="2"/>
      <c r="TMP11" s="2"/>
      <c r="TMQ11" s="2"/>
      <c r="TMR11" s="2"/>
      <c r="TMS11" s="2"/>
      <c r="TMT11" s="2"/>
      <c r="TMU11" s="2"/>
      <c r="TMV11" s="2"/>
      <c r="TMW11" s="2"/>
      <c r="TMX11" s="2"/>
      <c r="TMY11" s="2"/>
      <c r="TMZ11" s="2"/>
      <c r="TNA11" s="2"/>
      <c r="TNB11" s="2"/>
      <c r="TNC11" s="2"/>
      <c r="TND11" s="2"/>
      <c r="TNE11" s="2"/>
      <c r="TNF11" s="2"/>
      <c r="TNG11" s="2"/>
      <c r="TNH11" s="2"/>
      <c r="TNI11" s="2"/>
      <c r="TNJ11" s="2"/>
      <c r="TNK11" s="2"/>
      <c r="TNL11" s="2"/>
      <c r="TNM11" s="2"/>
      <c r="TNN11" s="2"/>
      <c r="TNO11" s="2"/>
      <c r="TNP11" s="2"/>
      <c r="TNQ11" s="2"/>
      <c r="TNR11" s="2"/>
      <c r="TNS11" s="2"/>
      <c r="TNT11" s="2"/>
      <c r="TNU11" s="2"/>
      <c r="TNV11" s="2"/>
      <c r="TNW11" s="2"/>
      <c r="TNX11" s="2"/>
      <c r="TNY11" s="2"/>
      <c r="TNZ11" s="2"/>
      <c r="TOA11" s="2"/>
      <c r="TOB11" s="2"/>
      <c r="TOC11" s="2"/>
      <c r="TOD11" s="2"/>
      <c r="TOE11" s="2"/>
      <c r="TOF11" s="2"/>
      <c r="TOG11" s="2"/>
      <c r="TOH11" s="2"/>
      <c r="TOI11" s="2"/>
      <c r="TOJ11" s="2"/>
      <c r="TOK11" s="2"/>
      <c r="TOL11" s="2"/>
      <c r="TOM11" s="2"/>
      <c r="TON11" s="2"/>
      <c r="TOO11" s="2"/>
      <c r="TOP11" s="2"/>
      <c r="TOQ11" s="2"/>
      <c r="TOR11" s="2"/>
      <c r="TOS11" s="2"/>
      <c r="TOT11" s="2"/>
      <c r="TOU11" s="2"/>
      <c r="TOV11" s="2"/>
      <c r="TOW11" s="2"/>
      <c r="TOX11" s="2"/>
      <c r="TOY11" s="2"/>
      <c r="TOZ11" s="2"/>
      <c r="TPA11" s="2"/>
      <c r="TPB11" s="2"/>
      <c r="TPC11" s="2"/>
      <c r="TPD11" s="2"/>
      <c r="TPE11" s="2"/>
      <c r="TPF11" s="2"/>
      <c r="TPG11" s="2"/>
      <c r="TPH11" s="2"/>
      <c r="TPI11" s="2"/>
      <c r="TPJ11" s="2"/>
      <c r="TPK11" s="2"/>
      <c r="TPL11" s="2"/>
      <c r="TPM11" s="2"/>
      <c r="TPN11" s="2"/>
      <c r="TPO11" s="2"/>
      <c r="TPP11" s="2"/>
      <c r="TPQ11" s="2"/>
      <c r="TPR11" s="2"/>
      <c r="TPS11" s="2"/>
      <c r="TPT11" s="2"/>
      <c r="TPU11" s="2"/>
      <c r="TPV11" s="2"/>
      <c r="TPW11" s="2"/>
      <c r="TPX11" s="2"/>
      <c r="TPY11" s="2"/>
      <c r="TPZ11" s="2"/>
      <c r="TQA11" s="2"/>
      <c r="TQB11" s="2"/>
      <c r="TQC11" s="2"/>
      <c r="TQD11" s="2"/>
      <c r="TQE11" s="2"/>
      <c r="TQF11" s="2"/>
      <c r="TQG11" s="2"/>
      <c r="TQH11" s="2"/>
      <c r="TQI11" s="2"/>
      <c r="TQJ11" s="2"/>
      <c r="TQK11" s="2"/>
      <c r="TQL11" s="2"/>
      <c r="TQM11" s="2"/>
      <c r="TQN11" s="2"/>
      <c r="TQO11" s="2"/>
      <c r="TQP11" s="2"/>
      <c r="TQQ11" s="2"/>
      <c r="TQR11" s="2"/>
      <c r="TQS11" s="2"/>
      <c r="TQT11" s="2"/>
      <c r="TQU11" s="2"/>
      <c r="TQV11" s="2"/>
      <c r="TQW11" s="2"/>
      <c r="TQX11" s="2"/>
      <c r="TQY11" s="2"/>
      <c r="TQZ11" s="2"/>
      <c r="TRA11" s="2"/>
      <c r="TRB11" s="2"/>
      <c r="TRC11" s="2"/>
      <c r="TRD11" s="2"/>
      <c r="TRE11" s="2"/>
      <c r="TRF11" s="2"/>
      <c r="TRG11" s="2"/>
      <c r="TRH11" s="2"/>
      <c r="TRI11" s="2"/>
      <c r="TRJ11" s="2"/>
      <c r="TRK11" s="2"/>
      <c r="TRL11" s="2"/>
      <c r="TRM11" s="2"/>
      <c r="TRN11" s="2"/>
      <c r="TRO11" s="2"/>
      <c r="TRP11" s="2"/>
      <c r="TRQ11" s="2"/>
      <c r="TRR11" s="2"/>
      <c r="TRS11" s="2"/>
      <c r="TRT11" s="2"/>
      <c r="TRU11" s="2"/>
      <c r="TRV11" s="2"/>
      <c r="TRW11" s="2"/>
      <c r="TRX11" s="2"/>
      <c r="TRY11" s="2"/>
      <c r="TRZ11" s="2"/>
      <c r="TSA11" s="2"/>
      <c r="TSB11" s="2"/>
      <c r="TSC11" s="2"/>
      <c r="TSD11" s="2"/>
      <c r="TSE11" s="2"/>
      <c r="TSF11" s="2"/>
      <c r="TSG11" s="2"/>
      <c r="TSH11" s="2"/>
      <c r="TSI11" s="2"/>
      <c r="TSJ11" s="2"/>
      <c r="TSK11" s="2"/>
      <c r="TSL11" s="2"/>
      <c r="TSM11" s="2"/>
      <c r="TSN11" s="2"/>
      <c r="TSO11" s="2"/>
      <c r="TSP11" s="2"/>
      <c r="TSQ11" s="2"/>
      <c r="TSR11" s="2"/>
      <c r="TSS11" s="2"/>
      <c r="TST11" s="2"/>
      <c r="TSU11" s="2"/>
      <c r="TSV11" s="2"/>
      <c r="TSW11" s="2"/>
      <c r="TSX11" s="2"/>
      <c r="TSY11" s="2"/>
      <c r="TSZ11" s="2"/>
      <c r="TTA11" s="2"/>
      <c r="TTB11" s="2"/>
      <c r="TTC11" s="2"/>
      <c r="TTD11" s="2"/>
      <c r="TTE11" s="2"/>
      <c r="TTF11" s="2"/>
      <c r="TTG11" s="2"/>
      <c r="TTH11" s="2"/>
      <c r="TTI11" s="2"/>
      <c r="TTJ11" s="2"/>
      <c r="TTK11" s="2"/>
      <c r="TTL11" s="2"/>
      <c r="TTM11" s="2"/>
      <c r="TTN11" s="2"/>
      <c r="TTO11" s="2"/>
      <c r="TTP11" s="2"/>
      <c r="TTQ11" s="2"/>
      <c r="TTR11" s="2"/>
      <c r="TTS11" s="2"/>
      <c r="TTT11" s="2"/>
      <c r="TTU11" s="2"/>
      <c r="TTV11" s="2"/>
      <c r="TTW11" s="2"/>
      <c r="TTX11" s="2"/>
      <c r="TTY11" s="2"/>
      <c r="TTZ11" s="2"/>
      <c r="TUA11" s="2"/>
      <c r="TUB11" s="2"/>
      <c r="TUC11" s="2"/>
      <c r="TUD11" s="2"/>
      <c r="TUE11" s="2"/>
      <c r="TUF11" s="2"/>
      <c r="TUG11" s="2"/>
      <c r="TUH11" s="2"/>
      <c r="TUI11" s="2"/>
      <c r="TUJ11" s="2"/>
      <c r="TUK11" s="2"/>
      <c r="TUL11" s="2"/>
      <c r="TUM11" s="2"/>
      <c r="TUN11" s="2"/>
      <c r="TUO11" s="2"/>
      <c r="TUP11" s="2"/>
      <c r="TUQ11" s="2"/>
      <c r="TUR11" s="2"/>
      <c r="TUS11" s="2"/>
      <c r="TUT11" s="2"/>
      <c r="TUU11" s="2"/>
      <c r="TUV11" s="2"/>
      <c r="TUW11" s="2"/>
      <c r="TUX11" s="2"/>
      <c r="TUY11" s="2"/>
      <c r="TUZ11" s="2"/>
      <c r="TVA11" s="2"/>
      <c r="TVB11" s="2"/>
      <c r="TVC11" s="2"/>
      <c r="TVD11" s="2"/>
      <c r="TVE11" s="2"/>
      <c r="TVF11" s="2"/>
      <c r="TVG11" s="2"/>
      <c r="TVH11" s="2"/>
      <c r="TVI11" s="2"/>
      <c r="TVJ11" s="2"/>
      <c r="TVK11" s="2"/>
      <c r="TVL11" s="2"/>
      <c r="TVM11" s="2"/>
      <c r="TVN11" s="2"/>
      <c r="TVO11" s="2"/>
      <c r="TVP11" s="2"/>
      <c r="TVQ11" s="2"/>
      <c r="TVR11" s="2"/>
      <c r="TVS11" s="2"/>
      <c r="TVT11" s="2"/>
      <c r="TVU11" s="2"/>
      <c r="TVV11" s="2"/>
      <c r="TVW11" s="2"/>
      <c r="TVX11" s="2"/>
      <c r="TVY11" s="2"/>
      <c r="TVZ11" s="2"/>
      <c r="TWA11" s="2"/>
      <c r="TWB11" s="2"/>
      <c r="TWC11" s="2"/>
      <c r="TWD11" s="2"/>
      <c r="TWE11" s="2"/>
      <c r="TWF11" s="2"/>
      <c r="TWG11" s="2"/>
      <c r="TWH11" s="2"/>
      <c r="TWI11" s="2"/>
      <c r="TWJ11" s="2"/>
      <c r="TWK11" s="2"/>
      <c r="TWL11" s="2"/>
      <c r="TWM11" s="2"/>
      <c r="TWN11" s="2"/>
      <c r="TWO11" s="2"/>
      <c r="TWP11" s="2"/>
      <c r="TWQ11" s="2"/>
      <c r="TWR11" s="2"/>
      <c r="TWS11" s="2"/>
      <c r="TWT11" s="2"/>
      <c r="TWU11" s="2"/>
      <c r="TWV11" s="2"/>
      <c r="TWW11" s="2"/>
      <c r="TWX11" s="2"/>
      <c r="TWY11" s="2"/>
      <c r="TWZ11" s="2"/>
      <c r="TXA11" s="2"/>
      <c r="TXB11" s="2"/>
      <c r="TXC11" s="2"/>
      <c r="TXD11" s="2"/>
      <c r="TXE11" s="2"/>
      <c r="TXF11" s="2"/>
      <c r="TXG11" s="2"/>
      <c r="TXH11" s="2"/>
      <c r="TXI11" s="2"/>
      <c r="TXJ11" s="2"/>
      <c r="TXK11" s="2"/>
      <c r="TXL11" s="2"/>
      <c r="TXM11" s="2"/>
      <c r="TXN11" s="2"/>
      <c r="TXO11" s="2"/>
      <c r="TXP11" s="2"/>
      <c r="TXQ11" s="2"/>
      <c r="TXR11" s="2"/>
      <c r="TXS11" s="2"/>
      <c r="TXT11" s="2"/>
      <c r="TXU11" s="2"/>
      <c r="TXV11" s="2"/>
      <c r="TXW11" s="2"/>
      <c r="TXX11" s="2"/>
      <c r="TXY11" s="2"/>
      <c r="TXZ11" s="2"/>
      <c r="TYA11" s="2"/>
      <c r="TYB11" s="2"/>
      <c r="TYC11" s="2"/>
      <c r="TYD11" s="2"/>
      <c r="TYE11" s="2"/>
      <c r="TYF11" s="2"/>
      <c r="TYG11" s="2"/>
      <c r="TYH11" s="2"/>
      <c r="TYI11" s="2"/>
      <c r="TYJ11" s="2"/>
      <c r="TYK11" s="2"/>
      <c r="TYL11" s="2"/>
      <c r="TYM11" s="2"/>
      <c r="TYN11" s="2"/>
      <c r="TYO11" s="2"/>
      <c r="TYP11" s="2"/>
      <c r="TYQ11" s="2"/>
      <c r="TYR11" s="2"/>
      <c r="TYS11" s="2"/>
      <c r="TYT11" s="2"/>
      <c r="TYU11" s="2"/>
      <c r="TYV11" s="2"/>
      <c r="TYW11" s="2"/>
      <c r="TYX11" s="2"/>
      <c r="TYY11" s="2"/>
      <c r="TYZ11" s="2"/>
      <c r="TZA11" s="2"/>
      <c r="TZB11" s="2"/>
      <c r="TZC11" s="2"/>
      <c r="TZD11" s="2"/>
      <c r="TZE11" s="2"/>
      <c r="TZF11" s="2"/>
      <c r="TZG11" s="2"/>
      <c r="TZH11" s="2"/>
      <c r="TZI11" s="2"/>
      <c r="TZJ11" s="2"/>
      <c r="TZK11" s="2"/>
      <c r="TZL11" s="2"/>
      <c r="TZM11" s="2"/>
      <c r="TZN11" s="2"/>
      <c r="TZO11" s="2"/>
      <c r="TZP11" s="2"/>
      <c r="TZQ11" s="2"/>
      <c r="TZR11" s="2"/>
      <c r="TZS11" s="2"/>
      <c r="TZT11" s="2"/>
      <c r="TZU11" s="2"/>
      <c r="TZV11" s="2"/>
      <c r="TZW11" s="2"/>
      <c r="TZX11" s="2"/>
      <c r="TZY11" s="2"/>
      <c r="TZZ11" s="2"/>
      <c r="UAA11" s="2"/>
      <c r="UAB11" s="2"/>
      <c r="UAC11" s="2"/>
      <c r="UAD11" s="2"/>
      <c r="UAE11" s="2"/>
      <c r="UAF11" s="2"/>
      <c r="UAG11" s="2"/>
      <c r="UAH11" s="2"/>
      <c r="UAI11" s="2"/>
      <c r="UAJ11" s="2"/>
      <c r="UAK11" s="2"/>
      <c r="UAL11" s="2"/>
      <c r="UAM11" s="2"/>
      <c r="UAN11" s="2"/>
      <c r="UAO11" s="2"/>
      <c r="UAP11" s="2"/>
      <c r="UAQ11" s="2"/>
      <c r="UAR11" s="2"/>
      <c r="UAS11" s="2"/>
      <c r="UAT11" s="2"/>
      <c r="UAU11" s="2"/>
      <c r="UAV11" s="2"/>
      <c r="UAW11" s="2"/>
      <c r="UAX11" s="2"/>
      <c r="UAY11" s="2"/>
      <c r="UAZ11" s="2"/>
      <c r="UBA11" s="2"/>
      <c r="UBB11" s="2"/>
      <c r="UBC11" s="2"/>
      <c r="UBD11" s="2"/>
      <c r="UBE11" s="2"/>
      <c r="UBF11" s="2"/>
      <c r="UBG11" s="2"/>
      <c r="UBH11" s="2"/>
      <c r="UBI11" s="2"/>
      <c r="UBJ11" s="2"/>
      <c r="UBK11" s="2"/>
      <c r="UBL11" s="2"/>
      <c r="UBM11" s="2"/>
      <c r="UBN11" s="2"/>
      <c r="UBO11" s="2"/>
      <c r="UBP11" s="2"/>
      <c r="UBQ11" s="2"/>
      <c r="UBR11" s="2"/>
      <c r="UBS11" s="2"/>
      <c r="UBT11" s="2"/>
      <c r="UBU11" s="2"/>
      <c r="UBV11" s="2"/>
      <c r="UBW11" s="2"/>
      <c r="UBX11" s="2"/>
      <c r="UBY11" s="2"/>
      <c r="UBZ11" s="2"/>
      <c r="UCA11" s="2"/>
      <c r="UCB11" s="2"/>
      <c r="UCC11" s="2"/>
      <c r="UCD11" s="2"/>
      <c r="UCE11" s="2"/>
      <c r="UCF11" s="2"/>
      <c r="UCG11" s="2"/>
      <c r="UCH11" s="2"/>
      <c r="UCI11" s="2"/>
      <c r="UCJ11" s="2"/>
      <c r="UCK11" s="2"/>
      <c r="UCL11" s="2"/>
      <c r="UCM11" s="2"/>
      <c r="UCN11" s="2"/>
      <c r="UCO11" s="2"/>
      <c r="UCP11" s="2"/>
      <c r="UCQ11" s="2"/>
      <c r="UCR11" s="2"/>
      <c r="UCS11" s="2"/>
      <c r="UCT11" s="2"/>
      <c r="UCU11" s="2"/>
      <c r="UCV11" s="2"/>
      <c r="UCW11" s="2"/>
      <c r="UCX11" s="2"/>
      <c r="UCY11" s="2"/>
      <c r="UCZ11" s="2"/>
      <c r="UDA11" s="2"/>
      <c r="UDB11" s="2"/>
      <c r="UDC11" s="2"/>
      <c r="UDD11" s="2"/>
      <c r="UDE11" s="2"/>
      <c r="UDF11" s="2"/>
      <c r="UDG11" s="2"/>
      <c r="UDH11" s="2"/>
      <c r="UDI11" s="2"/>
      <c r="UDJ11" s="2"/>
      <c r="UDK11" s="2"/>
      <c r="UDL11" s="2"/>
      <c r="UDM11" s="2"/>
      <c r="UDN11" s="2"/>
      <c r="UDO11" s="2"/>
      <c r="UDP11" s="2"/>
      <c r="UDQ11" s="2"/>
      <c r="UDR11" s="2"/>
      <c r="UDS11" s="2"/>
      <c r="UDT11" s="2"/>
      <c r="UDU11" s="2"/>
      <c r="UDV11" s="2"/>
      <c r="UDW11" s="2"/>
      <c r="UDX11" s="2"/>
      <c r="UDY11" s="2"/>
      <c r="UDZ11" s="2"/>
      <c r="UEA11" s="2"/>
      <c r="UEB11" s="2"/>
      <c r="UEC11" s="2"/>
      <c r="UED11" s="2"/>
      <c r="UEE11" s="2"/>
      <c r="UEF11" s="2"/>
      <c r="UEG11" s="2"/>
      <c r="UEH11" s="2"/>
      <c r="UEI11" s="2"/>
      <c r="UEJ11" s="2"/>
      <c r="UEK11" s="2"/>
      <c r="UEL11" s="2"/>
      <c r="UEM11" s="2"/>
      <c r="UEN11" s="2"/>
      <c r="UEO11" s="2"/>
      <c r="UEP11" s="2"/>
      <c r="UEQ11" s="2"/>
      <c r="UER11" s="2"/>
      <c r="UES11" s="2"/>
      <c r="UET11" s="2"/>
      <c r="UEU11" s="2"/>
      <c r="UEV11" s="2"/>
      <c r="UEW11" s="2"/>
      <c r="UEX11" s="2"/>
      <c r="UEY11" s="2"/>
      <c r="UEZ11" s="2"/>
      <c r="UFA11" s="2"/>
      <c r="UFB11" s="2"/>
      <c r="UFC11" s="2"/>
      <c r="UFD11" s="2"/>
      <c r="UFE11" s="2"/>
      <c r="UFF11" s="2"/>
      <c r="UFG11" s="2"/>
      <c r="UFH11" s="2"/>
      <c r="UFI11" s="2"/>
      <c r="UFJ11" s="2"/>
      <c r="UFK11" s="2"/>
      <c r="UFL11" s="2"/>
      <c r="UFM11" s="2"/>
      <c r="UFN11" s="2"/>
      <c r="UFO11" s="2"/>
      <c r="UFP11" s="2"/>
      <c r="UFQ11" s="2"/>
      <c r="UFR11" s="2"/>
      <c r="UFS11" s="2"/>
      <c r="UFT11" s="2"/>
      <c r="UFU11" s="2"/>
      <c r="UFV11" s="2"/>
      <c r="UFW11" s="2"/>
      <c r="UFX11" s="2"/>
      <c r="UFY11" s="2"/>
      <c r="UFZ11" s="2"/>
      <c r="UGA11" s="2"/>
      <c r="UGB11" s="2"/>
      <c r="UGC11" s="2"/>
      <c r="UGD11" s="2"/>
      <c r="UGE11" s="2"/>
      <c r="UGF11" s="2"/>
      <c r="UGG11" s="2"/>
      <c r="UGH11" s="2"/>
      <c r="UGI11" s="2"/>
      <c r="UGJ11" s="2"/>
      <c r="UGK11" s="2"/>
      <c r="UGL11" s="2"/>
      <c r="UGM11" s="2"/>
      <c r="UGN11" s="2"/>
      <c r="UGO11" s="2"/>
      <c r="UGP11" s="2"/>
      <c r="UGQ11" s="2"/>
      <c r="UGR11" s="2"/>
      <c r="UGS11" s="2"/>
      <c r="UGT11" s="2"/>
      <c r="UGU11" s="2"/>
      <c r="UGV11" s="2"/>
      <c r="UGW11" s="2"/>
      <c r="UGX11" s="2"/>
      <c r="UGY11" s="2"/>
      <c r="UGZ11" s="2"/>
      <c r="UHA11" s="2"/>
      <c r="UHB11" s="2"/>
      <c r="UHC11" s="2"/>
      <c r="UHD11" s="2"/>
      <c r="UHE11" s="2"/>
      <c r="UHF11" s="2"/>
      <c r="UHG11" s="2"/>
      <c r="UHH11" s="2"/>
      <c r="UHI11" s="2"/>
      <c r="UHJ11" s="2"/>
      <c r="UHK11" s="2"/>
      <c r="UHL11" s="2"/>
      <c r="UHM11" s="2"/>
      <c r="UHN11" s="2"/>
      <c r="UHO11" s="2"/>
      <c r="UHP11" s="2"/>
      <c r="UHQ11" s="2"/>
      <c r="UHR11" s="2"/>
      <c r="UHS11" s="2"/>
      <c r="UHT11" s="2"/>
      <c r="UHU11" s="2"/>
      <c r="UHV11" s="2"/>
      <c r="UHW11" s="2"/>
      <c r="UHX11" s="2"/>
      <c r="UHY11" s="2"/>
      <c r="UHZ11" s="2"/>
      <c r="UIA11" s="2"/>
      <c r="UIB11" s="2"/>
      <c r="UIC11" s="2"/>
      <c r="UID11" s="2"/>
      <c r="UIE11" s="2"/>
      <c r="UIF11" s="2"/>
      <c r="UIG11" s="2"/>
      <c r="UIH11" s="2"/>
      <c r="UII11" s="2"/>
      <c r="UIJ11" s="2"/>
      <c r="UIK11" s="2"/>
      <c r="UIL11" s="2"/>
      <c r="UIM11" s="2"/>
      <c r="UIN11" s="2"/>
      <c r="UIO11" s="2"/>
      <c r="UIP11" s="2"/>
      <c r="UIQ11" s="2"/>
      <c r="UIR11" s="2"/>
      <c r="UIS11" s="2"/>
      <c r="UIT11" s="2"/>
      <c r="UIU11" s="2"/>
      <c r="UIV11" s="2"/>
      <c r="UIW11" s="2"/>
      <c r="UIX11" s="2"/>
      <c r="UIY11" s="2"/>
      <c r="UIZ11" s="2"/>
      <c r="UJA11" s="2"/>
      <c r="UJB11" s="2"/>
      <c r="UJC11" s="2"/>
      <c r="UJD11" s="2"/>
      <c r="UJE11" s="2"/>
      <c r="UJF11" s="2"/>
      <c r="UJG11" s="2"/>
      <c r="UJH11" s="2"/>
      <c r="UJI11" s="2"/>
      <c r="UJJ11" s="2"/>
      <c r="UJK11" s="2"/>
      <c r="UJL11" s="2"/>
      <c r="UJM11" s="2"/>
      <c r="UJN11" s="2"/>
      <c r="UJO11" s="2"/>
      <c r="UJP11" s="2"/>
      <c r="UJQ11" s="2"/>
      <c r="UJR11" s="2"/>
      <c r="UJS11" s="2"/>
      <c r="UJT11" s="2"/>
      <c r="UJU11" s="2"/>
      <c r="UJV11" s="2"/>
      <c r="UJW11" s="2"/>
      <c r="UJX11" s="2"/>
      <c r="UJY11" s="2"/>
      <c r="UJZ11" s="2"/>
      <c r="UKA11" s="2"/>
      <c r="UKB11" s="2"/>
      <c r="UKC11" s="2"/>
      <c r="UKD11" s="2"/>
      <c r="UKE11" s="2"/>
      <c r="UKF11" s="2"/>
      <c r="UKG11" s="2"/>
      <c r="UKH11" s="2"/>
      <c r="UKI11" s="2"/>
      <c r="UKJ11" s="2"/>
      <c r="UKK11" s="2"/>
      <c r="UKL11" s="2"/>
      <c r="UKM11" s="2"/>
      <c r="UKN11" s="2"/>
      <c r="UKO11" s="2"/>
      <c r="UKP11" s="2"/>
      <c r="UKQ11" s="2"/>
      <c r="UKR11" s="2"/>
      <c r="UKS11" s="2"/>
      <c r="UKT11" s="2"/>
      <c r="UKU11" s="2"/>
      <c r="UKV11" s="2"/>
      <c r="UKW11" s="2"/>
      <c r="UKX11" s="2"/>
      <c r="UKY11" s="2"/>
      <c r="UKZ11" s="2"/>
      <c r="ULA11" s="2"/>
      <c r="ULB11" s="2"/>
      <c r="ULC11" s="2"/>
      <c r="ULD11" s="2"/>
      <c r="ULE11" s="2"/>
      <c r="ULF11" s="2"/>
      <c r="ULG11" s="2"/>
      <c r="ULH11" s="2"/>
      <c r="ULI11" s="2"/>
      <c r="ULJ11" s="2"/>
      <c r="ULK11" s="2"/>
      <c r="ULL11" s="2"/>
      <c r="ULM11" s="2"/>
      <c r="ULN11" s="2"/>
      <c r="ULO11" s="2"/>
      <c r="ULP11" s="2"/>
      <c r="ULQ11" s="2"/>
      <c r="ULR11" s="2"/>
      <c r="ULS11" s="2"/>
      <c r="ULT11" s="2"/>
      <c r="ULU11" s="2"/>
      <c r="ULV11" s="2"/>
      <c r="ULW11" s="2"/>
      <c r="ULX11" s="2"/>
      <c r="ULY11" s="2"/>
      <c r="ULZ11" s="2"/>
      <c r="UMA11" s="2"/>
      <c r="UMB11" s="2"/>
      <c r="UMC11" s="2"/>
      <c r="UMD11" s="2"/>
      <c r="UME11" s="2"/>
      <c r="UMF11" s="2"/>
      <c r="UMG11" s="2"/>
      <c r="UMH11" s="2"/>
      <c r="UMI11" s="2"/>
      <c r="UMJ11" s="2"/>
      <c r="UMK11" s="2"/>
      <c r="UML11" s="2"/>
      <c r="UMM11" s="2"/>
      <c r="UMN11" s="2"/>
      <c r="UMO11" s="2"/>
      <c r="UMP11" s="2"/>
      <c r="UMQ11" s="2"/>
      <c r="UMR11" s="2"/>
      <c r="UMS11" s="2"/>
      <c r="UMT11" s="2"/>
      <c r="UMU11" s="2"/>
      <c r="UMV11" s="2"/>
      <c r="UMW11" s="2"/>
      <c r="UMX11" s="2"/>
      <c r="UMY11" s="2"/>
      <c r="UMZ11" s="2"/>
      <c r="UNA11" s="2"/>
      <c r="UNB11" s="2"/>
      <c r="UNC11" s="2"/>
      <c r="UND11" s="2"/>
      <c r="UNE11" s="2"/>
      <c r="UNF11" s="2"/>
      <c r="UNG11" s="2"/>
      <c r="UNH11" s="2"/>
      <c r="UNI11" s="2"/>
      <c r="UNJ11" s="2"/>
      <c r="UNK11" s="2"/>
      <c r="UNL11" s="2"/>
      <c r="UNM11" s="2"/>
      <c r="UNN11" s="2"/>
      <c r="UNO11" s="2"/>
      <c r="UNP11" s="2"/>
      <c r="UNQ11" s="2"/>
      <c r="UNR11" s="2"/>
      <c r="UNS11" s="2"/>
      <c r="UNT11" s="2"/>
      <c r="UNU11" s="2"/>
      <c r="UNV11" s="2"/>
      <c r="UNW11" s="2"/>
      <c r="UNX11" s="2"/>
      <c r="UNY11" s="2"/>
      <c r="UNZ11" s="2"/>
      <c r="UOA11" s="2"/>
      <c r="UOB11" s="2"/>
      <c r="UOC11" s="2"/>
      <c r="UOD11" s="2"/>
      <c r="UOE11" s="2"/>
      <c r="UOF11" s="2"/>
      <c r="UOG11" s="2"/>
      <c r="UOH11" s="2"/>
      <c r="UOI11" s="2"/>
      <c r="UOJ11" s="2"/>
      <c r="UOK11" s="2"/>
      <c r="UOL11" s="2"/>
      <c r="UOM11" s="2"/>
      <c r="UON11" s="2"/>
      <c r="UOO11" s="2"/>
      <c r="UOP11" s="2"/>
      <c r="UOQ11" s="2"/>
      <c r="UOR11" s="2"/>
      <c r="UOS11" s="2"/>
      <c r="UOT11" s="2"/>
      <c r="UOU11" s="2"/>
      <c r="UOV11" s="2"/>
      <c r="UOW11" s="2"/>
      <c r="UOX11" s="2"/>
      <c r="UOY11" s="2"/>
      <c r="UOZ11" s="2"/>
      <c r="UPA11" s="2"/>
      <c r="UPB11" s="2"/>
      <c r="UPC11" s="2"/>
      <c r="UPD11" s="2"/>
      <c r="UPE11" s="2"/>
      <c r="UPF11" s="2"/>
      <c r="UPG11" s="2"/>
      <c r="UPH11" s="2"/>
      <c r="UPI11" s="2"/>
      <c r="UPJ11" s="2"/>
      <c r="UPK11" s="2"/>
      <c r="UPL11" s="2"/>
      <c r="UPM11" s="2"/>
      <c r="UPN11" s="2"/>
      <c r="UPO11" s="2"/>
      <c r="UPP11" s="2"/>
      <c r="UPQ11" s="2"/>
      <c r="UPR11" s="2"/>
      <c r="UPS11" s="2"/>
      <c r="UPT11" s="2"/>
      <c r="UPU11" s="2"/>
      <c r="UPV11" s="2"/>
      <c r="UPW11" s="2"/>
      <c r="UPX11" s="2"/>
      <c r="UPY11" s="2"/>
      <c r="UPZ11" s="2"/>
      <c r="UQA11" s="2"/>
      <c r="UQB11" s="2"/>
      <c r="UQC11" s="2"/>
      <c r="UQD11" s="2"/>
      <c r="UQE11" s="2"/>
      <c r="UQF11" s="2"/>
      <c r="UQG11" s="2"/>
      <c r="UQH11" s="2"/>
      <c r="UQI11" s="2"/>
      <c r="UQJ11" s="2"/>
      <c r="UQK11" s="2"/>
      <c r="UQL11" s="2"/>
      <c r="UQM11" s="2"/>
      <c r="UQN11" s="2"/>
      <c r="UQO11" s="2"/>
      <c r="UQP11" s="2"/>
      <c r="UQQ11" s="2"/>
      <c r="UQR11" s="2"/>
      <c r="UQS11" s="2"/>
      <c r="UQT11" s="2"/>
      <c r="UQU11" s="2"/>
      <c r="UQV11" s="2"/>
      <c r="UQW11" s="2"/>
      <c r="UQX11" s="2"/>
      <c r="UQY11" s="2"/>
      <c r="UQZ11" s="2"/>
      <c r="URA11" s="2"/>
      <c r="URB11" s="2"/>
      <c r="URC11" s="2"/>
      <c r="URD11" s="2"/>
      <c r="URE11" s="2"/>
      <c r="URF11" s="2"/>
      <c r="URG11" s="2"/>
      <c r="URH11" s="2"/>
      <c r="URI11" s="2"/>
      <c r="URJ11" s="2"/>
      <c r="URK11" s="2"/>
      <c r="URL11" s="2"/>
      <c r="URM11" s="2"/>
      <c r="URN11" s="2"/>
      <c r="URO11" s="2"/>
      <c r="URP11" s="2"/>
      <c r="URQ11" s="2"/>
      <c r="URR11" s="2"/>
      <c r="URS11" s="2"/>
      <c r="URT11" s="2"/>
      <c r="URU11" s="2"/>
      <c r="URV11" s="2"/>
      <c r="URW11" s="2"/>
      <c r="URX11" s="2"/>
      <c r="URY11" s="2"/>
      <c r="URZ11" s="2"/>
      <c r="USA11" s="2"/>
      <c r="USB11" s="2"/>
      <c r="USC11" s="2"/>
      <c r="USD11" s="2"/>
      <c r="USE11" s="2"/>
      <c r="USF11" s="2"/>
      <c r="USG11" s="2"/>
      <c r="USH11" s="2"/>
      <c r="USI11" s="2"/>
      <c r="USJ11" s="2"/>
      <c r="USK11" s="2"/>
      <c r="USL11" s="2"/>
      <c r="USM11" s="2"/>
      <c r="USN11" s="2"/>
      <c r="USO11" s="2"/>
      <c r="USP11" s="2"/>
      <c r="USQ11" s="2"/>
      <c r="USR11" s="2"/>
      <c r="USS11" s="2"/>
      <c r="UST11" s="2"/>
      <c r="USU11" s="2"/>
      <c r="USV11" s="2"/>
      <c r="USW11" s="2"/>
      <c r="USX11" s="2"/>
      <c r="USY11" s="2"/>
      <c r="USZ11" s="2"/>
      <c r="UTA11" s="2"/>
      <c r="UTB11" s="2"/>
      <c r="UTC11" s="2"/>
      <c r="UTD11" s="2"/>
      <c r="UTE11" s="2"/>
      <c r="UTF11" s="2"/>
      <c r="UTG11" s="2"/>
      <c r="UTH11" s="2"/>
      <c r="UTI11" s="2"/>
      <c r="UTJ11" s="2"/>
      <c r="UTK11" s="2"/>
      <c r="UTL11" s="2"/>
      <c r="UTM11" s="2"/>
      <c r="UTN11" s="2"/>
      <c r="UTO11" s="2"/>
      <c r="UTP11" s="2"/>
      <c r="UTQ11" s="2"/>
      <c r="UTR11" s="2"/>
      <c r="UTS11" s="2"/>
      <c r="UTT11" s="2"/>
      <c r="UTU11" s="2"/>
      <c r="UTV11" s="2"/>
      <c r="UTW11" s="2"/>
      <c r="UTX11" s="2"/>
      <c r="UTY11" s="2"/>
      <c r="UTZ11" s="2"/>
      <c r="UUA11" s="2"/>
      <c r="UUB11" s="2"/>
      <c r="UUC11" s="2"/>
      <c r="UUD11" s="2"/>
      <c r="UUE11" s="2"/>
      <c r="UUF11" s="2"/>
      <c r="UUG11" s="2"/>
      <c r="UUH11" s="2"/>
      <c r="UUI11" s="2"/>
      <c r="UUJ11" s="2"/>
      <c r="UUK11" s="2"/>
      <c r="UUL11" s="2"/>
      <c r="UUM11" s="2"/>
      <c r="UUN11" s="2"/>
      <c r="UUO11" s="2"/>
      <c r="UUP11" s="2"/>
      <c r="UUQ11" s="2"/>
      <c r="UUR11" s="2"/>
      <c r="UUS11" s="2"/>
      <c r="UUT11" s="2"/>
      <c r="UUU11" s="2"/>
      <c r="UUV11" s="2"/>
      <c r="UUW11" s="2"/>
      <c r="UUX11" s="2"/>
      <c r="UUY11" s="2"/>
      <c r="UUZ11" s="2"/>
      <c r="UVA11" s="2"/>
      <c r="UVB11" s="2"/>
      <c r="UVC11" s="2"/>
      <c r="UVD11" s="2"/>
      <c r="UVE11" s="2"/>
      <c r="UVF11" s="2"/>
      <c r="UVG11" s="2"/>
      <c r="UVH11" s="2"/>
      <c r="UVI11" s="2"/>
      <c r="UVJ11" s="2"/>
      <c r="UVK11" s="2"/>
      <c r="UVL11" s="2"/>
      <c r="UVM11" s="2"/>
      <c r="UVN11" s="2"/>
      <c r="UVO11" s="2"/>
      <c r="UVP11" s="2"/>
      <c r="UVQ11" s="2"/>
      <c r="UVR11" s="2"/>
      <c r="UVS11" s="2"/>
      <c r="UVT11" s="2"/>
      <c r="UVU11" s="2"/>
      <c r="UVV11" s="2"/>
      <c r="UVW11" s="2"/>
      <c r="UVX11" s="2"/>
      <c r="UVY11" s="2"/>
      <c r="UVZ11" s="2"/>
      <c r="UWA11" s="2"/>
      <c r="UWB11" s="2"/>
      <c r="UWC11" s="2"/>
      <c r="UWD11" s="2"/>
      <c r="UWE11" s="2"/>
      <c r="UWF11" s="2"/>
      <c r="UWG11" s="2"/>
      <c r="UWH11" s="2"/>
      <c r="UWI11" s="2"/>
      <c r="UWJ11" s="2"/>
      <c r="UWK11" s="2"/>
      <c r="UWL11" s="2"/>
      <c r="UWM11" s="2"/>
      <c r="UWN11" s="2"/>
      <c r="UWO11" s="2"/>
      <c r="UWP11" s="2"/>
      <c r="UWQ11" s="2"/>
      <c r="UWR11" s="2"/>
      <c r="UWS11" s="2"/>
      <c r="UWT11" s="2"/>
      <c r="UWU11" s="2"/>
      <c r="UWV11" s="2"/>
      <c r="UWW11" s="2"/>
      <c r="UWX11" s="2"/>
      <c r="UWY11" s="2"/>
      <c r="UWZ11" s="2"/>
      <c r="UXA11" s="2"/>
      <c r="UXB11" s="2"/>
      <c r="UXC11" s="2"/>
      <c r="UXD11" s="2"/>
      <c r="UXE11" s="2"/>
      <c r="UXF11" s="2"/>
      <c r="UXG11" s="2"/>
      <c r="UXH11" s="2"/>
      <c r="UXI11" s="2"/>
      <c r="UXJ11" s="2"/>
      <c r="UXK11" s="2"/>
      <c r="UXL11" s="2"/>
      <c r="UXM11" s="2"/>
      <c r="UXN11" s="2"/>
      <c r="UXO11" s="2"/>
      <c r="UXP11" s="2"/>
      <c r="UXQ11" s="2"/>
      <c r="UXR11" s="2"/>
      <c r="UXS11" s="2"/>
      <c r="UXT11" s="2"/>
      <c r="UXU11" s="2"/>
      <c r="UXV11" s="2"/>
      <c r="UXW11" s="2"/>
      <c r="UXX11" s="2"/>
      <c r="UXY11" s="2"/>
      <c r="UXZ11" s="2"/>
      <c r="UYA11" s="2"/>
      <c r="UYB11" s="2"/>
      <c r="UYC11" s="2"/>
      <c r="UYD11" s="2"/>
      <c r="UYE11" s="2"/>
      <c r="UYF11" s="2"/>
      <c r="UYG11" s="2"/>
      <c r="UYH11" s="2"/>
      <c r="UYI11" s="2"/>
      <c r="UYJ11" s="2"/>
      <c r="UYK11" s="2"/>
      <c r="UYL11" s="2"/>
      <c r="UYM11" s="2"/>
      <c r="UYN11" s="2"/>
      <c r="UYO11" s="2"/>
      <c r="UYP11" s="2"/>
      <c r="UYQ11" s="2"/>
      <c r="UYR11" s="2"/>
      <c r="UYS11" s="2"/>
      <c r="UYT11" s="2"/>
      <c r="UYU11" s="2"/>
      <c r="UYV11" s="2"/>
      <c r="UYW11" s="2"/>
      <c r="UYX11" s="2"/>
      <c r="UYY11" s="2"/>
      <c r="UYZ11" s="2"/>
      <c r="UZA11" s="2"/>
      <c r="UZB11" s="2"/>
      <c r="UZC11" s="2"/>
      <c r="UZD11" s="2"/>
      <c r="UZE11" s="2"/>
      <c r="UZF11" s="2"/>
      <c r="UZG11" s="2"/>
      <c r="UZH11" s="2"/>
      <c r="UZI11" s="2"/>
      <c r="UZJ11" s="2"/>
      <c r="UZK11" s="2"/>
      <c r="UZL11" s="2"/>
      <c r="UZM11" s="2"/>
      <c r="UZN11" s="2"/>
      <c r="UZO11" s="2"/>
      <c r="UZP11" s="2"/>
      <c r="UZQ11" s="2"/>
      <c r="UZR11" s="2"/>
      <c r="UZS11" s="2"/>
      <c r="UZT11" s="2"/>
      <c r="UZU11" s="2"/>
      <c r="UZV11" s="2"/>
      <c r="UZW11" s="2"/>
      <c r="UZX11" s="2"/>
      <c r="UZY11" s="2"/>
      <c r="UZZ11" s="2"/>
      <c r="VAA11" s="2"/>
      <c r="VAB11" s="2"/>
      <c r="VAC11" s="2"/>
      <c r="VAD11" s="2"/>
      <c r="VAE11" s="2"/>
      <c r="VAF11" s="2"/>
      <c r="VAG11" s="2"/>
      <c r="VAH11" s="2"/>
      <c r="VAI11" s="2"/>
      <c r="VAJ11" s="2"/>
      <c r="VAK11" s="2"/>
      <c r="VAL11" s="2"/>
      <c r="VAM11" s="2"/>
      <c r="VAN11" s="2"/>
      <c r="VAO11" s="2"/>
      <c r="VAP11" s="2"/>
      <c r="VAQ11" s="2"/>
      <c r="VAR11" s="2"/>
      <c r="VAS11" s="2"/>
      <c r="VAT11" s="2"/>
      <c r="VAU11" s="2"/>
      <c r="VAV11" s="2"/>
      <c r="VAW11" s="2"/>
      <c r="VAX11" s="2"/>
      <c r="VAY11" s="2"/>
      <c r="VAZ11" s="2"/>
      <c r="VBA11" s="2"/>
      <c r="VBB11" s="2"/>
      <c r="VBC11" s="2"/>
      <c r="VBD11" s="2"/>
      <c r="VBE11" s="2"/>
      <c r="VBF11" s="2"/>
      <c r="VBG11" s="2"/>
      <c r="VBH11" s="2"/>
      <c r="VBI11" s="2"/>
      <c r="VBJ11" s="2"/>
      <c r="VBK11" s="2"/>
      <c r="VBL11" s="2"/>
      <c r="VBM11" s="2"/>
      <c r="VBN11" s="2"/>
      <c r="VBO11" s="2"/>
      <c r="VBP11" s="2"/>
      <c r="VBQ11" s="2"/>
      <c r="VBR11" s="2"/>
      <c r="VBS11" s="2"/>
      <c r="VBT11" s="2"/>
      <c r="VBU11" s="2"/>
      <c r="VBV11" s="2"/>
      <c r="VBW11" s="2"/>
      <c r="VBX11" s="2"/>
      <c r="VBY11" s="2"/>
      <c r="VBZ11" s="2"/>
      <c r="VCA11" s="2"/>
      <c r="VCB11" s="2"/>
      <c r="VCC11" s="2"/>
      <c r="VCD11" s="2"/>
      <c r="VCE11" s="2"/>
      <c r="VCF11" s="2"/>
      <c r="VCG11" s="2"/>
      <c r="VCH11" s="2"/>
      <c r="VCI11" s="2"/>
      <c r="VCJ11" s="2"/>
      <c r="VCK11" s="2"/>
      <c r="VCL11" s="2"/>
      <c r="VCM11" s="2"/>
      <c r="VCN11" s="2"/>
      <c r="VCO11" s="2"/>
      <c r="VCP11" s="2"/>
      <c r="VCQ11" s="2"/>
      <c r="VCR11" s="2"/>
      <c r="VCS11" s="2"/>
      <c r="VCT11" s="2"/>
      <c r="VCU11" s="2"/>
      <c r="VCV11" s="2"/>
      <c r="VCW11" s="2"/>
      <c r="VCX11" s="2"/>
      <c r="VCY11" s="2"/>
      <c r="VCZ11" s="2"/>
      <c r="VDA11" s="2"/>
      <c r="VDB11" s="2"/>
      <c r="VDC11" s="2"/>
      <c r="VDD11" s="2"/>
      <c r="VDE11" s="2"/>
      <c r="VDF11" s="2"/>
      <c r="VDG11" s="2"/>
      <c r="VDH11" s="2"/>
      <c r="VDI11" s="2"/>
      <c r="VDJ11" s="2"/>
      <c r="VDK11" s="2"/>
      <c r="VDL11" s="2"/>
      <c r="VDM11" s="2"/>
      <c r="VDN11" s="2"/>
      <c r="VDO11" s="2"/>
      <c r="VDP11" s="2"/>
      <c r="VDQ11" s="2"/>
      <c r="VDR11" s="2"/>
      <c r="VDS11" s="2"/>
      <c r="VDT11" s="2"/>
      <c r="VDU11" s="2"/>
      <c r="VDV11" s="2"/>
      <c r="VDW11" s="2"/>
      <c r="VDX11" s="2"/>
      <c r="VDY11" s="2"/>
      <c r="VDZ11" s="2"/>
      <c r="VEA11" s="2"/>
      <c r="VEB11" s="2"/>
      <c r="VEC11" s="2"/>
      <c r="VED11" s="2"/>
      <c r="VEE11" s="2"/>
      <c r="VEF11" s="2"/>
      <c r="VEG11" s="2"/>
      <c r="VEH11" s="2"/>
      <c r="VEI11" s="2"/>
      <c r="VEJ11" s="2"/>
      <c r="VEK11" s="2"/>
      <c r="VEL11" s="2"/>
      <c r="VEM11" s="2"/>
      <c r="VEN11" s="2"/>
      <c r="VEO11" s="2"/>
      <c r="VEP11" s="2"/>
      <c r="VEQ11" s="2"/>
      <c r="VER11" s="2"/>
      <c r="VES11" s="2"/>
      <c r="VET11" s="2"/>
      <c r="VEU11" s="2"/>
      <c r="VEV11" s="2"/>
      <c r="VEW11" s="2"/>
      <c r="VEX11" s="2"/>
      <c r="VEY11" s="2"/>
      <c r="VEZ11" s="2"/>
      <c r="VFA11" s="2"/>
      <c r="VFB11" s="2"/>
      <c r="VFC11" s="2"/>
      <c r="VFD11" s="2"/>
      <c r="VFE11" s="2"/>
      <c r="VFF11" s="2"/>
      <c r="VFG11" s="2"/>
      <c r="VFH11" s="2"/>
      <c r="VFI11" s="2"/>
      <c r="VFJ11" s="2"/>
      <c r="VFK11" s="2"/>
      <c r="VFL11" s="2"/>
      <c r="VFM11" s="2"/>
      <c r="VFN11" s="2"/>
      <c r="VFO11" s="2"/>
      <c r="VFP11" s="2"/>
      <c r="VFQ11" s="2"/>
      <c r="VFR11" s="2"/>
      <c r="VFS11" s="2"/>
      <c r="VFT11" s="2"/>
      <c r="VFU11" s="2"/>
      <c r="VFV11" s="2"/>
      <c r="VFW11" s="2"/>
      <c r="VFX11" s="2"/>
      <c r="VFY11" s="2"/>
      <c r="VFZ11" s="2"/>
      <c r="VGA11" s="2"/>
      <c r="VGB11" s="2"/>
      <c r="VGC11" s="2"/>
      <c r="VGD11" s="2"/>
      <c r="VGE11" s="2"/>
      <c r="VGF11" s="2"/>
      <c r="VGG11" s="2"/>
      <c r="VGH11" s="2"/>
      <c r="VGI11" s="2"/>
      <c r="VGJ11" s="2"/>
      <c r="VGK11" s="2"/>
      <c r="VGL11" s="2"/>
      <c r="VGM11" s="2"/>
      <c r="VGN11" s="2"/>
      <c r="VGO11" s="2"/>
      <c r="VGP11" s="2"/>
      <c r="VGQ11" s="2"/>
      <c r="VGR11" s="2"/>
      <c r="VGS11" s="2"/>
      <c r="VGT11" s="2"/>
      <c r="VGU11" s="2"/>
      <c r="VGV11" s="2"/>
      <c r="VGW11" s="2"/>
      <c r="VGX11" s="2"/>
      <c r="VGY11" s="2"/>
      <c r="VGZ11" s="2"/>
      <c r="VHA11" s="2"/>
      <c r="VHB11" s="2"/>
      <c r="VHC11" s="2"/>
      <c r="VHD11" s="2"/>
      <c r="VHE11" s="2"/>
      <c r="VHF11" s="2"/>
      <c r="VHG11" s="2"/>
      <c r="VHH11" s="2"/>
      <c r="VHI11" s="2"/>
      <c r="VHJ11" s="2"/>
      <c r="VHK11" s="2"/>
      <c r="VHL11" s="2"/>
      <c r="VHM11" s="2"/>
      <c r="VHN11" s="2"/>
      <c r="VHO11" s="2"/>
      <c r="VHP11" s="2"/>
      <c r="VHQ11" s="2"/>
      <c r="VHR11" s="2"/>
      <c r="VHS11" s="2"/>
      <c r="VHT11" s="2"/>
      <c r="VHU11" s="2"/>
      <c r="VHV11" s="2"/>
      <c r="VHW11" s="2"/>
      <c r="VHX11" s="2"/>
      <c r="VHY11" s="2"/>
      <c r="VHZ11" s="2"/>
      <c r="VIA11" s="2"/>
      <c r="VIB11" s="2"/>
      <c r="VIC11" s="2"/>
      <c r="VID11" s="2"/>
      <c r="VIE11" s="2"/>
      <c r="VIF11" s="2"/>
      <c r="VIG11" s="2"/>
      <c r="VIH11" s="2"/>
      <c r="VII11" s="2"/>
      <c r="VIJ11" s="2"/>
      <c r="VIK11" s="2"/>
      <c r="VIL11" s="2"/>
      <c r="VIM11" s="2"/>
      <c r="VIN11" s="2"/>
      <c r="VIO11" s="2"/>
      <c r="VIP11" s="2"/>
      <c r="VIQ11" s="2"/>
      <c r="VIR11" s="2"/>
      <c r="VIS11" s="2"/>
      <c r="VIT11" s="2"/>
      <c r="VIU11" s="2"/>
      <c r="VIV11" s="2"/>
      <c r="VIW11" s="2"/>
      <c r="VIX11" s="2"/>
      <c r="VIY11" s="2"/>
      <c r="VIZ11" s="2"/>
      <c r="VJA11" s="2"/>
      <c r="VJB11" s="2"/>
      <c r="VJC11" s="2"/>
      <c r="VJD11" s="2"/>
      <c r="VJE11" s="2"/>
      <c r="VJF11" s="2"/>
      <c r="VJG11" s="2"/>
      <c r="VJH11" s="2"/>
      <c r="VJI11" s="2"/>
      <c r="VJJ11" s="2"/>
      <c r="VJK11" s="2"/>
      <c r="VJL11" s="2"/>
      <c r="VJM11" s="2"/>
      <c r="VJN11" s="2"/>
      <c r="VJO11" s="2"/>
      <c r="VJP11" s="2"/>
      <c r="VJQ11" s="2"/>
      <c r="VJR11" s="2"/>
      <c r="VJS11" s="2"/>
      <c r="VJT11" s="2"/>
      <c r="VJU11" s="2"/>
      <c r="VJV11" s="2"/>
      <c r="VJW11" s="2"/>
      <c r="VJX11" s="2"/>
      <c r="VJY11" s="2"/>
      <c r="VJZ11" s="2"/>
      <c r="VKA11" s="2"/>
      <c r="VKB11" s="2"/>
      <c r="VKC11" s="2"/>
      <c r="VKD11" s="2"/>
      <c r="VKE11" s="2"/>
      <c r="VKF11" s="2"/>
      <c r="VKG11" s="2"/>
      <c r="VKH11" s="2"/>
      <c r="VKI11" s="2"/>
      <c r="VKJ11" s="2"/>
      <c r="VKK11" s="2"/>
      <c r="VKL11" s="2"/>
      <c r="VKM11" s="2"/>
      <c r="VKN11" s="2"/>
      <c r="VKO11" s="2"/>
      <c r="VKP11" s="2"/>
      <c r="VKQ11" s="2"/>
      <c r="VKR11" s="2"/>
      <c r="VKS11" s="2"/>
      <c r="VKT11" s="2"/>
      <c r="VKU11" s="2"/>
      <c r="VKV11" s="2"/>
      <c r="VKW11" s="2"/>
      <c r="VKX11" s="2"/>
      <c r="VKY11" s="2"/>
      <c r="VKZ11" s="2"/>
      <c r="VLA11" s="2"/>
      <c r="VLB11" s="2"/>
      <c r="VLC11" s="2"/>
      <c r="VLD11" s="2"/>
      <c r="VLE11" s="2"/>
      <c r="VLF11" s="2"/>
      <c r="VLG11" s="2"/>
      <c r="VLH11" s="2"/>
      <c r="VLI11" s="2"/>
      <c r="VLJ11" s="2"/>
      <c r="VLK11" s="2"/>
      <c r="VLL11" s="2"/>
      <c r="VLM11" s="2"/>
      <c r="VLN11" s="2"/>
      <c r="VLO11" s="2"/>
      <c r="VLP11" s="2"/>
      <c r="VLQ11" s="2"/>
      <c r="VLR11" s="2"/>
      <c r="VLS11" s="2"/>
      <c r="VLT11" s="2"/>
      <c r="VLU11" s="2"/>
      <c r="VLV11" s="2"/>
      <c r="VLW11" s="2"/>
      <c r="VLX11" s="2"/>
      <c r="VLY11" s="2"/>
      <c r="VLZ11" s="2"/>
      <c r="VMA11" s="2"/>
      <c r="VMB11" s="2"/>
      <c r="VMC11" s="2"/>
      <c r="VMD11" s="2"/>
      <c r="VME11" s="2"/>
      <c r="VMF11" s="2"/>
      <c r="VMG11" s="2"/>
      <c r="VMH11" s="2"/>
      <c r="VMI11" s="2"/>
      <c r="VMJ11" s="2"/>
      <c r="VMK11" s="2"/>
      <c r="VML11" s="2"/>
      <c r="VMM11" s="2"/>
      <c r="VMN11" s="2"/>
      <c r="VMO11" s="2"/>
      <c r="VMP11" s="2"/>
      <c r="VMQ11" s="2"/>
      <c r="VMR11" s="2"/>
      <c r="VMS11" s="2"/>
      <c r="VMT11" s="2"/>
      <c r="VMU11" s="2"/>
      <c r="VMV11" s="2"/>
      <c r="VMW11" s="2"/>
      <c r="VMX11" s="2"/>
      <c r="VMY11" s="2"/>
      <c r="VMZ11" s="2"/>
      <c r="VNA11" s="2"/>
      <c r="VNB11" s="2"/>
      <c r="VNC11" s="2"/>
      <c r="VND11" s="2"/>
      <c r="VNE11" s="2"/>
      <c r="VNF11" s="2"/>
      <c r="VNG11" s="2"/>
      <c r="VNH11" s="2"/>
      <c r="VNI11" s="2"/>
      <c r="VNJ11" s="2"/>
      <c r="VNK11" s="2"/>
      <c r="VNL11" s="2"/>
      <c r="VNM11" s="2"/>
      <c r="VNN11" s="2"/>
      <c r="VNO11" s="2"/>
      <c r="VNP11" s="2"/>
      <c r="VNQ11" s="2"/>
      <c r="VNR11" s="2"/>
      <c r="VNS11" s="2"/>
      <c r="VNT11" s="2"/>
      <c r="VNU11" s="2"/>
      <c r="VNV11" s="2"/>
      <c r="VNW11" s="2"/>
      <c r="VNX11" s="2"/>
      <c r="VNY11" s="2"/>
      <c r="VNZ11" s="2"/>
      <c r="VOA11" s="2"/>
      <c r="VOB11" s="2"/>
      <c r="VOC11" s="2"/>
      <c r="VOD11" s="2"/>
      <c r="VOE11" s="2"/>
      <c r="VOF11" s="2"/>
      <c r="VOG11" s="2"/>
      <c r="VOH11" s="2"/>
      <c r="VOI11" s="2"/>
      <c r="VOJ11" s="2"/>
      <c r="VOK11" s="2"/>
      <c r="VOL11" s="2"/>
      <c r="VOM11" s="2"/>
      <c r="VON11" s="2"/>
      <c r="VOO11" s="2"/>
      <c r="VOP11" s="2"/>
      <c r="VOQ11" s="2"/>
      <c r="VOR11" s="2"/>
      <c r="VOS11" s="2"/>
      <c r="VOT11" s="2"/>
      <c r="VOU11" s="2"/>
      <c r="VOV11" s="2"/>
      <c r="VOW11" s="2"/>
      <c r="VOX11" s="2"/>
      <c r="VOY11" s="2"/>
      <c r="VOZ11" s="2"/>
      <c r="VPA11" s="2"/>
      <c r="VPB11" s="2"/>
      <c r="VPC11" s="2"/>
      <c r="VPD11" s="2"/>
      <c r="VPE11" s="2"/>
      <c r="VPF11" s="2"/>
      <c r="VPG11" s="2"/>
      <c r="VPH11" s="2"/>
      <c r="VPI11" s="2"/>
      <c r="VPJ11" s="2"/>
      <c r="VPK11" s="2"/>
      <c r="VPL11" s="2"/>
      <c r="VPM11" s="2"/>
      <c r="VPN11" s="2"/>
      <c r="VPO11" s="2"/>
      <c r="VPP11" s="2"/>
      <c r="VPQ11" s="2"/>
      <c r="VPR11" s="2"/>
      <c r="VPS11" s="2"/>
      <c r="VPT11" s="2"/>
      <c r="VPU11" s="2"/>
      <c r="VPV11" s="2"/>
      <c r="VPW11" s="2"/>
      <c r="VPX11" s="2"/>
      <c r="VPY11" s="2"/>
      <c r="VPZ11" s="2"/>
      <c r="VQA11" s="2"/>
      <c r="VQB11" s="2"/>
      <c r="VQC11" s="2"/>
      <c r="VQD11" s="2"/>
      <c r="VQE11" s="2"/>
      <c r="VQF11" s="2"/>
      <c r="VQG11" s="2"/>
      <c r="VQH11" s="2"/>
      <c r="VQI11" s="2"/>
      <c r="VQJ11" s="2"/>
      <c r="VQK11" s="2"/>
      <c r="VQL11" s="2"/>
      <c r="VQM11" s="2"/>
      <c r="VQN11" s="2"/>
      <c r="VQO11" s="2"/>
      <c r="VQP11" s="2"/>
      <c r="VQQ11" s="2"/>
      <c r="VQR11" s="2"/>
      <c r="VQS11" s="2"/>
      <c r="VQT11" s="2"/>
      <c r="VQU11" s="2"/>
      <c r="VQV11" s="2"/>
      <c r="VQW11" s="2"/>
      <c r="VQX11" s="2"/>
      <c r="VQY11" s="2"/>
      <c r="VQZ11" s="2"/>
      <c r="VRA11" s="2"/>
      <c r="VRB11" s="2"/>
      <c r="VRC11" s="2"/>
      <c r="VRD11" s="2"/>
      <c r="VRE11" s="2"/>
      <c r="VRF11" s="2"/>
      <c r="VRG11" s="2"/>
      <c r="VRH11" s="2"/>
      <c r="VRI11" s="2"/>
      <c r="VRJ11" s="2"/>
      <c r="VRK11" s="2"/>
      <c r="VRL11" s="2"/>
      <c r="VRM11" s="2"/>
      <c r="VRN11" s="2"/>
      <c r="VRO11" s="2"/>
      <c r="VRP11" s="2"/>
      <c r="VRQ11" s="2"/>
      <c r="VRR11" s="2"/>
      <c r="VRS11" s="2"/>
      <c r="VRT11" s="2"/>
      <c r="VRU11" s="2"/>
      <c r="VRV11" s="2"/>
      <c r="VRW11" s="2"/>
      <c r="VRX11" s="2"/>
      <c r="VRY11" s="2"/>
      <c r="VRZ11" s="2"/>
      <c r="VSA11" s="2"/>
      <c r="VSB11" s="2"/>
      <c r="VSC11" s="2"/>
      <c r="VSD11" s="2"/>
      <c r="VSE11" s="2"/>
      <c r="VSF11" s="2"/>
      <c r="VSG11" s="2"/>
      <c r="VSH11" s="2"/>
      <c r="VSI11" s="2"/>
      <c r="VSJ11" s="2"/>
      <c r="VSK11" s="2"/>
      <c r="VSL11" s="2"/>
      <c r="VSM11" s="2"/>
      <c r="VSN11" s="2"/>
      <c r="VSO11" s="2"/>
      <c r="VSP11" s="2"/>
      <c r="VSQ11" s="2"/>
      <c r="VSR11" s="2"/>
      <c r="VSS11" s="2"/>
      <c r="VST11" s="2"/>
      <c r="VSU11" s="2"/>
      <c r="VSV11" s="2"/>
      <c r="VSW11" s="2"/>
      <c r="VSX11" s="2"/>
      <c r="VSY11" s="2"/>
      <c r="VSZ11" s="2"/>
      <c r="VTA11" s="2"/>
      <c r="VTB11" s="2"/>
      <c r="VTC11" s="2"/>
      <c r="VTD11" s="2"/>
      <c r="VTE11" s="2"/>
      <c r="VTF11" s="2"/>
      <c r="VTG11" s="2"/>
      <c r="VTH11" s="2"/>
      <c r="VTI11" s="2"/>
      <c r="VTJ11" s="2"/>
      <c r="VTK11" s="2"/>
      <c r="VTL11" s="2"/>
      <c r="VTM11" s="2"/>
      <c r="VTN11" s="2"/>
      <c r="VTO11" s="2"/>
      <c r="VTP11" s="2"/>
      <c r="VTQ11" s="2"/>
      <c r="VTR11" s="2"/>
      <c r="VTS11" s="2"/>
      <c r="VTT11" s="2"/>
      <c r="VTU11" s="2"/>
      <c r="VTV11" s="2"/>
      <c r="VTW11" s="2"/>
      <c r="VTX11" s="2"/>
      <c r="VTY11" s="2"/>
      <c r="VTZ11" s="2"/>
      <c r="VUA11" s="2"/>
      <c r="VUB11" s="2"/>
      <c r="VUC11" s="2"/>
      <c r="VUD11" s="2"/>
      <c r="VUE11" s="2"/>
      <c r="VUF11" s="2"/>
      <c r="VUG11" s="2"/>
      <c r="VUH11" s="2"/>
      <c r="VUI11" s="2"/>
      <c r="VUJ11" s="2"/>
      <c r="VUK11" s="2"/>
      <c r="VUL11" s="2"/>
      <c r="VUM11" s="2"/>
      <c r="VUN11" s="2"/>
      <c r="VUO11" s="2"/>
      <c r="VUP11" s="2"/>
      <c r="VUQ11" s="2"/>
      <c r="VUR11" s="2"/>
      <c r="VUS11" s="2"/>
      <c r="VUT11" s="2"/>
      <c r="VUU11" s="2"/>
      <c r="VUV11" s="2"/>
      <c r="VUW11" s="2"/>
      <c r="VUX11" s="2"/>
      <c r="VUY11" s="2"/>
      <c r="VUZ11" s="2"/>
      <c r="VVA11" s="2"/>
      <c r="VVB11" s="2"/>
      <c r="VVC11" s="2"/>
      <c r="VVD11" s="2"/>
      <c r="VVE11" s="2"/>
      <c r="VVF11" s="2"/>
      <c r="VVG11" s="2"/>
      <c r="VVH11" s="2"/>
      <c r="VVI11" s="2"/>
      <c r="VVJ11" s="2"/>
      <c r="VVK11" s="2"/>
      <c r="VVL11" s="2"/>
      <c r="VVM11" s="2"/>
      <c r="VVN11" s="2"/>
      <c r="VVO11" s="2"/>
      <c r="VVP11" s="2"/>
      <c r="VVQ11" s="2"/>
      <c r="VVR11" s="2"/>
      <c r="VVS11" s="2"/>
      <c r="VVT11" s="2"/>
      <c r="VVU11" s="2"/>
      <c r="VVV11" s="2"/>
      <c r="VVW11" s="2"/>
      <c r="VVX11" s="2"/>
      <c r="VVY11" s="2"/>
      <c r="VVZ11" s="2"/>
      <c r="VWA11" s="2"/>
      <c r="VWB11" s="2"/>
      <c r="VWC11" s="2"/>
      <c r="VWD11" s="2"/>
      <c r="VWE11" s="2"/>
      <c r="VWF11" s="2"/>
      <c r="VWG11" s="2"/>
      <c r="VWH11" s="2"/>
      <c r="VWI11" s="2"/>
      <c r="VWJ11" s="2"/>
      <c r="VWK11" s="2"/>
      <c r="VWL11" s="2"/>
      <c r="VWM11" s="2"/>
      <c r="VWN11" s="2"/>
      <c r="VWO11" s="2"/>
      <c r="VWP11" s="2"/>
      <c r="VWQ11" s="2"/>
      <c r="VWR11" s="2"/>
      <c r="VWS11" s="2"/>
      <c r="VWT11" s="2"/>
      <c r="VWU11" s="2"/>
      <c r="VWV11" s="2"/>
      <c r="VWW11" s="2"/>
      <c r="VWX11" s="2"/>
      <c r="VWY11" s="2"/>
      <c r="VWZ11" s="2"/>
      <c r="VXA11" s="2"/>
      <c r="VXB11" s="2"/>
      <c r="VXC11" s="2"/>
      <c r="VXD11" s="2"/>
      <c r="VXE11" s="2"/>
      <c r="VXF11" s="2"/>
      <c r="VXG11" s="2"/>
      <c r="VXH11" s="2"/>
      <c r="VXI11" s="2"/>
      <c r="VXJ11" s="2"/>
      <c r="VXK11" s="2"/>
      <c r="VXL11" s="2"/>
      <c r="VXM11" s="2"/>
      <c r="VXN11" s="2"/>
      <c r="VXO11" s="2"/>
      <c r="VXP11" s="2"/>
      <c r="VXQ11" s="2"/>
      <c r="VXR11" s="2"/>
      <c r="VXS11" s="2"/>
      <c r="VXT11" s="2"/>
      <c r="VXU11" s="2"/>
      <c r="VXV11" s="2"/>
      <c r="VXW11" s="2"/>
      <c r="VXX11" s="2"/>
      <c r="VXY11" s="2"/>
      <c r="VXZ11" s="2"/>
      <c r="VYA11" s="2"/>
      <c r="VYB11" s="2"/>
      <c r="VYC11" s="2"/>
      <c r="VYD11" s="2"/>
      <c r="VYE11" s="2"/>
      <c r="VYF11" s="2"/>
      <c r="VYG11" s="2"/>
      <c r="VYH11" s="2"/>
      <c r="VYI11" s="2"/>
      <c r="VYJ11" s="2"/>
      <c r="VYK11" s="2"/>
      <c r="VYL11" s="2"/>
      <c r="VYM11" s="2"/>
      <c r="VYN11" s="2"/>
      <c r="VYO11" s="2"/>
      <c r="VYP11" s="2"/>
      <c r="VYQ11" s="2"/>
      <c r="VYR11" s="2"/>
      <c r="VYS11" s="2"/>
      <c r="VYT11" s="2"/>
      <c r="VYU11" s="2"/>
      <c r="VYV11" s="2"/>
      <c r="VYW11" s="2"/>
      <c r="VYX11" s="2"/>
      <c r="VYY11" s="2"/>
      <c r="VYZ11" s="2"/>
      <c r="VZA11" s="2"/>
      <c r="VZB11" s="2"/>
      <c r="VZC11" s="2"/>
      <c r="VZD11" s="2"/>
      <c r="VZE11" s="2"/>
      <c r="VZF11" s="2"/>
      <c r="VZG11" s="2"/>
      <c r="VZH11" s="2"/>
      <c r="VZI11" s="2"/>
      <c r="VZJ11" s="2"/>
      <c r="VZK11" s="2"/>
      <c r="VZL11" s="2"/>
      <c r="VZM11" s="2"/>
      <c r="VZN11" s="2"/>
      <c r="VZO11" s="2"/>
      <c r="VZP11" s="2"/>
      <c r="VZQ11" s="2"/>
      <c r="VZR11" s="2"/>
      <c r="VZS11" s="2"/>
      <c r="VZT11" s="2"/>
      <c r="VZU11" s="2"/>
      <c r="VZV11" s="2"/>
      <c r="VZW11" s="2"/>
      <c r="VZX11" s="2"/>
      <c r="VZY11" s="2"/>
      <c r="VZZ11" s="2"/>
      <c r="WAA11" s="2"/>
      <c r="WAB11" s="2"/>
      <c r="WAC11" s="2"/>
      <c r="WAD11" s="2"/>
      <c r="WAE11" s="2"/>
      <c r="WAF11" s="2"/>
      <c r="WAG11" s="2"/>
      <c r="WAH11" s="2"/>
      <c r="WAI11" s="2"/>
      <c r="WAJ11" s="2"/>
      <c r="WAK11" s="2"/>
      <c r="WAL11" s="2"/>
      <c r="WAM11" s="2"/>
      <c r="WAN11" s="2"/>
      <c r="WAO11" s="2"/>
      <c r="WAP11" s="2"/>
      <c r="WAQ11" s="2"/>
      <c r="WAR11" s="2"/>
      <c r="WAS11" s="2"/>
      <c r="WAT11" s="2"/>
      <c r="WAU11" s="2"/>
      <c r="WAV11" s="2"/>
      <c r="WAW11" s="2"/>
      <c r="WAX11" s="2"/>
      <c r="WAY11" s="2"/>
      <c r="WAZ11" s="2"/>
      <c r="WBA11" s="2"/>
      <c r="WBB11" s="2"/>
      <c r="WBC11" s="2"/>
      <c r="WBD11" s="2"/>
      <c r="WBE11" s="2"/>
      <c r="WBF11" s="2"/>
      <c r="WBG11" s="2"/>
      <c r="WBH11" s="2"/>
      <c r="WBI11" s="2"/>
      <c r="WBJ11" s="2"/>
      <c r="WBK11" s="2"/>
      <c r="WBL11" s="2"/>
      <c r="WBM11" s="2"/>
      <c r="WBN11" s="2"/>
      <c r="WBO11" s="2"/>
      <c r="WBP11" s="2"/>
      <c r="WBQ11" s="2"/>
      <c r="WBR11" s="2"/>
      <c r="WBS11" s="2"/>
      <c r="WBT11" s="2"/>
      <c r="WBU11" s="2"/>
      <c r="WBV11" s="2"/>
      <c r="WBW11" s="2"/>
      <c r="WBX11" s="2"/>
      <c r="WBY11" s="2"/>
      <c r="WBZ11" s="2"/>
      <c r="WCA11" s="2"/>
      <c r="WCB11" s="2"/>
      <c r="WCC11" s="2"/>
      <c r="WCD11" s="2"/>
      <c r="WCE11" s="2"/>
      <c r="WCF11" s="2"/>
      <c r="WCG11" s="2"/>
      <c r="WCH11" s="2"/>
      <c r="WCI11" s="2"/>
      <c r="WCJ11" s="2"/>
      <c r="WCK11" s="2"/>
      <c r="WCL11" s="2"/>
      <c r="WCM11" s="2"/>
      <c r="WCN11" s="2"/>
      <c r="WCO11" s="2"/>
      <c r="WCP11" s="2"/>
      <c r="WCQ11" s="2"/>
      <c r="WCR11" s="2"/>
      <c r="WCS11" s="2"/>
      <c r="WCT11" s="2"/>
      <c r="WCU11" s="2"/>
      <c r="WCV11" s="2"/>
      <c r="WCW11" s="2"/>
      <c r="WCX11" s="2"/>
      <c r="WCY11" s="2"/>
      <c r="WCZ11" s="2"/>
      <c r="WDA11" s="2"/>
      <c r="WDB11" s="2"/>
      <c r="WDC11" s="2"/>
      <c r="WDD11" s="2"/>
      <c r="WDE11" s="2"/>
      <c r="WDF11" s="2"/>
      <c r="WDG11" s="2"/>
      <c r="WDH11" s="2"/>
      <c r="WDI11" s="2"/>
      <c r="WDJ11" s="2"/>
      <c r="WDK11" s="2"/>
      <c r="WDL11" s="2"/>
      <c r="WDM11" s="2"/>
      <c r="WDN11" s="2"/>
      <c r="WDO11" s="2"/>
      <c r="WDP11" s="2"/>
      <c r="WDQ11" s="2"/>
      <c r="WDR11" s="2"/>
      <c r="WDS11" s="2"/>
      <c r="WDT11" s="2"/>
      <c r="WDU11" s="2"/>
      <c r="WDV11" s="2"/>
      <c r="WDW11" s="2"/>
      <c r="WDX11" s="2"/>
      <c r="WDY11" s="2"/>
      <c r="WDZ11" s="2"/>
      <c r="WEA11" s="2"/>
      <c r="WEB11" s="2"/>
      <c r="WEC11" s="2"/>
      <c r="WED11" s="2"/>
      <c r="WEE11" s="2"/>
      <c r="WEF11" s="2"/>
      <c r="WEG11" s="2"/>
      <c r="WEH11" s="2"/>
      <c r="WEI11" s="2"/>
      <c r="WEJ11" s="2"/>
      <c r="WEK11" s="2"/>
      <c r="WEL11" s="2"/>
      <c r="WEM11" s="2"/>
      <c r="WEN11" s="2"/>
      <c r="WEO11" s="2"/>
      <c r="WEP11" s="2"/>
      <c r="WEQ11" s="2"/>
      <c r="WER11" s="2"/>
      <c r="WES11" s="2"/>
      <c r="WET11" s="2"/>
      <c r="WEU11" s="2"/>
      <c r="WEV11" s="2"/>
      <c r="WEW11" s="2"/>
      <c r="WEX11" s="2"/>
      <c r="WEY11" s="2"/>
      <c r="WEZ11" s="2"/>
      <c r="WFA11" s="2"/>
      <c r="WFB11" s="2"/>
      <c r="WFC11" s="2"/>
      <c r="WFD11" s="2"/>
      <c r="WFE11" s="2"/>
      <c r="WFF11" s="2"/>
      <c r="WFG11" s="2"/>
      <c r="WFH11" s="2"/>
      <c r="WFI11" s="2"/>
      <c r="WFJ11" s="2"/>
      <c r="WFK11" s="2"/>
      <c r="WFL11" s="2"/>
      <c r="WFM11" s="2"/>
      <c r="WFN11" s="2"/>
      <c r="WFO11" s="2"/>
      <c r="WFP11" s="2"/>
      <c r="WFQ11" s="2"/>
      <c r="WFR11" s="2"/>
      <c r="WFS11" s="2"/>
      <c r="WFT11" s="2"/>
      <c r="WFU11" s="2"/>
      <c r="WFV11" s="2"/>
      <c r="WFW11" s="2"/>
      <c r="WFX11" s="2"/>
      <c r="WFY11" s="2"/>
      <c r="WFZ11" s="2"/>
      <c r="WGA11" s="2"/>
      <c r="WGB11" s="2"/>
      <c r="WGC11" s="2"/>
      <c r="WGD11" s="2"/>
      <c r="WGE11" s="2"/>
      <c r="WGF11" s="2"/>
      <c r="WGG11" s="2"/>
      <c r="WGH11" s="2"/>
      <c r="WGI11" s="2"/>
      <c r="WGJ11" s="2"/>
      <c r="WGK11" s="2"/>
      <c r="WGL11" s="2"/>
      <c r="WGM11" s="2"/>
      <c r="WGN11" s="2"/>
      <c r="WGO11" s="2"/>
      <c r="WGP11" s="2"/>
      <c r="WGQ11" s="2"/>
      <c r="WGR11" s="2"/>
      <c r="WGS11" s="2"/>
      <c r="WGT11" s="2"/>
      <c r="WGU11" s="2"/>
      <c r="WGV11" s="2"/>
      <c r="WGW11" s="2"/>
      <c r="WGX11" s="2"/>
      <c r="WGY11" s="2"/>
      <c r="WGZ11" s="2"/>
      <c r="WHA11" s="2"/>
      <c r="WHB11" s="2"/>
      <c r="WHC11" s="2"/>
      <c r="WHD11" s="2"/>
      <c r="WHE11" s="2"/>
      <c r="WHF11" s="2"/>
      <c r="WHG11" s="2"/>
      <c r="WHH11" s="2"/>
      <c r="WHI11" s="2"/>
      <c r="WHJ11" s="2"/>
      <c r="WHK11" s="2"/>
      <c r="WHL11" s="2"/>
      <c r="WHM11" s="2"/>
      <c r="WHN11" s="2"/>
      <c r="WHO11" s="2"/>
      <c r="WHP11" s="2"/>
      <c r="WHQ11" s="2"/>
      <c r="WHR11" s="2"/>
      <c r="WHS11" s="2"/>
      <c r="WHT11" s="2"/>
      <c r="WHU11" s="2"/>
      <c r="WHV11" s="2"/>
      <c r="WHW11" s="2"/>
      <c r="WHX11" s="2"/>
      <c r="WHY11" s="2"/>
      <c r="WHZ11" s="2"/>
      <c r="WIA11" s="2"/>
      <c r="WIB11" s="2"/>
      <c r="WIC11" s="2"/>
      <c r="WID11" s="2"/>
      <c r="WIE11" s="2"/>
      <c r="WIF11" s="2"/>
      <c r="WIG11" s="2"/>
      <c r="WIH11" s="2"/>
      <c r="WII11" s="2"/>
      <c r="WIJ11" s="2"/>
      <c r="WIK11" s="2"/>
      <c r="WIL11" s="2"/>
      <c r="WIM11" s="2"/>
      <c r="WIN11" s="2"/>
      <c r="WIO11" s="2"/>
      <c r="WIP11" s="2"/>
      <c r="WIQ11" s="2"/>
      <c r="WIR11" s="2"/>
      <c r="WIS11" s="2"/>
      <c r="WIT11" s="2"/>
      <c r="WIU11" s="2"/>
      <c r="WIV11" s="2"/>
      <c r="WIW11" s="2"/>
      <c r="WIX11" s="2"/>
      <c r="WIY11" s="2"/>
      <c r="WIZ11" s="2"/>
      <c r="WJA11" s="2"/>
      <c r="WJB11" s="2"/>
      <c r="WJC11" s="2"/>
      <c r="WJD11" s="2"/>
      <c r="WJE11" s="2"/>
      <c r="WJF11" s="2"/>
      <c r="WJG11" s="2"/>
      <c r="WJH11" s="2"/>
      <c r="WJI11" s="2"/>
      <c r="WJJ11" s="2"/>
      <c r="WJK11" s="2"/>
      <c r="WJL11" s="2"/>
      <c r="WJM11" s="2"/>
      <c r="WJN11" s="2"/>
      <c r="WJO11" s="2"/>
      <c r="WJP11" s="2"/>
      <c r="WJQ11" s="2"/>
      <c r="WJR11" s="2"/>
      <c r="WJS11" s="2"/>
      <c r="WJT11" s="2"/>
      <c r="WJU11" s="2"/>
      <c r="WJV11" s="2"/>
      <c r="WJW11" s="2"/>
      <c r="WJX11" s="2"/>
      <c r="WJY11" s="2"/>
      <c r="WJZ11" s="2"/>
      <c r="WKA11" s="2"/>
      <c r="WKB11" s="2"/>
      <c r="WKC11" s="2"/>
      <c r="WKD11" s="2"/>
      <c r="WKE11" s="2"/>
      <c r="WKF11" s="2"/>
      <c r="WKG11" s="2"/>
      <c r="WKH11" s="2"/>
      <c r="WKI11" s="2"/>
      <c r="WKJ11" s="2"/>
      <c r="WKK11" s="2"/>
      <c r="WKL11" s="2"/>
      <c r="WKM11" s="2"/>
      <c r="WKN11" s="2"/>
      <c r="WKO11" s="2"/>
      <c r="WKP11" s="2"/>
      <c r="WKQ11" s="2"/>
      <c r="WKR11" s="2"/>
      <c r="WKS11" s="2"/>
      <c r="WKT11" s="2"/>
      <c r="WKU11" s="2"/>
      <c r="WKV11" s="2"/>
      <c r="WKW11" s="2"/>
      <c r="WKX11" s="2"/>
      <c r="WKY11" s="2"/>
      <c r="WKZ11" s="2"/>
      <c r="WLA11" s="2"/>
      <c r="WLB11" s="2"/>
      <c r="WLC11" s="2"/>
      <c r="WLD11" s="2"/>
      <c r="WLE11" s="2"/>
      <c r="WLF11" s="2"/>
      <c r="WLG11" s="2"/>
      <c r="WLH11" s="2"/>
      <c r="WLI11" s="2"/>
      <c r="WLJ11" s="2"/>
      <c r="WLK11" s="2"/>
      <c r="WLL11" s="2"/>
      <c r="WLM11" s="2"/>
      <c r="WLN11" s="2"/>
      <c r="WLO11" s="2"/>
      <c r="WLP11" s="2"/>
      <c r="WLQ11" s="2"/>
      <c r="WLR11" s="2"/>
      <c r="WLS11" s="2"/>
      <c r="WLT11" s="2"/>
      <c r="WLU11" s="2"/>
      <c r="WLV11" s="2"/>
      <c r="WLW11" s="2"/>
      <c r="WLX11" s="2"/>
      <c r="WLY11" s="2"/>
      <c r="WLZ11" s="2"/>
      <c r="WMA11" s="2"/>
      <c r="WMB11" s="2"/>
      <c r="WMC11" s="2"/>
      <c r="WMD11" s="2"/>
      <c r="WME11" s="2"/>
      <c r="WMF11" s="2"/>
      <c r="WMG11" s="2"/>
      <c r="WMH11" s="2"/>
      <c r="WMI11" s="2"/>
      <c r="WMJ11" s="2"/>
      <c r="WMK11" s="2"/>
      <c r="WML11" s="2"/>
      <c r="WMM11" s="2"/>
      <c r="WMN11" s="2"/>
      <c r="WMO11" s="2"/>
      <c r="WMP11" s="2"/>
      <c r="WMQ11" s="2"/>
      <c r="WMR11" s="2"/>
      <c r="WMS11" s="2"/>
      <c r="WMT11" s="2"/>
      <c r="WMU11" s="2"/>
      <c r="WMV11" s="2"/>
      <c r="WMW11" s="2"/>
      <c r="WMX11" s="2"/>
      <c r="WMY11" s="2"/>
      <c r="WMZ11" s="2"/>
      <c r="WNA11" s="2"/>
      <c r="WNB11" s="2"/>
      <c r="WNC11" s="2"/>
      <c r="WND11" s="2"/>
      <c r="WNE11" s="2"/>
      <c r="WNF11" s="2"/>
      <c r="WNG11" s="2"/>
      <c r="WNH11" s="2"/>
      <c r="WNI11" s="2"/>
      <c r="WNJ11" s="2"/>
      <c r="WNK11" s="2"/>
      <c r="WNL11" s="2"/>
      <c r="WNM11" s="2"/>
      <c r="WNN11" s="2"/>
      <c r="WNO11" s="2"/>
      <c r="WNP11" s="2"/>
      <c r="WNQ11" s="2"/>
      <c r="WNR11" s="2"/>
      <c r="WNS11" s="2"/>
      <c r="WNT11" s="2"/>
      <c r="WNU11" s="2"/>
      <c r="WNV11" s="2"/>
      <c r="WNW11" s="2"/>
      <c r="WNX11" s="2"/>
      <c r="WNY11" s="2"/>
      <c r="WNZ11" s="2"/>
      <c r="WOA11" s="2"/>
      <c r="WOB11" s="2"/>
      <c r="WOC11" s="2"/>
      <c r="WOD11" s="2"/>
      <c r="WOE11" s="2"/>
      <c r="WOF11" s="2"/>
      <c r="WOG11" s="2"/>
      <c r="WOH11" s="2"/>
      <c r="WOI11" s="2"/>
      <c r="WOJ11" s="2"/>
      <c r="WOK11" s="2"/>
      <c r="WOL11" s="2"/>
      <c r="WOM11" s="2"/>
      <c r="WON11" s="2"/>
      <c r="WOO11" s="2"/>
      <c r="WOP11" s="2"/>
      <c r="WOQ11" s="2"/>
      <c r="WOR11" s="2"/>
      <c r="WOS11" s="2"/>
      <c r="WOT11" s="2"/>
      <c r="WOU11" s="2"/>
      <c r="WOV11" s="2"/>
      <c r="WOW11" s="2"/>
      <c r="WOX11" s="2"/>
      <c r="WOY11" s="2"/>
      <c r="WOZ11" s="2"/>
      <c r="WPA11" s="2"/>
      <c r="WPB11" s="2"/>
      <c r="WPC11" s="2"/>
      <c r="WPD11" s="2"/>
      <c r="WPE11" s="2"/>
      <c r="WPF11" s="2"/>
      <c r="WPG11" s="2"/>
      <c r="WPH11" s="2"/>
      <c r="WPI11" s="2"/>
      <c r="WPJ11" s="2"/>
      <c r="WPK11" s="2"/>
      <c r="WPL11" s="2"/>
      <c r="WPM11" s="2"/>
      <c r="WPN11" s="2"/>
      <c r="WPO11" s="2"/>
      <c r="WPP11" s="2"/>
      <c r="WPQ11" s="2"/>
      <c r="WPR11" s="2"/>
      <c r="WPS11" s="2"/>
      <c r="WPT11" s="2"/>
      <c r="WPU11" s="2"/>
      <c r="WPV11" s="2"/>
      <c r="WPW11" s="2"/>
      <c r="WPX11" s="2"/>
      <c r="WPY11" s="2"/>
      <c r="WPZ11" s="2"/>
      <c r="WQA11" s="2"/>
      <c r="WQB11" s="2"/>
      <c r="WQC11" s="2"/>
      <c r="WQD11" s="2"/>
      <c r="WQE11" s="2"/>
      <c r="WQF11" s="2"/>
      <c r="WQG11" s="2"/>
      <c r="WQH11" s="2"/>
      <c r="WQI11" s="2"/>
      <c r="WQJ11" s="2"/>
      <c r="WQK11" s="2"/>
      <c r="WQL11" s="2"/>
      <c r="WQM11" s="2"/>
      <c r="WQN11" s="2"/>
      <c r="WQO11" s="2"/>
      <c r="WQP11" s="2"/>
      <c r="WQQ11" s="2"/>
      <c r="WQR11" s="2"/>
      <c r="WQS11" s="2"/>
      <c r="WQT11" s="2"/>
      <c r="WQU11" s="2"/>
      <c r="WQV11" s="2"/>
      <c r="WQW11" s="2"/>
      <c r="WQX11" s="2"/>
      <c r="WQY11" s="2"/>
      <c r="WQZ11" s="2"/>
      <c r="WRA11" s="2"/>
      <c r="WRB11" s="2"/>
      <c r="WRC11" s="2"/>
      <c r="WRD11" s="2"/>
      <c r="WRE11" s="2"/>
      <c r="WRF11" s="2"/>
      <c r="WRG11" s="2"/>
      <c r="WRH11" s="2"/>
      <c r="WRI11" s="2"/>
      <c r="WRJ11" s="2"/>
      <c r="WRK11" s="2"/>
      <c r="WRL11" s="2"/>
      <c r="WRM11" s="2"/>
      <c r="WRN11" s="2"/>
      <c r="WRO11" s="2"/>
      <c r="WRP11" s="2"/>
      <c r="WRQ11" s="2"/>
      <c r="WRR11" s="2"/>
      <c r="WRS11" s="2"/>
      <c r="WRT11" s="2"/>
      <c r="WRU11" s="2"/>
      <c r="WRV11" s="2"/>
      <c r="WRW11" s="2"/>
      <c r="WRX11" s="2"/>
      <c r="WRY11" s="2"/>
      <c r="WRZ11" s="2"/>
      <c r="WSA11" s="2"/>
      <c r="WSB11" s="2"/>
      <c r="WSC11" s="2"/>
      <c r="WSD11" s="2"/>
      <c r="WSE11" s="2"/>
      <c r="WSF11" s="2"/>
      <c r="WSG11" s="2"/>
      <c r="WSH11" s="2"/>
      <c r="WSI11" s="2"/>
      <c r="WSJ11" s="2"/>
      <c r="WSK11" s="2"/>
      <c r="WSL11" s="2"/>
      <c r="WSM11" s="2"/>
      <c r="WSN11" s="2"/>
      <c r="WSO11" s="2"/>
      <c r="WSP11" s="2"/>
      <c r="WSQ11" s="2"/>
      <c r="WSR11" s="2"/>
      <c r="WSS11" s="2"/>
      <c r="WST11" s="2"/>
      <c r="WSU11" s="2"/>
      <c r="WSV11" s="2"/>
      <c r="WSW11" s="2"/>
      <c r="WSX11" s="2"/>
      <c r="WSY11" s="2"/>
      <c r="WSZ11" s="2"/>
      <c r="WTA11" s="2"/>
      <c r="WTB11" s="2"/>
      <c r="WTC11" s="2"/>
      <c r="WTD11" s="2"/>
      <c r="WTE11" s="2"/>
      <c r="WTF11" s="2"/>
      <c r="WTG11" s="2"/>
      <c r="WTH11" s="2"/>
      <c r="WTI11" s="2"/>
      <c r="WTJ11" s="2"/>
      <c r="WTK11" s="2"/>
      <c r="WTL11" s="2"/>
      <c r="WTM11" s="2"/>
      <c r="WTN11" s="2"/>
      <c r="WTO11" s="2"/>
      <c r="WTP11" s="2"/>
      <c r="WTQ11" s="2"/>
      <c r="WTR11" s="2"/>
      <c r="WTS11" s="2"/>
      <c r="WTT11" s="2"/>
      <c r="WTU11" s="2"/>
      <c r="WTV11" s="2"/>
      <c r="WTW11" s="2"/>
      <c r="WTX11" s="2"/>
      <c r="WTY11" s="2"/>
      <c r="WTZ11" s="2"/>
      <c r="WUA11" s="2"/>
      <c r="WUB11" s="2"/>
      <c r="WUC11" s="2"/>
      <c r="WUD11" s="2"/>
      <c r="WUE11" s="2"/>
      <c r="WUF11" s="2"/>
      <c r="WUG11" s="2"/>
      <c r="WUH11" s="2"/>
      <c r="WUI11" s="2"/>
      <c r="WUJ11" s="2"/>
      <c r="WUK11" s="2"/>
      <c r="WUL11" s="2"/>
      <c r="WUM11" s="2"/>
      <c r="WUN11" s="2"/>
      <c r="WUO11" s="2"/>
      <c r="WUP11" s="2"/>
      <c r="WUQ11" s="2"/>
      <c r="WUR11" s="2"/>
      <c r="WUS11" s="2"/>
      <c r="WUT11" s="2"/>
      <c r="WUU11" s="2"/>
      <c r="WUV11" s="2"/>
      <c r="WUW11" s="2"/>
      <c r="WUX11" s="2"/>
      <c r="WUY11" s="2"/>
      <c r="WUZ11" s="2"/>
      <c r="WVA11" s="2"/>
      <c r="WVB11" s="2"/>
      <c r="WVC11" s="2"/>
      <c r="WVD11" s="2"/>
      <c r="WVE11" s="2"/>
      <c r="WVF11" s="2"/>
      <c r="WVG11" s="2"/>
      <c r="WVH11" s="2"/>
      <c r="WVI11" s="2"/>
      <c r="WVJ11" s="2"/>
      <c r="WVK11" s="2"/>
      <c r="WVL11" s="2"/>
      <c r="WVM11" s="2"/>
      <c r="WVN11" s="2"/>
      <c r="WVO11" s="2"/>
      <c r="WVP11" s="2"/>
      <c r="WVQ11" s="2"/>
      <c r="WVR11" s="2"/>
      <c r="WVS11" s="2"/>
      <c r="WVT11" s="2"/>
      <c r="WVU11" s="2"/>
      <c r="WVV11" s="2"/>
      <c r="WVW11" s="2"/>
      <c r="WVX11" s="2"/>
      <c r="WVY11" s="2"/>
      <c r="WVZ11" s="2"/>
      <c r="WWA11" s="2"/>
      <c r="WWB11" s="2"/>
      <c r="WWC11" s="2"/>
      <c r="WWD11" s="2"/>
      <c r="WWE11" s="2"/>
      <c r="WWF11" s="2"/>
      <c r="WWG11" s="2"/>
      <c r="WWH11" s="2"/>
      <c r="WWI11" s="2"/>
      <c r="WWJ11" s="2"/>
      <c r="WWK11" s="2"/>
      <c r="WWL11" s="2"/>
      <c r="WWM11" s="2"/>
      <c r="WWN11" s="2"/>
      <c r="WWO11" s="2"/>
      <c r="WWP11" s="2"/>
      <c r="WWQ11" s="2"/>
      <c r="WWR11" s="2"/>
      <c r="WWS11" s="2"/>
      <c r="WWT11" s="2"/>
      <c r="WWU11" s="2"/>
      <c r="WWV11" s="2"/>
      <c r="WWW11" s="2"/>
      <c r="WWX11" s="2"/>
      <c r="WWY11" s="2"/>
      <c r="WWZ11" s="2"/>
      <c r="WXA11" s="2"/>
      <c r="WXB11" s="2"/>
      <c r="WXC11" s="2"/>
      <c r="WXD11" s="2"/>
      <c r="WXE11" s="2"/>
      <c r="WXF11" s="2"/>
      <c r="WXG11" s="2"/>
      <c r="WXH11" s="2"/>
      <c r="WXI11" s="2"/>
      <c r="WXJ11" s="2"/>
      <c r="WXK11" s="2"/>
      <c r="WXL11" s="2"/>
      <c r="WXM11" s="2"/>
      <c r="WXN11" s="2"/>
      <c r="WXO11" s="2"/>
      <c r="WXP11" s="2"/>
      <c r="WXQ11" s="2"/>
      <c r="WXR11" s="2"/>
      <c r="WXS11" s="2"/>
      <c r="WXT11" s="2"/>
      <c r="WXU11" s="2"/>
      <c r="WXV11" s="2"/>
      <c r="WXW11" s="2"/>
      <c r="WXX11" s="2"/>
      <c r="WXY11" s="2"/>
      <c r="WXZ11" s="2"/>
      <c r="WYA11" s="2"/>
      <c r="WYB11" s="2"/>
      <c r="WYC11" s="2"/>
      <c r="WYD11" s="2"/>
      <c r="WYE11" s="2"/>
      <c r="WYF11" s="2"/>
      <c r="WYG11" s="2"/>
      <c r="WYH11" s="2"/>
      <c r="WYI11" s="2"/>
      <c r="WYJ11" s="2"/>
      <c r="WYK11" s="2"/>
      <c r="WYL11" s="2"/>
      <c r="WYM11" s="2"/>
      <c r="WYN11" s="2"/>
      <c r="WYO11" s="2"/>
      <c r="WYP11" s="2"/>
      <c r="WYQ11" s="2"/>
      <c r="WYR11" s="2"/>
      <c r="WYS11" s="2"/>
      <c r="WYT11" s="2"/>
      <c r="WYU11" s="2"/>
      <c r="WYV11" s="2"/>
      <c r="WYW11" s="2"/>
      <c r="WYX11" s="2"/>
      <c r="WYY11" s="2"/>
      <c r="WYZ11" s="2"/>
      <c r="WZA11" s="2"/>
      <c r="WZB11" s="2"/>
      <c r="WZC11" s="2"/>
      <c r="WZD11" s="2"/>
      <c r="WZE11" s="2"/>
      <c r="WZF11" s="2"/>
      <c r="WZG11" s="2"/>
      <c r="WZH11" s="2"/>
      <c r="WZI11" s="2"/>
      <c r="WZJ11" s="2"/>
      <c r="WZK11" s="2"/>
      <c r="WZL11" s="2"/>
      <c r="WZM11" s="2"/>
      <c r="WZN11" s="2"/>
      <c r="WZO11" s="2"/>
      <c r="WZP11" s="2"/>
      <c r="WZQ11" s="2"/>
      <c r="WZR11" s="2"/>
      <c r="WZS11" s="2"/>
      <c r="WZT11" s="2"/>
      <c r="WZU11" s="2"/>
      <c r="WZV11" s="2"/>
      <c r="WZW11" s="2"/>
      <c r="WZX11" s="2"/>
      <c r="WZY11" s="2"/>
      <c r="WZZ11" s="2"/>
      <c r="XAA11" s="2"/>
      <c r="XAB11" s="2"/>
      <c r="XAC11" s="2"/>
      <c r="XAD11" s="2"/>
      <c r="XAE11" s="2"/>
      <c r="XAF11" s="2"/>
      <c r="XAG11" s="2"/>
      <c r="XAH11" s="2"/>
      <c r="XAI11" s="2"/>
      <c r="XAJ11" s="2"/>
      <c r="XAK11" s="2"/>
      <c r="XAL11" s="2"/>
      <c r="XAM11" s="2"/>
      <c r="XAN11" s="2"/>
      <c r="XAO11" s="2"/>
      <c r="XAP11" s="2"/>
      <c r="XAQ11" s="2"/>
      <c r="XAR11" s="2"/>
      <c r="XAS11" s="2"/>
      <c r="XAT11" s="2"/>
      <c r="XAU11" s="2"/>
      <c r="XAV11" s="2"/>
      <c r="XAW11" s="2"/>
      <c r="XAX11" s="2"/>
      <c r="XAY11" s="2"/>
      <c r="XAZ11" s="2"/>
      <c r="XBA11" s="2"/>
      <c r="XBB11" s="2"/>
      <c r="XBC11" s="2"/>
      <c r="XBD11" s="2"/>
      <c r="XBE11" s="2"/>
      <c r="XBF11" s="2"/>
      <c r="XBG11" s="2"/>
      <c r="XBH11" s="2"/>
      <c r="XBI11" s="2"/>
      <c r="XBJ11" s="2"/>
      <c r="XBK11" s="2"/>
      <c r="XBL11" s="2"/>
      <c r="XBM11" s="2"/>
      <c r="XBN11" s="2"/>
      <c r="XBO11" s="2"/>
      <c r="XBP11" s="2"/>
      <c r="XBQ11" s="2"/>
      <c r="XBR11" s="2"/>
      <c r="XBS11" s="2"/>
      <c r="XBT11" s="2"/>
      <c r="XBU11" s="2"/>
      <c r="XBV11" s="2"/>
      <c r="XBW11" s="2"/>
      <c r="XBX11" s="2"/>
      <c r="XBY11" s="2"/>
      <c r="XBZ11" s="2"/>
      <c r="XCA11" s="2"/>
      <c r="XCB11" s="2"/>
      <c r="XCC11" s="2"/>
      <c r="XCD11" s="2"/>
      <c r="XCE11" s="2"/>
      <c r="XCF11" s="2"/>
      <c r="XCG11" s="2"/>
      <c r="XCH11" s="2"/>
      <c r="XCI11" s="2"/>
      <c r="XCJ11" s="2"/>
      <c r="XCK11" s="2"/>
      <c r="XCL11" s="2"/>
      <c r="XCM11" s="2"/>
      <c r="XCN11" s="2"/>
      <c r="XCO11" s="2"/>
      <c r="XCP11" s="2"/>
      <c r="XCQ11" s="2"/>
      <c r="XCR11" s="2"/>
      <c r="XCS11" s="2"/>
      <c r="XCT11" s="2"/>
      <c r="XCU11" s="2"/>
      <c r="XCV11" s="2"/>
      <c r="XCW11" s="2"/>
      <c r="XCX11" s="2"/>
      <c r="XCY11" s="2"/>
      <c r="XCZ11" s="2"/>
      <c r="XDA11" s="2"/>
      <c r="XDB11" s="2"/>
      <c r="XDC11" s="2"/>
      <c r="XDD11" s="2"/>
      <c r="XDE11" s="2"/>
      <c r="XDF11" s="2"/>
      <c r="XDG11" s="2"/>
      <c r="XDH11" s="2"/>
      <c r="XDI11" s="2"/>
      <c r="XDJ11" s="2"/>
      <c r="XDK11" s="2"/>
      <c r="XDL11" s="2"/>
      <c r="XDM11" s="2"/>
      <c r="XDN11" s="2"/>
      <c r="XDO11" s="2"/>
      <c r="XDP11" s="2"/>
      <c r="XDQ11" s="2"/>
      <c r="XDR11" s="2"/>
      <c r="XDS11" s="2"/>
      <c r="XDT11" s="2"/>
      <c r="XDU11" s="2"/>
      <c r="XDV11" s="2"/>
      <c r="XDW11" s="2"/>
      <c r="XDX11" s="2"/>
      <c r="XDY11" s="2"/>
      <c r="XDZ11" s="2"/>
      <c r="XEA11" s="2"/>
      <c r="XEB11" s="2"/>
      <c r="XEC11" s="2"/>
      <c r="XED11" s="2"/>
      <c r="XEE11" s="2"/>
      <c r="XEF11" s="2"/>
      <c r="XEG11" s="2"/>
      <c r="XEH11" s="2"/>
      <c r="XEI11" s="2"/>
      <c r="XEJ11" s="2"/>
      <c r="XEK11" s="2"/>
      <c r="XEL11" s="2"/>
      <c r="XEM11" s="2"/>
      <c r="XEN11" s="2"/>
      <c r="XEO11" s="2"/>
      <c r="XEP11" s="2"/>
      <c r="XEQ11" s="2"/>
      <c r="XER11" s="2"/>
      <c r="XES11" s="2"/>
      <c r="XET11" s="2"/>
      <c r="XEU11" s="2"/>
      <c r="XEV11" s="2"/>
      <c r="XEW11" s="2"/>
      <c r="XEX11" s="2"/>
      <c r="XEY11" s="2"/>
      <c r="XEZ11" s="2"/>
      <c r="XFA11" s="2"/>
      <c r="XFB11" s="2"/>
      <c r="XFC11" s="2"/>
      <c r="XFD11" s="2"/>
    </row>
    <row r="12" s="3" customFormat="1" ht="98" customHeight="1" spans="1:1024 1025:16384">
      <c r="A12" s="29">
        <v>7</v>
      </c>
      <c r="B12" s="30"/>
      <c r="C12" s="29" t="s">
        <v>997</v>
      </c>
      <c r="D12" s="29" t="s">
        <v>958</v>
      </c>
      <c r="E12" s="30" t="s">
        <v>1032</v>
      </c>
      <c r="F12" s="29" t="s">
        <v>183</v>
      </c>
      <c r="G12" s="29">
        <v>1</v>
      </c>
      <c r="H12" s="31"/>
      <c r="I12" s="32">
        <f t="shared" si="0"/>
        <v>0</v>
      </c>
      <c r="J12" s="29"/>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c r="AME12" s="2"/>
      <c r="AMF12" s="2"/>
      <c r="AMG12" s="2"/>
      <c r="AMH12" s="2"/>
      <c r="AMI12" s="2"/>
      <c r="AMJ12" s="2"/>
      <c r="AMK12" s="2"/>
      <c r="AML12" s="2"/>
      <c r="AMM12" s="2"/>
      <c r="AMN12" s="2"/>
      <c r="AMO12" s="2"/>
      <c r="AMP12" s="2"/>
      <c r="AMQ12" s="2"/>
      <c r="AMR12" s="2"/>
      <c r="AMS12" s="2"/>
      <c r="AMT12" s="2"/>
      <c r="AMU12" s="2"/>
      <c r="AMV12" s="2"/>
      <c r="AMW12" s="2"/>
      <c r="AMX12" s="2"/>
      <c r="AMY12" s="2"/>
      <c r="AMZ12" s="2"/>
      <c r="ANA12" s="2"/>
      <c r="ANB12" s="2"/>
      <c r="ANC12" s="2"/>
      <c r="AND12" s="2"/>
      <c r="ANE12" s="2"/>
      <c r="ANF12" s="2"/>
      <c r="ANG12" s="2"/>
      <c r="ANH12" s="2"/>
      <c r="ANI12" s="2"/>
      <c r="ANJ12" s="2"/>
      <c r="ANK12" s="2"/>
      <c r="ANL12" s="2"/>
      <c r="ANM12" s="2"/>
      <c r="ANN12" s="2"/>
      <c r="ANO12" s="2"/>
      <c r="ANP12" s="2"/>
      <c r="ANQ12" s="2"/>
      <c r="ANR12" s="2"/>
      <c r="ANS12" s="2"/>
      <c r="ANT12" s="2"/>
      <c r="ANU12" s="2"/>
      <c r="ANV12" s="2"/>
      <c r="ANW12" s="2"/>
      <c r="ANX12" s="2"/>
      <c r="ANY12" s="2"/>
      <c r="ANZ12" s="2"/>
      <c r="AOA12" s="2"/>
      <c r="AOB12" s="2"/>
      <c r="AOC12" s="2"/>
      <c r="AOD12" s="2"/>
      <c r="AOE12" s="2"/>
      <c r="AOF12" s="2"/>
      <c r="AOG12" s="2"/>
      <c r="AOH12" s="2"/>
      <c r="AOI12" s="2"/>
      <c r="AOJ12" s="2"/>
      <c r="AOK12" s="2"/>
      <c r="AOL12" s="2"/>
      <c r="AOM12" s="2"/>
      <c r="AON12" s="2"/>
      <c r="AOO12" s="2"/>
      <c r="AOP12" s="2"/>
      <c r="AOQ12" s="2"/>
      <c r="AOR12" s="2"/>
      <c r="AOS12" s="2"/>
      <c r="AOT12" s="2"/>
      <c r="AOU12" s="2"/>
      <c r="AOV12" s="2"/>
      <c r="AOW12" s="2"/>
      <c r="AOX12" s="2"/>
      <c r="AOY12" s="2"/>
      <c r="AOZ12" s="2"/>
      <c r="APA12" s="2"/>
      <c r="APB12" s="2"/>
      <c r="APC12" s="2"/>
      <c r="APD12" s="2"/>
      <c r="APE12" s="2"/>
      <c r="APF12" s="2"/>
      <c r="APG12" s="2"/>
      <c r="APH12" s="2"/>
      <c r="API12" s="2"/>
      <c r="APJ12" s="2"/>
      <c r="APK12" s="2"/>
      <c r="APL12" s="2"/>
      <c r="APM12" s="2"/>
      <c r="APN12" s="2"/>
      <c r="APO12" s="2"/>
      <c r="APP12" s="2"/>
      <c r="APQ12" s="2"/>
      <c r="APR12" s="2"/>
      <c r="APS12" s="2"/>
      <c r="APT12" s="2"/>
      <c r="APU12" s="2"/>
      <c r="APV12" s="2"/>
      <c r="APW12" s="2"/>
      <c r="APX12" s="2"/>
      <c r="APY12" s="2"/>
      <c r="APZ12" s="2"/>
      <c r="AQA12" s="2"/>
      <c r="AQB12" s="2"/>
      <c r="AQC12" s="2"/>
      <c r="AQD12" s="2"/>
      <c r="AQE12" s="2"/>
      <c r="AQF12" s="2"/>
      <c r="AQG12" s="2"/>
      <c r="AQH12" s="2"/>
      <c r="AQI12" s="2"/>
      <c r="AQJ12" s="2"/>
      <c r="AQK12" s="2"/>
      <c r="AQL12" s="2"/>
      <c r="AQM12" s="2"/>
      <c r="AQN12" s="2"/>
      <c r="AQO12" s="2"/>
      <c r="AQP12" s="2"/>
      <c r="AQQ12" s="2"/>
      <c r="AQR12" s="2"/>
      <c r="AQS12" s="2"/>
      <c r="AQT12" s="2"/>
      <c r="AQU12" s="2"/>
      <c r="AQV12" s="2"/>
      <c r="AQW12" s="2"/>
      <c r="AQX12" s="2"/>
      <c r="AQY12" s="2"/>
      <c r="AQZ12" s="2"/>
      <c r="ARA12" s="2"/>
      <c r="ARB12" s="2"/>
      <c r="ARC12" s="2"/>
      <c r="ARD12" s="2"/>
      <c r="ARE12" s="2"/>
      <c r="ARF12" s="2"/>
      <c r="ARG12" s="2"/>
      <c r="ARH12" s="2"/>
      <c r="ARI12" s="2"/>
      <c r="ARJ12" s="2"/>
      <c r="ARK12" s="2"/>
      <c r="ARL12" s="2"/>
      <c r="ARM12" s="2"/>
      <c r="ARN12" s="2"/>
      <c r="ARO12" s="2"/>
      <c r="ARP12" s="2"/>
      <c r="ARQ12" s="2"/>
      <c r="ARR12" s="2"/>
      <c r="ARS12" s="2"/>
      <c r="ART12" s="2"/>
      <c r="ARU12" s="2"/>
      <c r="ARV12" s="2"/>
      <c r="ARW12" s="2"/>
      <c r="ARX12" s="2"/>
      <c r="ARY12" s="2"/>
      <c r="ARZ12" s="2"/>
      <c r="ASA12" s="2"/>
      <c r="ASB12" s="2"/>
      <c r="ASC12" s="2"/>
      <c r="ASD12" s="2"/>
      <c r="ASE12" s="2"/>
      <c r="ASF12" s="2"/>
      <c r="ASG12" s="2"/>
      <c r="ASH12" s="2"/>
      <c r="ASI12" s="2"/>
      <c r="ASJ12" s="2"/>
      <c r="ASK12" s="2"/>
      <c r="ASL12" s="2"/>
      <c r="ASM12" s="2"/>
      <c r="ASN12" s="2"/>
      <c r="ASO12" s="2"/>
      <c r="ASP12" s="2"/>
      <c r="ASQ12" s="2"/>
      <c r="ASR12" s="2"/>
      <c r="ASS12" s="2"/>
      <c r="AST12" s="2"/>
      <c r="ASU12" s="2"/>
      <c r="ASV12" s="2"/>
      <c r="ASW12" s="2"/>
      <c r="ASX12" s="2"/>
      <c r="ASY12" s="2"/>
      <c r="ASZ12" s="2"/>
      <c r="ATA12" s="2"/>
      <c r="ATB12" s="2"/>
      <c r="ATC12" s="2"/>
      <c r="ATD12" s="2"/>
      <c r="ATE12" s="2"/>
      <c r="ATF12" s="2"/>
      <c r="ATG12" s="2"/>
      <c r="ATH12" s="2"/>
      <c r="ATI12" s="2"/>
      <c r="ATJ12" s="2"/>
      <c r="ATK12" s="2"/>
      <c r="ATL12" s="2"/>
      <c r="ATM12" s="2"/>
      <c r="ATN12" s="2"/>
      <c r="ATO12" s="2"/>
      <c r="ATP12" s="2"/>
      <c r="ATQ12" s="2"/>
      <c r="ATR12" s="2"/>
      <c r="ATS12" s="2"/>
      <c r="ATT12" s="2"/>
      <c r="ATU12" s="2"/>
      <c r="ATV12" s="2"/>
      <c r="ATW12" s="2"/>
      <c r="ATX12" s="2"/>
      <c r="ATY12" s="2"/>
      <c r="ATZ12" s="2"/>
      <c r="AUA12" s="2"/>
      <c r="AUB12" s="2"/>
      <c r="AUC12" s="2"/>
      <c r="AUD12" s="2"/>
      <c r="AUE12" s="2"/>
      <c r="AUF12" s="2"/>
      <c r="AUG12" s="2"/>
      <c r="AUH12" s="2"/>
      <c r="AUI12" s="2"/>
      <c r="AUJ12" s="2"/>
      <c r="AUK12" s="2"/>
      <c r="AUL12" s="2"/>
      <c r="AUM12" s="2"/>
      <c r="AUN12" s="2"/>
      <c r="AUO12" s="2"/>
      <c r="AUP12" s="2"/>
      <c r="AUQ12" s="2"/>
      <c r="AUR12" s="2"/>
      <c r="AUS12" s="2"/>
      <c r="AUT12" s="2"/>
      <c r="AUU12" s="2"/>
      <c r="AUV12" s="2"/>
      <c r="AUW12" s="2"/>
      <c r="AUX12" s="2"/>
      <c r="AUY12" s="2"/>
      <c r="AUZ12" s="2"/>
      <c r="AVA12" s="2"/>
      <c r="AVB12" s="2"/>
      <c r="AVC12" s="2"/>
      <c r="AVD12" s="2"/>
      <c r="AVE12" s="2"/>
      <c r="AVF12" s="2"/>
      <c r="AVG12" s="2"/>
      <c r="AVH12" s="2"/>
      <c r="AVI12" s="2"/>
      <c r="AVJ12" s="2"/>
      <c r="AVK12" s="2"/>
      <c r="AVL12" s="2"/>
      <c r="AVM12" s="2"/>
      <c r="AVN12" s="2"/>
      <c r="AVO12" s="2"/>
      <c r="AVP12" s="2"/>
      <c r="AVQ12" s="2"/>
      <c r="AVR12" s="2"/>
      <c r="AVS12" s="2"/>
      <c r="AVT12" s="2"/>
      <c r="AVU12" s="2"/>
      <c r="AVV12" s="2"/>
      <c r="AVW12" s="2"/>
      <c r="AVX12" s="2"/>
      <c r="AVY12" s="2"/>
      <c r="AVZ12" s="2"/>
      <c r="AWA12" s="2"/>
      <c r="AWB12" s="2"/>
      <c r="AWC12" s="2"/>
      <c r="AWD12" s="2"/>
      <c r="AWE12" s="2"/>
      <c r="AWF12" s="2"/>
      <c r="AWG12" s="2"/>
      <c r="AWH12" s="2"/>
      <c r="AWI12" s="2"/>
      <c r="AWJ12" s="2"/>
      <c r="AWK12" s="2"/>
      <c r="AWL12" s="2"/>
      <c r="AWM12" s="2"/>
      <c r="AWN12" s="2"/>
      <c r="AWO12" s="2"/>
      <c r="AWP12" s="2"/>
      <c r="AWQ12" s="2"/>
      <c r="AWR12" s="2"/>
      <c r="AWS12" s="2"/>
      <c r="AWT12" s="2"/>
      <c r="AWU12" s="2"/>
      <c r="AWV12" s="2"/>
      <c r="AWW12" s="2"/>
      <c r="AWX12" s="2"/>
      <c r="AWY12" s="2"/>
      <c r="AWZ12" s="2"/>
      <c r="AXA12" s="2"/>
      <c r="AXB12" s="2"/>
      <c r="AXC12" s="2"/>
      <c r="AXD12" s="2"/>
      <c r="AXE12" s="2"/>
      <c r="AXF12" s="2"/>
      <c r="AXG12" s="2"/>
      <c r="AXH12" s="2"/>
      <c r="AXI12" s="2"/>
      <c r="AXJ12" s="2"/>
      <c r="AXK12" s="2"/>
      <c r="AXL12" s="2"/>
      <c r="AXM12" s="2"/>
      <c r="AXN12" s="2"/>
      <c r="AXO12" s="2"/>
      <c r="AXP12" s="2"/>
      <c r="AXQ12" s="2"/>
      <c r="AXR12" s="2"/>
      <c r="AXS12" s="2"/>
      <c r="AXT12" s="2"/>
      <c r="AXU12" s="2"/>
      <c r="AXV12" s="2"/>
      <c r="AXW12" s="2"/>
      <c r="AXX12" s="2"/>
      <c r="AXY12" s="2"/>
      <c r="AXZ12" s="2"/>
      <c r="AYA12" s="2"/>
      <c r="AYB12" s="2"/>
      <c r="AYC12" s="2"/>
      <c r="AYD12" s="2"/>
      <c r="AYE12" s="2"/>
      <c r="AYF12" s="2"/>
      <c r="AYG12" s="2"/>
      <c r="AYH12" s="2"/>
      <c r="AYI12" s="2"/>
      <c r="AYJ12" s="2"/>
      <c r="AYK12" s="2"/>
      <c r="AYL12" s="2"/>
      <c r="AYM12" s="2"/>
      <c r="AYN12" s="2"/>
      <c r="AYO12" s="2"/>
      <c r="AYP12" s="2"/>
      <c r="AYQ12" s="2"/>
      <c r="AYR12" s="2"/>
      <c r="AYS12" s="2"/>
      <c r="AYT12" s="2"/>
      <c r="AYU12" s="2"/>
      <c r="AYV12" s="2"/>
      <c r="AYW12" s="2"/>
      <c r="AYX12" s="2"/>
      <c r="AYY12" s="2"/>
      <c r="AYZ12" s="2"/>
      <c r="AZA12" s="2"/>
      <c r="AZB12" s="2"/>
      <c r="AZC12" s="2"/>
      <c r="AZD12" s="2"/>
      <c r="AZE12" s="2"/>
      <c r="AZF12" s="2"/>
      <c r="AZG12" s="2"/>
      <c r="AZH12" s="2"/>
      <c r="AZI12" s="2"/>
      <c r="AZJ12" s="2"/>
      <c r="AZK12" s="2"/>
      <c r="AZL12" s="2"/>
      <c r="AZM12" s="2"/>
      <c r="AZN12" s="2"/>
      <c r="AZO12" s="2"/>
      <c r="AZP12" s="2"/>
      <c r="AZQ12" s="2"/>
      <c r="AZR12" s="2"/>
      <c r="AZS12" s="2"/>
      <c r="AZT12" s="2"/>
      <c r="AZU12" s="2"/>
      <c r="AZV12" s="2"/>
      <c r="AZW12" s="2"/>
      <c r="AZX12" s="2"/>
      <c r="AZY12" s="2"/>
      <c r="AZZ12" s="2"/>
      <c r="BAA12" s="2"/>
      <c r="BAB12" s="2"/>
      <c r="BAC12" s="2"/>
      <c r="BAD12" s="2"/>
      <c r="BAE12" s="2"/>
      <c r="BAF12" s="2"/>
      <c r="BAG12" s="2"/>
      <c r="BAH12" s="2"/>
      <c r="BAI12" s="2"/>
      <c r="BAJ12" s="2"/>
      <c r="BAK12" s="2"/>
      <c r="BAL12" s="2"/>
      <c r="BAM12" s="2"/>
      <c r="BAN12" s="2"/>
      <c r="BAO12" s="2"/>
      <c r="BAP12" s="2"/>
      <c r="BAQ12" s="2"/>
      <c r="BAR12" s="2"/>
      <c r="BAS12" s="2"/>
      <c r="BAT12" s="2"/>
      <c r="BAU12" s="2"/>
      <c r="BAV12" s="2"/>
      <c r="BAW12" s="2"/>
      <c r="BAX12" s="2"/>
      <c r="BAY12" s="2"/>
      <c r="BAZ12" s="2"/>
      <c r="BBA12" s="2"/>
      <c r="BBB12" s="2"/>
      <c r="BBC12" s="2"/>
      <c r="BBD12" s="2"/>
      <c r="BBE12" s="2"/>
      <c r="BBF12" s="2"/>
      <c r="BBG12" s="2"/>
      <c r="BBH12" s="2"/>
      <c r="BBI12" s="2"/>
      <c r="BBJ12" s="2"/>
      <c r="BBK12" s="2"/>
      <c r="BBL12" s="2"/>
      <c r="BBM12" s="2"/>
      <c r="BBN12" s="2"/>
      <c r="BBO12" s="2"/>
      <c r="BBP12" s="2"/>
      <c r="BBQ12" s="2"/>
      <c r="BBR12" s="2"/>
      <c r="BBS12" s="2"/>
      <c r="BBT12" s="2"/>
      <c r="BBU12" s="2"/>
      <c r="BBV12" s="2"/>
      <c r="BBW12" s="2"/>
      <c r="BBX12" s="2"/>
      <c r="BBY12" s="2"/>
      <c r="BBZ12" s="2"/>
      <c r="BCA12" s="2"/>
      <c r="BCB12" s="2"/>
      <c r="BCC12" s="2"/>
      <c r="BCD12" s="2"/>
      <c r="BCE12" s="2"/>
      <c r="BCF12" s="2"/>
      <c r="BCG12" s="2"/>
      <c r="BCH12" s="2"/>
      <c r="BCI12" s="2"/>
      <c r="BCJ12" s="2"/>
      <c r="BCK12" s="2"/>
      <c r="BCL12" s="2"/>
      <c r="BCM12" s="2"/>
      <c r="BCN12" s="2"/>
      <c r="BCO12" s="2"/>
      <c r="BCP12" s="2"/>
      <c r="BCQ12" s="2"/>
      <c r="BCR12" s="2"/>
      <c r="BCS12" s="2"/>
      <c r="BCT12" s="2"/>
      <c r="BCU12" s="2"/>
      <c r="BCV12" s="2"/>
      <c r="BCW12" s="2"/>
      <c r="BCX12" s="2"/>
      <c r="BCY12" s="2"/>
      <c r="BCZ12" s="2"/>
      <c r="BDA12" s="2"/>
      <c r="BDB12" s="2"/>
      <c r="BDC12" s="2"/>
      <c r="BDD12" s="2"/>
      <c r="BDE12" s="2"/>
      <c r="BDF12" s="2"/>
      <c r="BDG12" s="2"/>
      <c r="BDH12" s="2"/>
      <c r="BDI12" s="2"/>
      <c r="BDJ12" s="2"/>
      <c r="BDK12" s="2"/>
      <c r="BDL12" s="2"/>
      <c r="BDM12" s="2"/>
      <c r="BDN12" s="2"/>
      <c r="BDO12" s="2"/>
      <c r="BDP12" s="2"/>
      <c r="BDQ12" s="2"/>
      <c r="BDR12" s="2"/>
      <c r="BDS12" s="2"/>
      <c r="BDT12" s="2"/>
      <c r="BDU12" s="2"/>
      <c r="BDV12" s="2"/>
      <c r="BDW12" s="2"/>
      <c r="BDX12" s="2"/>
      <c r="BDY12" s="2"/>
      <c r="BDZ12" s="2"/>
      <c r="BEA12" s="2"/>
      <c r="BEB12" s="2"/>
      <c r="BEC12" s="2"/>
      <c r="BED12" s="2"/>
      <c r="BEE12" s="2"/>
      <c r="BEF12" s="2"/>
      <c r="BEG12" s="2"/>
      <c r="BEH12" s="2"/>
      <c r="BEI12" s="2"/>
      <c r="BEJ12" s="2"/>
      <c r="BEK12" s="2"/>
      <c r="BEL12" s="2"/>
      <c r="BEM12" s="2"/>
      <c r="BEN12" s="2"/>
      <c r="BEO12" s="2"/>
      <c r="BEP12" s="2"/>
      <c r="BEQ12" s="2"/>
      <c r="BER12" s="2"/>
      <c r="BES12" s="2"/>
      <c r="BET12" s="2"/>
      <c r="BEU12" s="2"/>
      <c r="BEV12" s="2"/>
      <c r="BEW12" s="2"/>
      <c r="BEX12" s="2"/>
      <c r="BEY12" s="2"/>
      <c r="BEZ12" s="2"/>
      <c r="BFA12" s="2"/>
      <c r="BFB12" s="2"/>
      <c r="BFC12" s="2"/>
      <c r="BFD12" s="2"/>
      <c r="BFE12" s="2"/>
      <c r="BFF12" s="2"/>
      <c r="BFG12" s="2"/>
      <c r="BFH12" s="2"/>
      <c r="BFI12" s="2"/>
      <c r="BFJ12" s="2"/>
      <c r="BFK12" s="2"/>
      <c r="BFL12" s="2"/>
      <c r="BFM12" s="2"/>
      <c r="BFN12" s="2"/>
      <c r="BFO12" s="2"/>
      <c r="BFP12" s="2"/>
      <c r="BFQ12" s="2"/>
      <c r="BFR12" s="2"/>
      <c r="BFS12" s="2"/>
      <c r="BFT12" s="2"/>
      <c r="BFU12" s="2"/>
      <c r="BFV12" s="2"/>
      <c r="BFW12" s="2"/>
      <c r="BFX12" s="2"/>
      <c r="BFY12" s="2"/>
      <c r="BFZ12" s="2"/>
      <c r="BGA12" s="2"/>
      <c r="BGB12" s="2"/>
      <c r="BGC12" s="2"/>
      <c r="BGD12" s="2"/>
      <c r="BGE12" s="2"/>
      <c r="BGF12" s="2"/>
      <c r="BGG12" s="2"/>
      <c r="BGH12" s="2"/>
      <c r="BGI12" s="2"/>
      <c r="BGJ12" s="2"/>
      <c r="BGK12" s="2"/>
      <c r="BGL12" s="2"/>
      <c r="BGM12" s="2"/>
      <c r="BGN12" s="2"/>
      <c r="BGO12" s="2"/>
      <c r="BGP12" s="2"/>
      <c r="BGQ12" s="2"/>
      <c r="BGR12" s="2"/>
      <c r="BGS12" s="2"/>
      <c r="BGT12" s="2"/>
      <c r="BGU12" s="2"/>
      <c r="BGV12" s="2"/>
      <c r="BGW12" s="2"/>
      <c r="BGX12" s="2"/>
      <c r="BGY12" s="2"/>
      <c r="BGZ12" s="2"/>
      <c r="BHA12" s="2"/>
      <c r="BHB12" s="2"/>
      <c r="BHC12" s="2"/>
      <c r="BHD12" s="2"/>
      <c r="BHE12" s="2"/>
      <c r="BHF12" s="2"/>
      <c r="BHG12" s="2"/>
      <c r="BHH12" s="2"/>
      <c r="BHI12" s="2"/>
      <c r="BHJ12" s="2"/>
      <c r="BHK12" s="2"/>
      <c r="BHL12" s="2"/>
      <c r="BHM12" s="2"/>
      <c r="BHN12" s="2"/>
      <c r="BHO12" s="2"/>
      <c r="BHP12" s="2"/>
      <c r="BHQ12" s="2"/>
      <c r="BHR12" s="2"/>
      <c r="BHS12" s="2"/>
      <c r="BHT12" s="2"/>
      <c r="BHU12" s="2"/>
      <c r="BHV12" s="2"/>
      <c r="BHW12" s="2"/>
      <c r="BHX12" s="2"/>
      <c r="BHY12" s="2"/>
      <c r="BHZ12" s="2"/>
      <c r="BIA12" s="2"/>
      <c r="BIB12" s="2"/>
      <c r="BIC12" s="2"/>
      <c r="BID12" s="2"/>
      <c r="BIE12" s="2"/>
      <c r="BIF12" s="2"/>
      <c r="BIG12" s="2"/>
      <c r="BIH12" s="2"/>
      <c r="BII12" s="2"/>
      <c r="BIJ12" s="2"/>
      <c r="BIK12" s="2"/>
      <c r="BIL12" s="2"/>
      <c r="BIM12" s="2"/>
      <c r="BIN12" s="2"/>
      <c r="BIO12" s="2"/>
      <c r="BIP12" s="2"/>
      <c r="BIQ12" s="2"/>
      <c r="BIR12" s="2"/>
      <c r="BIS12" s="2"/>
      <c r="BIT12" s="2"/>
      <c r="BIU12" s="2"/>
      <c r="BIV12" s="2"/>
      <c r="BIW12" s="2"/>
      <c r="BIX12" s="2"/>
      <c r="BIY12" s="2"/>
      <c r="BIZ12" s="2"/>
      <c r="BJA12" s="2"/>
      <c r="BJB12" s="2"/>
      <c r="BJC12" s="2"/>
      <c r="BJD12" s="2"/>
      <c r="BJE12" s="2"/>
      <c r="BJF12" s="2"/>
      <c r="BJG12" s="2"/>
      <c r="BJH12" s="2"/>
      <c r="BJI12" s="2"/>
      <c r="BJJ12" s="2"/>
      <c r="BJK12" s="2"/>
      <c r="BJL12" s="2"/>
      <c r="BJM12" s="2"/>
      <c r="BJN12" s="2"/>
      <c r="BJO12" s="2"/>
      <c r="BJP12" s="2"/>
      <c r="BJQ12" s="2"/>
      <c r="BJR12" s="2"/>
      <c r="BJS12" s="2"/>
      <c r="BJT12" s="2"/>
      <c r="BJU12" s="2"/>
      <c r="BJV12" s="2"/>
      <c r="BJW12" s="2"/>
      <c r="BJX12" s="2"/>
      <c r="BJY12" s="2"/>
      <c r="BJZ12" s="2"/>
      <c r="BKA12" s="2"/>
      <c r="BKB12" s="2"/>
      <c r="BKC12" s="2"/>
      <c r="BKD12" s="2"/>
      <c r="BKE12" s="2"/>
      <c r="BKF12" s="2"/>
      <c r="BKG12" s="2"/>
      <c r="BKH12" s="2"/>
      <c r="BKI12" s="2"/>
      <c r="BKJ12" s="2"/>
      <c r="BKK12" s="2"/>
      <c r="BKL12" s="2"/>
      <c r="BKM12" s="2"/>
      <c r="BKN12" s="2"/>
      <c r="BKO12" s="2"/>
      <c r="BKP12" s="2"/>
      <c r="BKQ12" s="2"/>
      <c r="BKR12" s="2"/>
      <c r="BKS12" s="2"/>
      <c r="BKT12" s="2"/>
      <c r="BKU12" s="2"/>
      <c r="BKV12" s="2"/>
      <c r="BKW12" s="2"/>
      <c r="BKX12" s="2"/>
      <c r="BKY12" s="2"/>
      <c r="BKZ12" s="2"/>
      <c r="BLA12" s="2"/>
      <c r="BLB12" s="2"/>
      <c r="BLC12" s="2"/>
      <c r="BLD12" s="2"/>
      <c r="BLE12" s="2"/>
      <c r="BLF12" s="2"/>
      <c r="BLG12" s="2"/>
      <c r="BLH12" s="2"/>
      <c r="BLI12" s="2"/>
      <c r="BLJ12" s="2"/>
      <c r="BLK12" s="2"/>
      <c r="BLL12" s="2"/>
      <c r="BLM12" s="2"/>
      <c r="BLN12" s="2"/>
      <c r="BLO12" s="2"/>
      <c r="BLP12" s="2"/>
      <c r="BLQ12" s="2"/>
      <c r="BLR12" s="2"/>
      <c r="BLS12" s="2"/>
      <c r="BLT12" s="2"/>
      <c r="BLU12" s="2"/>
      <c r="BLV12" s="2"/>
      <c r="BLW12" s="2"/>
      <c r="BLX12" s="2"/>
      <c r="BLY12" s="2"/>
      <c r="BLZ12" s="2"/>
      <c r="BMA12" s="2"/>
      <c r="BMB12" s="2"/>
      <c r="BMC12" s="2"/>
      <c r="BMD12" s="2"/>
      <c r="BME12" s="2"/>
      <c r="BMF12" s="2"/>
      <c r="BMG12" s="2"/>
      <c r="BMH12" s="2"/>
      <c r="BMI12" s="2"/>
      <c r="BMJ12" s="2"/>
      <c r="BMK12" s="2"/>
      <c r="BML12" s="2"/>
      <c r="BMM12" s="2"/>
      <c r="BMN12" s="2"/>
      <c r="BMO12" s="2"/>
      <c r="BMP12" s="2"/>
      <c r="BMQ12" s="2"/>
      <c r="BMR12" s="2"/>
      <c r="BMS12" s="2"/>
      <c r="BMT12" s="2"/>
      <c r="BMU12" s="2"/>
      <c r="BMV12" s="2"/>
      <c r="BMW12" s="2"/>
      <c r="BMX12" s="2"/>
      <c r="BMY12" s="2"/>
      <c r="BMZ12" s="2"/>
      <c r="BNA12" s="2"/>
      <c r="BNB12" s="2"/>
      <c r="BNC12" s="2"/>
      <c r="BND12" s="2"/>
      <c r="BNE12" s="2"/>
      <c r="BNF12" s="2"/>
      <c r="BNG12" s="2"/>
      <c r="BNH12" s="2"/>
      <c r="BNI12" s="2"/>
      <c r="BNJ12" s="2"/>
      <c r="BNK12" s="2"/>
      <c r="BNL12" s="2"/>
      <c r="BNM12" s="2"/>
      <c r="BNN12" s="2"/>
      <c r="BNO12" s="2"/>
      <c r="BNP12" s="2"/>
      <c r="BNQ12" s="2"/>
      <c r="BNR12" s="2"/>
      <c r="BNS12" s="2"/>
      <c r="BNT12" s="2"/>
      <c r="BNU12" s="2"/>
      <c r="BNV12" s="2"/>
      <c r="BNW12" s="2"/>
      <c r="BNX12" s="2"/>
      <c r="BNY12" s="2"/>
      <c r="BNZ12" s="2"/>
      <c r="BOA12" s="2"/>
      <c r="BOB12" s="2"/>
      <c r="BOC12" s="2"/>
      <c r="BOD12" s="2"/>
      <c r="BOE12" s="2"/>
      <c r="BOF12" s="2"/>
      <c r="BOG12" s="2"/>
      <c r="BOH12" s="2"/>
      <c r="BOI12" s="2"/>
      <c r="BOJ12" s="2"/>
      <c r="BOK12" s="2"/>
      <c r="BOL12" s="2"/>
      <c r="BOM12" s="2"/>
      <c r="BON12" s="2"/>
      <c r="BOO12" s="2"/>
      <c r="BOP12" s="2"/>
      <c r="BOQ12" s="2"/>
      <c r="BOR12" s="2"/>
      <c r="BOS12" s="2"/>
      <c r="BOT12" s="2"/>
      <c r="BOU12" s="2"/>
      <c r="BOV12" s="2"/>
      <c r="BOW12" s="2"/>
      <c r="BOX12" s="2"/>
      <c r="BOY12" s="2"/>
      <c r="BOZ12" s="2"/>
      <c r="BPA12" s="2"/>
      <c r="BPB12" s="2"/>
      <c r="BPC12" s="2"/>
      <c r="BPD12" s="2"/>
      <c r="BPE12" s="2"/>
      <c r="BPF12" s="2"/>
      <c r="BPG12" s="2"/>
      <c r="BPH12" s="2"/>
      <c r="BPI12" s="2"/>
      <c r="BPJ12" s="2"/>
      <c r="BPK12" s="2"/>
      <c r="BPL12" s="2"/>
      <c r="BPM12" s="2"/>
      <c r="BPN12" s="2"/>
      <c r="BPO12" s="2"/>
      <c r="BPP12" s="2"/>
      <c r="BPQ12" s="2"/>
      <c r="BPR12" s="2"/>
      <c r="BPS12" s="2"/>
      <c r="BPT12" s="2"/>
      <c r="BPU12" s="2"/>
      <c r="BPV12" s="2"/>
      <c r="BPW12" s="2"/>
      <c r="BPX12" s="2"/>
      <c r="BPY12" s="2"/>
      <c r="BPZ12" s="2"/>
      <c r="BQA12" s="2"/>
      <c r="BQB12" s="2"/>
      <c r="BQC12" s="2"/>
      <c r="BQD12" s="2"/>
      <c r="BQE12" s="2"/>
      <c r="BQF12" s="2"/>
      <c r="BQG12" s="2"/>
      <c r="BQH12" s="2"/>
      <c r="BQI12" s="2"/>
      <c r="BQJ12" s="2"/>
      <c r="BQK12" s="2"/>
      <c r="BQL12" s="2"/>
      <c r="BQM12" s="2"/>
      <c r="BQN12" s="2"/>
      <c r="BQO12" s="2"/>
      <c r="BQP12" s="2"/>
      <c r="BQQ12" s="2"/>
      <c r="BQR12" s="2"/>
      <c r="BQS12" s="2"/>
      <c r="BQT12" s="2"/>
      <c r="BQU12" s="2"/>
      <c r="BQV12" s="2"/>
      <c r="BQW12" s="2"/>
      <c r="BQX12" s="2"/>
      <c r="BQY12" s="2"/>
      <c r="BQZ12" s="2"/>
      <c r="BRA12" s="2"/>
      <c r="BRB12" s="2"/>
      <c r="BRC12" s="2"/>
      <c r="BRD12" s="2"/>
      <c r="BRE12" s="2"/>
      <c r="BRF12" s="2"/>
      <c r="BRG12" s="2"/>
      <c r="BRH12" s="2"/>
      <c r="BRI12" s="2"/>
      <c r="BRJ12" s="2"/>
      <c r="BRK12" s="2"/>
      <c r="BRL12" s="2"/>
      <c r="BRM12" s="2"/>
      <c r="BRN12" s="2"/>
      <c r="BRO12" s="2"/>
      <c r="BRP12" s="2"/>
      <c r="BRQ12" s="2"/>
      <c r="BRR12" s="2"/>
      <c r="BRS12" s="2"/>
      <c r="BRT12" s="2"/>
      <c r="BRU12" s="2"/>
      <c r="BRV12" s="2"/>
      <c r="BRW12" s="2"/>
      <c r="BRX12" s="2"/>
      <c r="BRY12" s="2"/>
      <c r="BRZ12" s="2"/>
      <c r="BSA12" s="2"/>
      <c r="BSB12" s="2"/>
      <c r="BSC12" s="2"/>
      <c r="BSD12" s="2"/>
      <c r="BSE12" s="2"/>
      <c r="BSF12" s="2"/>
      <c r="BSG12" s="2"/>
      <c r="BSH12" s="2"/>
      <c r="BSI12" s="2"/>
      <c r="BSJ12" s="2"/>
      <c r="BSK12" s="2"/>
      <c r="BSL12" s="2"/>
      <c r="BSM12" s="2"/>
      <c r="BSN12" s="2"/>
      <c r="BSO12" s="2"/>
      <c r="BSP12" s="2"/>
      <c r="BSQ12" s="2"/>
      <c r="BSR12" s="2"/>
      <c r="BSS12" s="2"/>
      <c r="BST12" s="2"/>
      <c r="BSU12" s="2"/>
      <c r="BSV12" s="2"/>
      <c r="BSW12" s="2"/>
      <c r="BSX12" s="2"/>
      <c r="BSY12" s="2"/>
      <c r="BSZ12" s="2"/>
      <c r="BTA12" s="2"/>
      <c r="BTB12" s="2"/>
      <c r="BTC12" s="2"/>
      <c r="BTD12" s="2"/>
      <c r="BTE12" s="2"/>
      <c r="BTF12" s="2"/>
      <c r="BTG12" s="2"/>
      <c r="BTH12" s="2"/>
      <c r="BTI12" s="2"/>
      <c r="BTJ12" s="2"/>
      <c r="BTK12" s="2"/>
      <c r="BTL12" s="2"/>
      <c r="BTM12" s="2"/>
      <c r="BTN12" s="2"/>
      <c r="BTO12" s="2"/>
      <c r="BTP12" s="2"/>
      <c r="BTQ12" s="2"/>
      <c r="BTR12" s="2"/>
      <c r="BTS12" s="2"/>
      <c r="BTT12" s="2"/>
      <c r="BTU12" s="2"/>
      <c r="BTV12" s="2"/>
      <c r="BTW12" s="2"/>
      <c r="BTX12" s="2"/>
      <c r="BTY12" s="2"/>
      <c r="BTZ12" s="2"/>
      <c r="BUA12" s="2"/>
      <c r="BUB12" s="2"/>
      <c r="BUC12" s="2"/>
      <c r="BUD12" s="2"/>
      <c r="BUE12" s="2"/>
      <c r="BUF12" s="2"/>
      <c r="BUG12" s="2"/>
      <c r="BUH12" s="2"/>
      <c r="BUI12" s="2"/>
      <c r="BUJ12" s="2"/>
      <c r="BUK12" s="2"/>
      <c r="BUL12" s="2"/>
      <c r="BUM12" s="2"/>
      <c r="BUN12" s="2"/>
      <c r="BUO12" s="2"/>
      <c r="BUP12" s="2"/>
      <c r="BUQ12" s="2"/>
      <c r="BUR12" s="2"/>
      <c r="BUS12" s="2"/>
      <c r="BUT12" s="2"/>
      <c r="BUU12" s="2"/>
      <c r="BUV12" s="2"/>
      <c r="BUW12" s="2"/>
      <c r="BUX12" s="2"/>
      <c r="BUY12" s="2"/>
      <c r="BUZ12" s="2"/>
      <c r="BVA12" s="2"/>
      <c r="BVB12" s="2"/>
      <c r="BVC12" s="2"/>
      <c r="BVD12" s="2"/>
      <c r="BVE12" s="2"/>
      <c r="BVF12" s="2"/>
      <c r="BVG12" s="2"/>
      <c r="BVH12" s="2"/>
      <c r="BVI12" s="2"/>
      <c r="BVJ12" s="2"/>
      <c r="BVK12" s="2"/>
      <c r="BVL12" s="2"/>
      <c r="BVM12" s="2"/>
      <c r="BVN12" s="2"/>
      <c r="BVO12" s="2"/>
      <c r="BVP12" s="2"/>
      <c r="BVQ12" s="2"/>
      <c r="BVR12" s="2"/>
      <c r="BVS12" s="2"/>
      <c r="BVT12" s="2"/>
      <c r="BVU12" s="2"/>
      <c r="BVV12" s="2"/>
      <c r="BVW12" s="2"/>
      <c r="BVX12" s="2"/>
      <c r="BVY12" s="2"/>
      <c r="BVZ12" s="2"/>
      <c r="BWA12" s="2"/>
      <c r="BWB12" s="2"/>
      <c r="BWC12" s="2"/>
      <c r="BWD12" s="2"/>
      <c r="BWE12" s="2"/>
      <c r="BWF12" s="2"/>
      <c r="BWG12" s="2"/>
      <c r="BWH12" s="2"/>
      <c r="BWI12" s="2"/>
      <c r="BWJ12" s="2"/>
      <c r="BWK12" s="2"/>
      <c r="BWL12" s="2"/>
      <c r="BWM12" s="2"/>
      <c r="BWN12" s="2"/>
      <c r="BWO12" s="2"/>
      <c r="BWP12" s="2"/>
      <c r="BWQ12" s="2"/>
      <c r="BWR12" s="2"/>
      <c r="BWS12" s="2"/>
      <c r="BWT12" s="2"/>
      <c r="BWU12" s="2"/>
      <c r="BWV12" s="2"/>
      <c r="BWW12" s="2"/>
      <c r="BWX12" s="2"/>
      <c r="BWY12" s="2"/>
      <c r="BWZ12" s="2"/>
      <c r="BXA12" s="2"/>
      <c r="BXB12" s="2"/>
      <c r="BXC12" s="2"/>
      <c r="BXD12" s="2"/>
      <c r="BXE12" s="2"/>
      <c r="BXF12" s="2"/>
      <c r="BXG12" s="2"/>
      <c r="BXH12" s="2"/>
      <c r="BXI12" s="2"/>
      <c r="BXJ12" s="2"/>
      <c r="BXK12" s="2"/>
      <c r="BXL12" s="2"/>
      <c r="BXM12" s="2"/>
      <c r="BXN12" s="2"/>
      <c r="BXO12" s="2"/>
      <c r="BXP12" s="2"/>
      <c r="BXQ12" s="2"/>
      <c r="BXR12" s="2"/>
      <c r="BXS12" s="2"/>
      <c r="BXT12" s="2"/>
      <c r="BXU12" s="2"/>
      <c r="BXV12" s="2"/>
      <c r="BXW12" s="2"/>
      <c r="BXX12" s="2"/>
      <c r="BXY12" s="2"/>
      <c r="BXZ12" s="2"/>
      <c r="BYA12" s="2"/>
      <c r="BYB12" s="2"/>
      <c r="BYC12" s="2"/>
      <c r="BYD12" s="2"/>
      <c r="BYE12" s="2"/>
      <c r="BYF12" s="2"/>
      <c r="BYG12" s="2"/>
      <c r="BYH12" s="2"/>
      <c r="BYI12" s="2"/>
      <c r="BYJ12" s="2"/>
      <c r="BYK12" s="2"/>
      <c r="BYL12" s="2"/>
      <c r="BYM12" s="2"/>
      <c r="BYN12" s="2"/>
      <c r="BYO12" s="2"/>
      <c r="BYP12" s="2"/>
      <c r="BYQ12" s="2"/>
      <c r="BYR12" s="2"/>
      <c r="BYS12" s="2"/>
      <c r="BYT12" s="2"/>
      <c r="BYU12" s="2"/>
      <c r="BYV12" s="2"/>
      <c r="BYW12" s="2"/>
      <c r="BYX12" s="2"/>
      <c r="BYY12" s="2"/>
      <c r="BYZ12" s="2"/>
      <c r="BZA12" s="2"/>
      <c r="BZB12" s="2"/>
      <c r="BZC12" s="2"/>
      <c r="BZD12" s="2"/>
      <c r="BZE12" s="2"/>
      <c r="BZF12" s="2"/>
      <c r="BZG12" s="2"/>
      <c r="BZH12" s="2"/>
      <c r="BZI12" s="2"/>
      <c r="BZJ12" s="2"/>
      <c r="BZK12" s="2"/>
      <c r="BZL12" s="2"/>
      <c r="BZM12" s="2"/>
      <c r="BZN12" s="2"/>
      <c r="BZO12" s="2"/>
      <c r="BZP12" s="2"/>
      <c r="BZQ12" s="2"/>
      <c r="BZR12" s="2"/>
      <c r="BZS12" s="2"/>
      <c r="BZT12" s="2"/>
      <c r="BZU12" s="2"/>
      <c r="BZV12" s="2"/>
      <c r="BZW12" s="2"/>
      <c r="BZX12" s="2"/>
      <c r="BZY12" s="2"/>
      <c r="BZZ12" s="2"/>
      <c r="CAA12" s="2"/>
      <c r="CAB12" s="2"/>
      <c r="CAC12" s="2"/>
      <c r="CAD12" s="2"/>
      <c r="CAE12" s="2"/>
      <c r="CAF12" s="2"/>
      <c r="CAG12" s="2"/>
      <c r="CAH12" s="2"/>
      <c r="CAI12" s="2"/>
      <c r="CAJ12" s="2"/>
      <c r="CAK12" s="2"/>
      <c r="CAL12" s="2"/>
      <c r="CAM12" s="2"/>
      <c r="CAN12" s="2"/>
      <c r="CAO12" s="2"/>
      <c r="CAP12" s="2"/>
      <c r="CAQ12" s="2"/>
      <c r="CAR12" s="2"/>
      <c r="CAS12" s="2"/>
      <c r="CAT12" s="2"/>
      <c r="CAU12" s="2"/>
      <c r="CAV12" s="2"/>
      <c r="CAW12" s="2"/>
      <c r="CAX12" s="2"/>
      <c r="CAY12" s="2"/>
      <c r="CAZ12" s="2"/>
      <c r="CBA12" s="2"/>
      <c r="CBB12" s="2"/>
      <c r="CBC12" s="2"/>
      <c r="CBD12" s="2"/>
      <c r="CBE12" s="2"/>
      <c r="CBF12" s="2"/>
      <c r="CBG12" s="2"/>
      <c r="CBH12" s="2"/>
      <c r="CBI12" s="2"/>
      <c r="CBJ12" s="2"/>
      <c r="CBK12" s="2"/>
      <c r="CBL12" s="2"/>
      <c r="CBM12" s="2"/>
      <c r="CBN12" s="2"/>
      <c r="CBO12" s="2"/>
      <c r="CBP12" s="2"/>
      <c r="CBQ12" s="2"/>
      <c r="CBR12" s="2"/>
      <c r="CBS12" s="2"/>
      <c r="CBT12" s="2"/>
      <c r="CBU12" s="2"/>
      <c r="CBV12" s="2"/>
      <c r="CBW12" s="2"/>
      <c r="CBX12" s="2"/>
      <c r="CBY12" s="2"/>
      <c r="CBZ12" s="2"/>
      <c r="CCA12" s="2"/>
      <c r="CCB12" s="2"/>
      <c r="CCC12" s="2"/>
      <c r="CCD12" s="2"/>
      <c r="CCE12" s="2"/>
      <c r="CCF12" s="2"/>
      <c r="CCG12" s="2"/>
      <c r="CCH12" s="2"/>
      <c r="CCI12" s="2"/>
      <c r="CCJ12" s="2"/>
      <c r="CCK12" s="2"/>
      <c r="CCL12" s="2"/>
      <c r="CCM12" s="2"/>
      <c r="CCN12" s="2"/>
      <c r="CCO12" s="2"/>
      <c r="CCP12" s="2"/>
      <c r="CCQ12" s="2"/>
      <c r="CCR12" s="2"/>
      <c r="CCS12" s="2"/>
      <c r="CCT12" s="2"/>
      <c r="CCU12" s="2"/>
      <c r="CCV12" s="2"/>
      <c r="CCW12" s="2"/>
      <c r="CCX12" s="2"/>
      <c r="CCY12" s="2"/>
      <c r="CCZ12" s="2"/>
      <c r="CDA12" s="2"/>
      <c r="CDB12" s="2"/>
      <c r="CDC12" s="2"/>
      <c r="CDD12" s="2"/>
      <c r="CDE12" s="2"/>
      <c r="CDF12" s="2"/>
      <c r="CDG12" s="2"/>
      <c r="CDH12" s="2"/>
      <c r="CDI12" s="2"/>
      <c r="CDJ12" s="2"/>
      <c r="CDK12" s="2"/>
      <c r="CDL12" s="2"/>
      <c r="CDM12" s="2"/>
      <c r="CDN12" s="2"/>
      <c r="CDO12" s="2"/>
      <c r="CDP12" s="2"/>
      <c r="CDQ12" s="2"/>
      <c r="CDR12" s="2"/>
      <c r="CDS12" s="2"/>
      <c r="CDT12" s="2"/>
      <c r="CDU12" s="2"/>
      <c r="CDV12" s="2"/>
      <c r="CDW12" s="2"/>
      <c r="CDX12" s="2"/>
      <c r="CDY12" s="2"/>
      <c r="CDZ12" s="2"/>
      <c r="CEA12" s="2"/>
      <c r="CEB12" s="2"/>
      <c r="CEC12" s="2"/>
      <c r="CED12" s="2"/>
      <c r="CEE12" s="2"/>
      <c r="CEF12" s="2"/>
      <c r="CEG12" s="2"/>
      <c r="CEH12" s="2"/>
      <c r="CEI12" s="2"/>
      <c r="CEJ12" s="2"/>
      <c r="CEK12" s="2"/>
      <c r="CEL12" s="2"/>
      <c r="CEM12" s="2"/>
      <c r="CEN12" s="2"/>
      <c r="CEO12" s="2"/>
      <c r="CEP12" s="2"/>
      <c r="CEQ12" s="2"/>
      <c r="CER12" s="2"/>
      <c r="CES12" s="2"/>
      <c r="CET12" s="2"/>
      <c r="CEU12" s="2"/>
      <c r="CEV12" s="2"/>
      <c r="CEW12" s="2"/>
      <c r="CEX12" s="2"/>
      <c r="CEY12" s="2"/>
      <c r="CEZ12" s="2"/>
      <c r="CFA12" s="2"/>
      <c r="CFB12" s="2"/>
      <c r="CFC12" s="2"/>
      <c r="CFD12" s="2"/>
      <c r="CFE12" s="2"/>
      <c r="CFF12" s="2"/>
      <c r="CFG12" s="2"/>
      <c r="CFH12" s="2"/>
      <c r="CFI12" s="2"/>
      <c r="CFJ12" s="2"/>
      <c r="CFK12" s="2"/>
      <c r="CFL12" s="2"/>
      <c r="CFM12" s="2"/>
      <c r="CFN12" s="2"/>
      <c r="CFO12" s="2"/>
      <c r="CFP12" s="2"/>
      <c r="CFQ12" s="2"/>
      <c r="CFR12" s="2"/>
      <c r="CFS12" s="2"/>
      <c r="CFT12" s="2"/>
      <c r="CFU12" s="2"/>
      <c r="CFV12" s="2"/>
      <c r="CFW12" s="2"/>
      <c r="CFX12" s="2"/>
      <c r="CFY12" s="2"/>
      <c r="CFZ12" s="2"/>
      <c r="CGA12" s="2"/>
      <c r="CGB12" s="2"/>
      <c r="CGC12" s="2"/>
      <c r="CGD12" s="2"/>
      <c r="CGE12" s="2"/>
      <c r="CGF12" s="2"/>
      <c r="CGG12" s="2"/>
      <c r="CGH12" s="2"/>
      <c r="CGI12" s="2"/>
      <c r="CGJ12" s="2"/>
      <c r="CGK12" s="2"/>
      <c r="CGL12" s="2"/>
      <c r="CGM12" s="2"/>
      <c r="CGN12" s="2"/>
      <c r="CGO12" s="2"/>
      <c r="CGP12" s="2"/>
      <c r="CGQ12" s="2"/>
      <c r="CGR12" s="2"/>
      <c r="CGS12" s="2"/>
      <c r="CGT12" s="2"/>
      <c r="CGU12" s="2"/>
      <c r="CGV12" s="2"/>
      <c r="CGW12" s="2"/>
      <c r="CGX12" s="2"/>
      <c r="CGY12" s="2"/>
      <c r="CGZ12" s="2"/>
      <c r="CHA12" s="2"/>
      <c r="CHB12" s="2"/>
      <c r="CHC12" s="2"/>
      <c r="CHD12" s="2"/>
      <c r="CHE12" s="2"/>
      <c r="CHF12" s="2"/>
      <c r="CHG12" s="2"/>
      <c r="CHH12" s="2"/>
      <c r="CHI12" s="2"/>
      <c r="CHJ12" s="2"/>
      <c r="CHK12" s="2"/>
      <c r="CHL12" s="2"/>
      <c r="CHM12" s="2"/>
      <c r="CHN12" s="2"/>
      <c r="CHO12" s="2"/>
      <c r="CHP12" s="2"/>
      <c r="CHQ12" s="2"/>
      <c r="CHR12" s="2"/>
      <c r="CHS12" s="2"/>
      <c r="CHT12" s="2"/>
      <c r="CHU12" s="2"/>
      <c r="CHV12" s="2"/>
      <c r="CHW12" s="2"/>
      <c r="CHX12" s="2"/>
      <c r="CHY12" s="2"/>
      <c r="CHZ12" s="2"/>
      <c r="CIA12" s="2"/>
      <c r="CIB12" s="2"/>
      <c r="CIC12" s="2"/>
      <c r="CID12" s="2"/>
      <c r="CIE12" s="2"/>
      <c r="CIF12" s="2"/>
      <c r="CIG12" s="2"/>
      <c r="CIH12" s="2"/>
      <c r="CII12" s="2"/>
      <c r="CIJ12" s="2"/>
      <c r="CIK12" s="2"/>
      <c r="CIL12" s="2"/>
      <c r="CIM12" s="2"/>
      <c r="CIN12" s="2"/>
      <c r="CIO12" s="2"/>
      <c r="CIP12" s="2"/>
      <c r="CIQ12" s="2"/>
      <c r="CIR12" s="2"/>
      <c r="CIS12" s="2"/>
      <c r="CIT12" s="2"/>
      <c r="CIU12" s="2"/>
      <c r="CIV12" s="2"/>
      <c r="CIW12" s="2"/>
      <c r="CIX12" s="2"/>
      <c r="CIY12" s="2"/>
      <c r="CIZ12" s="2"/>
      <c r="CJA12" s="2"/>
      <c r="CJB12" s="2"/>
      <c r="CJC12" s="2"/>
      <c r="CJD12" s="2"/>
      <c r="CJE12" s="2"/>
      <c r="CJF12" s="2"/>
      <c r="CJG12" s="2"/>
      <c r="CJH12" s="2"/>
      <c r="CJI12" s="2"/>
      <c r="CJJ12" s="2"/>
      <c r="CJK12" s="2"/>
      <c r="CJL12" s="2"/>
      <c r="CJM12" s="2"/>
      <c r="CJN12" s="2"/>
      <c r="CJO12" s="2"/>
      <c r="CJP12" s="2"/>
      <c r="CJQ12" s="2"/>
      <c r="CJR12" s="2"/>
      <c r="CJS12" s="2"/>
      <c r="CJT12" s="2"/>
      <c r="CJU12" s="2"/>
      <c r="CJV12" s="2"/>
      <c r="CJW12" s="2"/>
      <c r="CJX12" s="2"/>
      <c r="CJY12" s="2"/>
      <c r="CJZ12" s="2"/>
      <c r="CKA12" s="2"/>
      <c r="CKB12" s="2"/>
      <c r="CKC12" s="2"/>
      <c r="CKD12" s="2"/>
      <c r="CKE12" s="2"/>
      <c r="CKF12" s="2"/>
      <c r="CKG12" s="2"/>
      <c r="CKH12" s="2"/>
      <c r="CKI12" s="2"/>
      <c r="CKJ12" s="2"/>
      <c r="CKK12" s="2"/>
      <c r="CKL12" s="2"/>
      <c r="CKM12" s="2"/>
      <c r="CKN12" s="2"/>
      <c r="CKO12" s="2"/>
      <c r="CKP12" s="2"/>
      <c r="CKQ12" s="2"/>
      <c r="CKR12" s="2"/>
      <c r="CKS12" s="2"/>
      <c r="CKT12" s="2"/>
      <c r="CKU12" s="2"/>
      <c r="CKV12" s="2"/>
      <c r="CKW12" s="2"/>
      <c r="CKX12" s="2"/>
      <c r="CKY12" s="2"/>
      <c r="CKZ12" s="2"/>
      <c r="CLA12" s="2"/>
      <c r="CLB12" s="2"/>
      <c r="CLC12" s="2"/>
      <c r="CLD12" s="2"/>
      <c r="CLE12" s="2"/>
      <c r="CLF12" s="2"/>
      <c r="CLG12" s="2"/>
      <c r="CLH12" s="2"/>
      <c r="CLI12" s="2"/>
      <c r="CLJ12" s="2"/>
      <c r="CLK12" s="2"/>
      <c r="CLL12" s="2"/>
      <c r="CLM12" s="2"/>
      <c r="CLN12" s="2"/>
      <c r="CLO12" s="2"/>
      <c r="CLP12" s="2"/>
      <c r="CLQ12" s="2"/>
      <c r="CLR12" s="2"/>
      <c r="CLS12" s="2"/>
      <c r="CLT12" s="2"/>
      <c r="CLU12" s="2"/>
      <c r="CLV12" s="2"/>
      <c r="CLW12" s="2"/>
      <c r="CLX12" s="2"/>
      <c r="CLY12" s="2"/>
      <c r="CLZ12" s="2"/>
      <c r="CMA12" s="2"/>
      <c r="CMB12" s="2"/>
      <c r="CMC12" s="2"/>
      <c r="CMD12" s="2"/>
      <c r="CME12" s="2"/>
      <c r="CMF12" s="2"/>
      <c r="CMG12" s="2"/>
      <c r="CMH12" s="2"/>
      <c r="CMI12" s="2"/>
      <c r="CMJ12" s="2"/>
      <c r="CMK12" s="2"/>
      <c r="CML12" s="2"/>
      <c r="CMM12" s="2"/>
      <c r="CMN12" s="2"/>
      <c r="CMO12" s="2"/>
      <c r="CMP12" s="2"/>
      <c r="CMQ12" s="2"/>
      <c r="CMR12" s="2"/>
      <c r="CMS12" s="2"/>
      <c r="CMT12" s="2"/>
      <c r="CMU12" s="2"/>
      <c r="CMV12" s="2"/>
      <c r="CMW12" s="2"/>
      <c r="CMX12" s="2"/>
      <c r="CMY12" s="2"/>
      <c r="CMZ12" s="2"/>
      <c r="CNA12" s="2"/>
      <c r="CNB12" s="2"/>
      <c r="CNC12" s="2"/>
      <c r="CND12" s="2"/>
      <c r="CNE12" s="2"/>
      <c r="CNF12" s="2"/>
      <c r="CNG12" s="2"/>
      <c r="CNH12" s="2"/>
      <c r="CNI12" s="2"/>
      <c r="CNJ12" s="2"/>
      <c r="CNK12" s="2"/>
      <c r="CNL12" s="2"/>
      <c r="CNM12" s="2"/>
      <c r="CNN12" s="2"/>
      <c r="CNO12" s="2"/>
      <c r="CNP12" s="2"/>
      <c r="CNQ12" s="2"/>
      <c r="CNR12" s="2"/>
      <c r="CNS12" s="2"/>
      <c r="CNT12" s="2"/>
      <c r="CNU12" s="2"/>
      <c r="CNV12" s="2"/>
      <c r="CNW12" s="2"/>
      <c r="CNX12" s="2"/>
      <c r="CNY12" s="2"/>
      <c r="CNZ12" s="2"/>
      <c r="COA12" s="2"/>
      <c r="COB12" s="2"/>
      <c r="COC12" s="2"/>
      <c r="COD12" s="2"/>
      <c r="COE12" s="2"/>
      <c r="COF12" s="2"/>
      <c r="COG12" s="2"/>
      <c r="COH12" s="2"/>
      <c r="COI12" s="2"/>
      <c r="COJ12" s="2"/>
      <c r="COK12" s="2"/>
      <c r="COL12" s="2"/>
      <c r="COM12" s="2"/>
      <c r="CON12" s="2"/>
      <c r="COO12" s="2"/>
      <c r="COP12" s="2"/>
      <c r="COQ12" s="2"/>
      <c r="COR12" s="2"/>
      <c r="COS12" s="2"/>
      <c r="COT12" s="2"/>
      <c r="COU12" s="2"/>
      <c r="COV12" s="2"/>
      <c r="COW12" s="2"/>
      <c r="COX12" s="2"/>
      <c r="COY12" s="2"/>
      <c r="COZ12" s="2"/>
      <c r="CPA12" s="2"/>
      <c r="CPB12" s="2"/>
      <c r="CPC12" s="2"/>
      <c r="CPD12" s="2"/>
      <c r="CPE12" s="2"/>
      <c r="CPF12" s="2"/>
      <c r="CPG12" s="2"/>
      <c r="CPH12" s="2"/>
      <c r="CPI12" s="2"/>
      <c r="CPJ12" s="2"/>
      <c r="CPK12" s="2"/>
      <c r="CPL12" s="2"/>
      <c r="CPM12" s="2"/>
      <c r="CPN12" s="2"/>
      <c r="CPO12" s="2"/>
      <c r="CPP12" s="2"/>
      <c r="CPQ12" s="2"/>
      <c r="CPR12" s="2"/>
      <c r="CPS12" s="2"/>
      <c r="CPT12" s="2"/>
      <c r="CPU12" s="2"/>
      <c r="CPV12" s="2"/>
      <c r="CPW12" s="2"/>
      <c r="CPX12" s="2"/>
      <c r="CPY12" s="2"/>
      <c r="CPZ12" s="2"/>
      <c r="CQA12" s="2"/>
      <c r="CQB12" s="2"/>
      <c r="CQC12" s="2"/>
      <c r="CQD12" s="2"/>
      <c r="CQE12" s="2"/>
      <c r="CQF12" s="2"/>
      <c r="CQG12" s="2"/>
      <c r="CQH12" s="2"/>
      <c r="CQI12" s="2"/>
      <c r="CQJ12" s="2"/>
      <c r="CQK12" s="2"/>
      <c r="CQL12" s="2"/>
      <c r="CQM12" s="2"/>
      <c r="CQN12" s="2"/>
      <c r="CQO12" s="2"/>
      <c r="CQP12" s="2"/>
      <c r="CQQ12" s="2"/>
      <c r="CQR12" s="2"/>
      <c r="CQS12" s="2"/>
      <c r="CQT12" s="2"/>
      <c r="CQU12" s="2"/>
      <c r="CQV12" s="2"/>
      <c r="CQW12" s="2"/>
      <c r="CQX12" s="2"/>
      <c r="CQY12" s="2"/>
      <c r="CQZ12" s="2"/>
      <c r="CRA12" s="2"/>
      <c r="CRB12" s="2"/>
      <c r="CRC12" s="2"/>
      <c r="CRD12" s="2"/>
      <c r="CRE12" s="2"/>
      <c r="CRF12" s="2"/>
      <c r="CRG12" s="2"/>
      <c r="CRH12" s="2"/>
      <c r="CRI12" s="2"/>
      <c r="CRJ12" s="2"/>
      <c r="CRK12" s="2"/>
      <c r="CRL12" s="2"/>
      <c r="CRM12" s="2"/>
      <c r="CRN12" s="2"/>
      <c r="CRO12" s="2"/>
      <c r="CRP12" s="2"/>
      <c r="CRQ12" s="2"/>
      <c r="CRR12" s="2"/>
      <c r="CRS12" s="2"/>
      <c r="CRT12" s="2"/>
      <c r="CRU12" s="2"/>
      <c r="CRV12" s="2"/>
      <c r="CRW12" s="2"/>
      <c r="CRX12" s="2"/>
      <c r="CRY12" s="2"/>
      <c r="CRZ12" s="2"/>
      <c r="CSA12" s="2"/>
      <c r="CSB12" s="2"/>
      <c r="CSC12" s="2"/>
      <c r="CSD12" s="2"/>
      <c r="CSE12" s="2"/>
      <c r="CSF12" s="2"/>
      <c r="CSG12" s="2"/>
      <c r="CSH12" s="2"/>
      <c r="CSI12" s="2"/>
      <c r="CSJ12" s="2"/>
      <c r="CSK12" s="2"/>
      <c r="CSL12" s="2"/>
      <c r="CSM12" s="2"/>
      <c r="CSN12" s="2"/>
      <c r="CSO12" s="2"/>
      <c r="CSP12" s="2"/>
      <c r="CSQ12" s="2"/>
      <c r="CSR12" s="2"/>
      <c r="CSS12" s="2"/>
      <c r="CST12" s="2"/>
      <c r="CSU12" s="2"/>
      <c r="CSV12" s="2"/>
      <c r="CSW12" s="2"/>
      <c r="CSX12" s="2"/>
      <c r="CSY12" s="2"/>
      <c r="CSZ12" s="2"/>
      <c r="CTA12" s="2"/>
      <c r="CTB12" s="2"/>
      <c r="CTC12" s="2"/>
      <c r="CTD12" s="2"/>
      <c r="CTE12" s="2"/>
      <c r="CTF12" s="2"/>
      <c r="CTG12" s="2"/>
      <c r="CTH12" s="2"/>
      <c r="CTI12" s="2"/>
      <c r="CTJ12" s="2"/>
      <c r="CTK12" s="2"/>
      <c r="CTL12" s="2"/>
      <c r="CTM12" s="2"/>
      <c r="CTN12" s="2"/>
      <c r="CTO12" s="2"/>
      <c r="CTP12" s="2"/>
      <c r="CTQ12" s="2"/>
      <c r="CTR12" s="2"/>
      <c r="CTS12" s="2"/>
      <c r="CTT12" s="2"/>
      <c r="CTU12" s="2"/>
      <c r="CTV12" s="2"/>
      <c r="CTW12" s="2"/>
      <c r="CTX12" s="2"/>
      <c r="CTY12" s="2"/>
      <c r="CTZ12" s="2"/>
      <c r="CUA12" s="2"/>
      <c r="CUB12" s="2"/>
      <c r="CUC12" s="2"/>
      <c r="CUD12" s="2"/>
      <c r="CUE12" s="2"/>
      <c r="CUF12" s="2"/>
      <c r="CUG12" s="2"/>
      <c r="CUH12" s="2"/>
      <c r="CUI12" s="2"/>
      <c r="CUJ12" s="2"/>
      <c r="CUK12" s="2"/>
      <c r="CUL12" s="2"/>
      <c r="CUM12" s="2"/>
      <c r="CUN12" s="2"/>
      <c r="CUO12" s="2"/>
      <c r="CUP12" s="2"/>
      <c r="CUQ12" s="2"/>
      <c r="CUR12" s="2"/>
      <c r="CUS12" s="2"/>
      <c r="CUT12" s="2"/>
      <c r="CUU12" s="2"/>
      <c r="CUV12" s="2"/>
      <c r="CUW12" s="2"/>
      <c r="CUX12" s="2"/>
      <c r="CUY12" s="2"/>
      <c r="CUZ12" s="2"/>
      <c r="CVA12" s="2"/>
      <c r="CVB12" s="2"/>
      <c r="CVC12" s="2"/>
      <c r="CVD12" s="2"/>
      <c r="CVE12" s="2"/>
      <c r="CVF12" s="2"/>
      <c r="CVG12" s="2"/>
      <c r="CVH12" s="2"/>
      <c r="CVI12" s="2"/>
      <c r="CVJ12" s="2"/>
      <c r="CVK12" s="2"/>
      <c r="CVL12" s="2"/>
      <c r="CVM12" s="2"/>
      <c r="CVN12" s="2"/>
      <c r="CVO12" s="2"/>
      <c r="CVP12" s="2"/>
      <c r="CVQ12" s="2"/>
      <c r="CVR12" s="2"/>
      <c r="CVS12" s="2"/>
      <c r="CVT12" s="2"/>
      <c r="CVU12" s="2"/>
      <c r="CVV12" s="2"/>
      <c r="CVW12" s="2"/>
      <c r="CVX12" s="2"/>
      <c r="CVY12" s="2"/>
      <c r="CVZ12" s="2"/>
      <c r="CWA12" s="2"/>
      <c r="CWB12" s="2"/>
      <c r="CWC12" s="2"/>
      <c r="CWD12" s="2"/>
      <c r="CWE12" s="2"/>
      <c r="CWF12" s="2"/>
      <c r="CWG12" s="2"/>
      <c r="CWH12" s="2"/>
      <c r="CWI12" s="2"/>
      <c r="CWJ12" s="2"/>
      <c r="CWK12" s="2"/>
      <c r="CWL12" s="2"/>
      <c r="CWM12" s="2"/>
      <c r="CWN12" s="2"/>
      <c r="CWO12" s="2"/>
      <c r="CWP12" s="2"/>
      <c r="CWQ12" s="2"/>
      <c r="CWR12" s="2"/>
      <c r="CWS12" s="2"/>
      <c r="CWT12" s="2"/>
      <c r="CWU12" s="2"/>
      <c r="CWV12" s="2"/>
      <c r="CWW12" s="2"/>
      <c r="CWX12" s="2"/>
      <c r="CWY12" s="2"/>
      <c r="CWZ12" s="2"/>
      <c r="CXA12" s="2"/>
      <c r="CXB12" s="2"/>
      <c r="CXC12" s="2"/>
      <c r="CXD12" s="2"/>
      <c r="CXE12" s="2"/>
      <c r="CXF12" s="2"/>
      <c r="CXG12" s="2"/>
      <c r="CXH12" s="2"/>
      <c r="CXI12" s="2"/>
      <c r="CXJ12" s="2"/>
      <c r="CXK12" s="2"/>
      <c r="CXL12" s="2"/>
      <c r="CXM12" s="2"/>
      <c r="CXN12" s="2"/>
      <c r="CXO12" s="2"/>
      <c r="CXP12" s="2"/>
      <c r="CXQ12" s="2"/>
      <c r="CXR12" s="2"/>
      <c r="CXS12" s="2"/>
      <c r="CXT12" s="2"/>
      <c r="CXU12" s="2"/>
      <c r="CXV12" s="2"/>
      <c r="CXW12" s="2"/>
      <c r="CXX12" s="2"/>
      <c r="CXY12" s="2"/>
      <c r="CXZ12" s="2"/>
      <c r="CYA12" s="2"/>
      <c r="CYB12" s="2"/>
      <c r="CYC12" s="2"/>
      <c r="CYD12" s="2"/>
      <c r="CYE12" s="2"/>
      <c r="CYF12" s="2"/>
      <c r="CYG12" s="2"/>
      <c r="CYH12" s="2"/>
      <c r="CYI12" s="2"/>
      <c r="CYJ12" s="2"/>
      <c r="CYK12" s="2"/>
      <c r="CYL12" s="2"/>
      <c r="CYM12" s="2"/>
      <c r="CYN12" s="2"/>
      <c r="CYO12" s="2"/>
      <c r="CYP12" s="2"/>
      <c r="CYQ12" s="2"/>
      <c r="CYR12" s="2"/>
      <c r="CYS12" s="2"/>
      <c r="CYT12" s="2"/>
      <c r="CYU12" s="2"/>
      <c r="CYV12" s="2"/>
      <c r="CYW12" s="2"/>
      <c r="CYX12" s="2"/>
      <c r="CYY12" s="2"/>
      <c r="CYZ12" s="2"/>
      <c r="CZA12" s="2"/>
      <c r="CZB12" s="2"/>
      <c r="CZC12" s="2"/>
      <c r="CZD12" s="2"/>
      <c r="CZE12" s="2"/>
      <c r="CZF12" s="2"/>
      <c r="CZG12" s="2"/>
      <c r="CZH12" s="2"/>
      <c r="CZI12" s="2"/>
      <c r="CZJ12" s="2"/>
      <c r="CZK12" s="2"/>
      <c r="CZL12" s="2"/>
      <c r="CZM12" s="2"/>
      <c r="CZN12" s="2"/>
      <c r="CZO12" s="2"/>
      <c r="CZP12" s="2"/>
      <c r="CZQ12" s="2"/>
      <c r="CZR12" s="2"/>
      <c r="CZS12" s="2"/>
      <c r="CZT12" s="2"/>
      <c r="CZU12" s="2"/>
      <c r="CZV12" s="2"/>
      <c r="CZW12" s="2"/>
      <c r="CZX12" s="2"/>
      <c r="CZY12" s="2"/>
      <c r="CZZ12" s="2"/>
      <c r="DAA12" s="2"/>
      <c r="DAB12" s="2"/>
      <c r="DAC12" s="2"/>
      <c r="DAD12" s="2"/>
      <c r="DAE12" s="2"/>
      <c r="DAF12" s="2"/>
      <c r="DAG12" s="2"/>
      <c r="DAH12" s="2"/>
      <c r="DAI12" s="2"/>
      <c r="DAJ12" s="2"/>
      <c r="DAK12" s="2"/>
      <c r="DAL12" s="2"/>
      <c r="DAM12" s="2"/>
      <c r="DAN12" s="2"/>
      <c r="DAO12" s="2"/>
      <c r="DAP12" s="2"/>
      <c r="DAQ12" s="2"/>
      <c r="DAR12" s="2"/>
      <c r="DAS12" s="2"/>
      <c r="DAT12" s="2"/>
      <c r="DAU12" s="2"/>
      <c r="DAV12" s="2"/>
      <c r="DAW12" s="2"/>
      <c r="DAX12" s="2"/>
      <c r="DAY12" s="2"/>
      <c r="DAZ12" s="2"/>
      <c r="DBA12" s="2"/>
      <c r="DBB12" s="2"/>
      <c r="DBC12" s="2"/>
      <c r="DBD12" s="2"/>
      <c r="DBE12" s="2"/>
      <c r="DBF12" s="2"/>
      <c r="DBG12" s="2"/>
      <c r="DBH12" s="2"/>
      <c r="DBI12" s="2"/>
      <c r="DBJ12" s="2"/>
      <c r="DBK12" s="2"/>
      <c r="DBL12" s="2"/>
      <c r="DBM12" s="2"/>
      <c r="DBN12" s="2"/>
      <c r="DBO12" s="2"/>
      <c r="DBP12" s="2"/>
      <c r="DBQ12" s="2"/>
      <c r="DBR12" s="2"/>
      <c r="DBS12" s="2"/>
      <c r="DBT12" s="2"/>
      <c r="DBU12" s="2"/>
      <c r="DBV12" s="2"/>
      <c r="DBW12" s="2"/>
      <c r="DBX12" s="2"/>
      <c r="DBY12" s="2"/>
      <c r="DBZ12" s="2"/>
      <c r="DCA12" s="2"/>
      <c r="DCB12" s="2"/>
      <c r="DCC12" s="2"/>
      <c r="DCD12" s="2"/>
      <c r="DCE12" s="2"/>
      <c r="DCF12" s="2"/>
      <c r="DCG12" s="2"/>
      <c r="DCH12" s="2"/>
      <c r="DCI12" s="2"/>
      <c r="DCJ12" s="2"/>
      <c r="DCK12" s="2"/>
      <c r="DCL12" s="2"/>
      <c r="DCM12" s="2"/>
      <c r="DCN12" s="2"/>
      <c r="DCO12" s="2"/>
      <c r="DCP12" s="2"/>
      <c r="DCQ12" s="2"/>
      <c r="DCR12" s="2"/>
      <c r="DCS12" s="2"/>
      <c r="DCT12" s="2"/>
      <c r="DCU12" s="2"/>
      <c r="DCV12" s="2"/>
      <c r="DCW12" s="2"/>
      <c r="DCX12" s="2"/>
      <c r="DCY12" s="2"/>
      <c r="DCZ12" s="2"/>
      <c r="DDA12" s="2"/>
      <c r="DDB12" s="2"/>
      <c r="DDC12" s="2"/>
      <c r="DDD12" s="2"/>
      <c r="DDE12" s="2"/>
      <c r="DDF12" s="2"/>
      <c r="DDG12" s="2"/>
      <c r="DDH12" s="2"/>
      <c r="DDI12" s="2"/>
      <c r="DDJ12" s="2"/>
      <c r="DDK12" s="2"/>
      <c r="DDL12" s="2"/>
      <c r="DDM12" s="2"/>
      <c r="DDN12" s="2"/>
      <c r="DDO12" s="2"/>
      <c r="DDP12" s="2"/>
      <c r="DDQ12" s="2"/>
      <c r="DDR12" s="2"/>
      <c r="DDS12" s="2"/>
      <c r="DDT12" s="2"/>
      <c r="DDU12" s="2"/>
      <c r="DDV12" s="2"/>
      <c r="DDW12" s="2"/>
      <c r="DDX12" s="2"/>
      <c r="DDY12" s="2"/>
      <c r="DDZ12" s="2"/>
      <c r="DEA12" s="2"/>
      <c r="DEB12" s="2"/>
      <c r="DEC12" s="2"/>
      <c r="DED12" s="2"/>
      <c r="DEE12" s="2"/>
      <c r="DEF12" s="2"/>
      <c r="DEG12" s="2"/>
      <c r="DEH12" s="2"/>
      <c r="DEI12" s="2"/>
      <c r="DEJ12" s="2"/>
      <c r="DEK12" s="2"/>
      <c r="DEL12" s="2"/>
      <c r="DEM12" s="2"/>
      <c r="DEN12" s="2"/>
      <c r="DEO12" s="2"/>
      <c r="DEP12" s="2"/>
      <c r="DEQ12" s="2"/>
      <c r="DER12" s="2"/>
      <c r="DES12" s="2"/>
      <c r="DET12" s="2"/>
      <c r="DEU12" s="2"/>
      <c r="DEV12" s="2"/>
      <c r="DEW12" s="2"/>
      <c r="DEX12" s="2"/>
      <c r="DEY12" s="2"/>
      <c r="DEZ12" s="2"/>
      <c r="DFA12" s="2"/>
      <c r="DFB12" s="2"/>
      <c r="DFC12" s="2"/>
      <c r="DFD12" s="2"/>
      <c r="DFE12" s="2"/>
      <c r="DFF12" s="2"/>
      <c r="DFG12" s="2"/>
      <c r="DFH12" s="2"/>
      <c r="DFI12" s="2"/>
      <c r="DFJ12" s="2"/>
      <c r="DFK12" s="2"/>
      <c r="DFL12" s="2"/>
      <c r="DFM12" s="2"/>
      <c r="DFN12" s="2"/>
      <c r="DFO12" s="2"/>
      <c r="DFP12" s="2"/>
      <c r="DFQ12" s="2"/>
      <c r="DFR12" s="2"/>
      <c r="DFS12" s="2"/>
      <c r="DFT12" s="2"/>
      <c r="DFU12" s="2"/>
      <c r="DFV12" s="2"/>
      <c r="DFW12" s="2"/>
      <c r="DFX12" s="2"/>
      <c r="DFY12" s="2"/>
      <c r="DFZ12" s="2"/>
      <c r="DGA12" s="2"/>
      <c r="DGB12" s="2"/>
      <c r="DGC12" s="2"/>
      <c r="DGD12" s="2"/>
      <c r="DGE12" s="2"/>
      <c r="DGF12" s="2"/>
      <c r="DGG12" s="2"/>
      <c r="DGH12" s="2"/>
      <c r="DGI12" s="2"/>
      <c r="DGJ12" s="2"/>
      <c r="DGK12" s="2"/>
      <c r="DGL12" s="2"/>
      <c r="DGM12" s="2"/>
      <c r="DGN12" s="2"/>
      <c r="DGO12" s="2"/>
      <c r="DGP12" s="2"/>
      <c r="DGQ12" s="2"/>
      <c r="DGR12" s="2"/>
      <c r="DGS12" s="2"/>
      <c r="DGT12" s="2"/>
      <c r="DGU12" s="2"/>
      <c r="DGV12" s="2"/>
      <c r="DGW12" s="2"/>
      <c r="DGX12" s="2"/>
      <c r="DGY12" s="2"/>
      <c r="DGZ12" s="2"/>
      <c r="DHA12" s="2"/>
      <c r="DHB12" s="2"/>
      <c r="DHC12" s="2"/>
      <c r="DHD12" s="2"/>
      <c r="DHE12" s="2"/>
      <c r="DHF12" s="2"/>
      <c r="DHG12" s="2"/>
      <c r="DHH12" s="2"/>
      <c r="DHI12" s="2"/>
      <c r="DHJ12" s="2"/>
      <c r="DHK12" s="2"/>
      <c r="DHL12" s="2"/>
      <c r="DHM12" s="2"/>
      <c r="DHN12" s="2"/>
      <c r="DHO12" s="2"/>
      <c r="DHP12" s="2"/>
      <c r="DHQ12" s="2"/>
      <c r="DHR12" s="2"/>
      <c r="DHS12" s="2"/>
      <c r="DHT12" s="2"/>
      <c r="DHU12" s="2"/>
      <c r="DHV12" s="2"/>
      <c r="DHW12" s="2"/>
      <c r="DHX12" s="2"/>
      <c r="DHY12" s="2"/>
      <c r="DHZ12" s="2"/>
      <c r="DIA12" s="2"/>
      <c r="DIB12" s="2"/>
      <c r="DIC12" s="2"/>
      <c r="DID12" s="2"/>
      <c r="DIE12" s="2"/>
      <c r="DIF12" s="2"/>
      <c r="DIG12" s="2"/>
      <c r="DIH12" s="2"/>
      <c r="DII12" s="2"/>
      <c r="DIJ12" s="2"/>
      <c r="DIK12" s="2"/>
      <c r="DIL12" s="2"/>
      <c r="DIM12" s="2"/>
      <c r="DIN12" s="2"/>
      <c r="DIO12" s="2"/>
      <c r="DIP12" s="2"/>
      <c r="DIQ12" s="2"/>
      <c r="DIR12" s="2"/>
      <c r="DIS12" s="2"/>
      <c r="DIT12" s="2"/>
      <c r="DIU12" s="2"/>
      <c r="DIV12" s="2"/>
      <c r="DIW12" s="2"/>
      <c r="DIX12" s="2"/>
      <c r="DIY12" s="2"/>
      <c r="DIZ12" s="2"/>
      <c r="DJA12" s="2"/>
      <c r="DJB12" s="2"/>
      <c r="DJC12" s="2"/>
      <c r="DJD12" s="2"/>
      <c r="DJE12" s="2"/>
      <c r="DJF12" s="2"/>
      <c r="DJG12" s="2"/>
      <c r="DJH12" s="2"/>
      <c r="DJI12" s="2"/>
      <c r="DJJ12" s="2"/>
      <c r="DJK12" s="2"/>
      <c r="DJL12" s="2"/>
      <c r="DJM12" s="2"/>
      <c r="DJN12" s="2"/>
      <c r="DJO12" s="2"/>
      <c r="DJP12" s="2"/>
      <c r="DJQ12" s="2"/>
      <c r="DJR12" s="2"/>
      <c r="DJS12" s="2"/>
      <c r="DJT12" s="2"/>
      <c r="DJU12" s="2"/>
      <c r="DJV12" s="2"/>
      <c r="DJW12" s="2"/>
      <c r="DJX12" s="2"/>
      <c r="DJY12" s="2"/>
      <c r="DJZ12" s="2"/>
      <c r="DKA12" s="2"/>
      <c r="DKB12" s="2"/>
      <c r="DKC12" s="2"/>
      <c r="DKD12" s="2"/>
      <c r="DKE12" s="2"/>
      <c r="DKF12" s="2"/>
      <c r="DKG12" s="2"/>
      <c r="DKH12" s="2"/>
      <c r="DKI12" s="2"/>
      <c r="DKJ12" s="2"/>
      <c r="DKK12" s="2"/>
      <c r="DKL12" s="2"/>
      <c r="DKM12" s="2"/>
      <c r="DKN12" s="2"/>
      <c r="DKO12" s="2"/>
      <c r="DKP12" s="2"/>
      <c r="DKQ12" s="2"/>
      <c r="DKR12" s="2"/>
      <c r="DKS12" s="2"/>
      <c r="DKT12" s="2"/>
      <c r="DKU12" s="2"/>
      <c r="DKV12" s="2"/>
      <c r="DKW12" s="2"/>
      <c r="DKX12" s="2"/>
      <c r="DKY12" s="2"/>
      <c r="DKZ12" s="2"/>
      <c r="DLA12" s="2"/>
      <c r="DLB12" s="2"/>
      <c r="DLC12" s="2"/>
      <c r="DLD12" s="2"/>
      <c r="DLE12" s="2"/>
      <c r="DLF12" s="2"/>
      <c r="DLG12" s="2"/>
      <c r="DLH12" s="2"/>
      <c r="DLI12" s="2"/>
      <c r="DLJ12" s="2"/>
      <c r="DLK12" s="2"/>
      <c r="DLL12" s="2"/>
      <c r="DLM12" s="2"/>
      <c r="DLN12" s="2"/>
      <c r="DLO12" s="2"/>
      <c r="DLP12" s="2"/>
      <c r="DLQ12" s="2"/>
      <c r="DLR12" s="2"/>
      <c r="DLS12" s="2"/>
      <c r="DLT12" s="2"/>
      <c r="DLU12" s="2"/>
      <c r="DLV12" s="2"/>
      <c r="DLW12" s="2"/>
      <c r="DLX12" s="2"/>
      <c r="DLY12" s="2"/>
      <c r="DLZ12" s="2"/>
      <c r="DMA12" s="2"/>
      <c r="DMB12" s="2"/>
      <c r="DMC12" s="2"/>
      <c r="DMD12" s="2"/>
      <c r="DME12" s="2"/>
      <c r="DMF12" s="2"/>
      <c r="DMG12" s="2"/>
      <c r="DMH12" s="2"/>
      <c r="DMI12" s="2"/>
      <c r="DMJ12" s="2"/>
      <c r="DMK12" s="2"/>
      <c r="DML12" s="2"/>
      <c r="DMM12" s="2"/>
      <c r="DMN12" s="2"/>
      <c r="DMO12" s="2"/>
      <c r="DMP12" s="2"/>
      <c r="DMQ12" s="2"/>
      <c r="DMR12" s="2"/>
      <c r="DMS12" s="2"/>
      <c r="DMT12" s="2"/>
      <c r="DMU12" s="2"/>
      <c r="DMV12" s="2"/>
      <c r="DMW12" s="2"/>
      <c r="DMX12" s="2"/>
      <c r="DMY12" s="2"/>
      <c r="DMZ12" s="2"/>
      <c r="DNA12" s="2"/>
      <c r="DNB12" s="2"/>
      <c r="DNC12" s="2"/>
      <c r="DND12" s="2"/>
      <c r="DNE12" s="2"/>
      <c r="DNF12" s="2"/>
      <c r="DNG12" s="2"/>
      <c r="DNH12" s="2"/>
      <c r="DNI12" s="2"/>
      <c r="DNJ12" s="2"/>
      <c r="DNK12" s="2"/>
      <c r="DNL12" s="2"/>
      <c r="DNM12" s="2"/>
      <c r="DNN12" s="2"/>
      <c r="DNO12" s="2"/>
      <c r="DNP12" s="2"/>
      <c r="DNQ12" s="2"/>
      <c r="DNR12" s="2"/>
      <c r="DNS12" s="2"/>
      <c r="DNT12" s="2"/>
      <c r="DNU12" s="2"/>
      <c r="DNV12" s="2"/>
      <c r="DNW12" s="2"/>
      <c r="DNX12" s="2"/>
      <c r="DNY12" s="2"/>
      <c r="DNZ12" s="2"/>
      <c r="DOA12" s="2"/>
      <c r="DOB12" s="2"/>
      <c r="DOC12" s="2"/>
      <c r="DOD12" s="2"/>
      <c r="DOE12" s="2"/>
      <c r="DOF12" s="2"/>
      <c r="DOG12" s="2"/>
      <c r="DOH12" s="2"/>
      <c r="DOI12" s="2"/>
      <c r="DOJ12" s="2"/>
      <c r="DOK12" s="2"/>
      <c r="DOL12" s="2"/>
      <c r="DOM12" s="2"/>
      <c r="DON12" s="2"/>
      <c r="DOO12" s="2"/>
      <c r="DOP12" s="2"/>
      <c r="DOQ12" s="2"/>
      <c r="DOR12" s="2"/>
      <c r="DOS12" s="2"/>
      <c r="DOT12" s="2"/>
      <c r="DOU12" s="2"/>
      <c r="DOV12" s="2"/>
      <c r="DOW12" s="2"/>
      <c r="DOX12" s="2"/>
      <c r="DOY12" s="2"/>
      <c r="DOZ12" s="2"/>
      <c r="DPA12" s="2"/>
      <c r="DPB12" s="2"/>
      <c r="DPC12" s="2"/>
      <c r="DPD12" s="2"/>
      <c r="DPE12" s="2"/>
      <c r="DPF12" s="2"/>
      <c r="DPG12" s="2"/>
      <c r="DPH12" s="2"/>
      <c r="DPI12" s="2"/>
      <c r="DPJ12" s="2"/>
      <c r="DPK12" s="2"/>
      <c r="DPL12" s="2"/>
      <c r="DPM12" s="2"/>
      <c r="DPN12" s="2"/>
      <c r="DPO12" s="2"/>
      <c r="DPP12" s="2"/>
      <c r="DPQ12" s="2"/>
      <c r="DPR12" s="2"/>
      <c r="DPS12" s="2"/>
      <c r="DPT12" s="2"/>
      <c r="DPU12" s="2"/>
      <c r="DPV12" s="2"/>
      <c r="DPW12" s="2"/>
      <c r="DPX12" s="2"/>
      <c r="DPY12" s="2"/>
      <c r="DPZ12" s="2"/>
      <c r="DQA12" s="2"/>
      <c r="DQB12" s="2"/>
      <c r="DQC12" s="2"/>
      <c r="DQD12" s="2"/>
      <c r="DQE12" s="2"/>
      <c r="DQF12" s="2"/>
      <c r="DQG12" s="2"/>
      <c r="DQH12" s="2"/>
      <c r="DQI12" s="2"/>
      <c r="DQJ12" s="2"/>
      <c r="DQK12" s="2"/>
      <c r="DQL12" s="2"/>
      <c r="DQM12" s="2"/>
      <c r="DQN12" s="2"/>
      <c r="DQO12" s="2"/>
      <c r="DQP12" s="2"/>
      <c r="DQQ12" s="2"/>
      <c r="DQR12" s="2"/>
      <c r="DQS12" s="2"/>
      <c r="DQT12" s="2"/>
      <c r="DQU12" s="2"/>
      <c r="DQV12" s="2"/>
      <c r="DQW12" s="2"/>
      <c r="DQX12" s="2"/>
      <c r="DQY12" s="2"/>
      <c r="DQZ12" s="2"/>
      <c r="DRA12" s="2"/>
      <c r="DRB12" s="2"/>
      <c r="DRC12" s="2"/>
      <c r="DRD12" s="2"/>
      <c r="DRE12" s="2"/>
      <c r="DRF12" s="2"/>
      <c r="DRG12" s="2"/>
      <c r="DRH12" s="2"/>
      <c r="DRI12" s="2"/>
      <c r="DRJ12" s="2"/>
      <c r="DRK12" s="2"/>
      <c r="DRL12" s="2"/>
      <c r="DRM12" s="2"/>
      <c r="DRN12" s="2"/>
      <c r="DRO12" s="2"/>
      <c r="DRP12" s="2"/>
      <c r="DRQ12" s="2"/>
      <c r="DRR12" s="2"/>
      <c r="DRS12" s="2"/>
      <c r="DRT12" s="2"/>
      <c r="DRU12" s="2"/>
      <c r="DRV12" s="2"/>
      <c r="DRW12" s="2"/>
      <c r="DRX12" s="2"/>
      <c r="DRY12" s="2"/>
      <c r="DRZ12" s="2"/>
      <c r="DSA12" s="2"/>
      <c r="DSB12" s="2"/>
      <c r="DSC12" s="2"/>
      <c r="DSD12" s="2"/>
      <c r="DSE12" s="2"/>
      <c r="DSF12" s="2"/>
      <c r="DSG12" s="2"/>
      <c r="DSH12" s="2"/>
      <c r="DSI12" s="2"/>
      <c r="DSJ12" s="2"/>
      <c r="DSK12" s="2"/>
      <c r="DSL12" s="2"/>
      <c r="DSM12" s="2"/>
      <c r="DSN12" s="2"/>
      <c r="DSO12" s="2"/>
      <c r="DSP12" s="2"/>
      <c r="DSQ12" s="2"/>
      <c r="DSR12" s="2"/>
      <c r="DSS12" s="2"/>
      <c r="DST12" s="2"/>
      <c r="DSU12" s="2"/>
      <c r="DSV12" s="2"/>
      <c r="DSW12" s="2"/>
      <c r="DSX12" s="2"/>
      <c r="DSY12" s="2"/>
      <c r="DSZ12" s="2"/>
      <c r="DTA12" s="2"/>
      <c r="DTB12" s="2"/>
      <c r="DTC12" s="2"/>
      <c r="DTD12" s="2"/>
      <c r="DTE12" s="2"/>
      <c r="DTF12" s="2"/>
      <c r="DTG12" s="2"/>
      <c r="DTH12" s="2"/>
      <c r="DTI12" s="2"/>
      <c r="DTJ12" s="2"/>
      <c r="DTK12" s="2"/>
      <c r="DTL12" s="2"/>
      <c r="DTM12" s="2"/>
      <c r="DTN12" s="2"/>
      <c r="DTO12" s="2"/>
      <c r="DTP12" s="2"/>
      <c r="DTQ12" s="2"/>
      <c r="DTR12" s="2"/>
      <c r="DTS12" s="2"/>
      <c r="DTT12" s="2"/>
      <c r="DTU12" s="2"/>
      <c r="DTV12" s="2"/>
      <c r="DTW12" s="2"/>
      <c r="DTX12" s="2"/>
      <c r="DTY12" s="2"/>
      <c r="DTZ12" s="2"/>
      <c r="DUA12" s="2"/>
      <c r="DUB12" s="2"/>
      <c r="DUC12" s="2"/>
      <c r="DUD12" s="2"/>
      <c r="DUE12" s="2"/>
      <c r="DUF12" s="2"/>
      <c r="DUG12" s="2"/>
      <c r="DUH12" s="2"/>
      <c r="DUI12" s="2"/>
      <c r="DUJ12" s="2"/>
      <c r="DUK12" s="2"/>
      <c r="DUL12" s="2"/>
      <c r="DUM12" s="2"/>
      <c r="DUN12" s="2"/>
      <c r="DUO12" s="2"/>
      <c r="DUP12" s="2"/>
      <c r="DUQ12" s="2"/>
      <c r="DUR12" s="2"/>
      <c r="DUS12" s="2"/>
      <c r="DUT12" s="2"/>
      <c r="DUU12" s="2"/>
      <c r="DUV12" s="2"/>
      <c r="DUW12" s="2"/>
      <c r="DUX12" s="2"/>
      <c r="DUY12" s="2"/>
      <c r="DUZ12" s="2"/>
      <c r="DVA12" s="2"/>
      <c r="DVB12" s="2"/>
      <c r="DVC12" s="2"/>
      <c r="DVD12" s="2"/>
      <c r="DVE12" s="2"/>
      <c r="DVF12" s="2"/>
      <c r="DVG12" s="2"/>
      <c r="DVH12" s="2"/>
      <c r="DVI12" s="2"/>
      <c r="DVJ12" s="2"/>
      <c r="DVK12" s="2"/>
      <c r="DVL12" s="2"/>
      <c r="DVM12" s="2"/>
      <c r="DVN12" s="2"/>
      <c r="DVO12" s="2"/>
      <c r="DVP12" s="2"/>
      <c r="DVQ12" s="2"/>
      <c r="DVR12" s="2"/>
      <c r="DVS12" s="2"/>
      <c r="DVT12" s="2"/>
      <c r="DVU12" s="2"/>
      <c r="DVV12" s="2"/>
      <c r="DVW12" s="2"/>
      <c r="DVX12" s="2"/>
      <c r="DVY12" s="2"/>
      <c r="DVZ12" s="2"/>
      <c r="DWA12" s="2"/>
      <c r="DWB12" s="2"/>
      <c r="DWC12" s="2"/>
      <c r="DWD12" s="2"/>
      <c r="DWE12" s="2"/>
      <c r="DWF12" s="2"/>
      <c r="DWG12" s="2"/>
      <c r="DWH12" s="2"/>
      <c r="DWI12" s="2"/>
      <c r="DWJ12" s="2"/>
      <c r="DWK12" s="2"/>
      <c r="DWL12" s="2"/>
      <c r="DWM12" s="2"/>
      <c r="DWN12" s="2"/>
      <c r="DWO12" s="2"/>
      <c r="DWP12" s="2"/>
      <c r="DWQ12" s="2"/>
      <c r="DWR12" s="2"/>
      <c r="DWS12" s="2"/>
      <c r="DWT12" s="2"/>
      <c r="DWU12" s="2"/>
      <c r="DWV12" s="2"/>
      <c r="DWW12" s="2"/>
      <c r="DWX12" s="2"/>
      <c r="DWY12" s="2"/>
      <c r="DWZ12" s="2"/>
      <c r="DXA12" s="2"/>
      <c r="DXB12" s="2"/>
      <c r="DXC12" s="2"/>
      <c r="DXD12" s="2"/>
      <c r="DXE12" s="2"/>
      <c r="DXF12" s="2"/>
      <c r="DXG12" s="2"/>
      <c r="DXH12" s="2"/>
      <c r="DXI12" s="2"/>
      <c r="DXJ12" s="2"/>
      <c r="DXK12" s="2"/>
      <c r="DXL12" s="2"/>
      <c r="DXM12" s="2"/>
      <c r="DXN12" s="2"/>
      <c r="DXO12" s="2"/>
      <c r="DXP12" s="2"/>
      <c r="DXQ12" s="2"/>
      <c r="DXR12" s="2"/>
      <c r="DXS12" s="2"/>
      <c r="DXT12" s="2"/>
      <c r="DXU12" s="2"/>
      <c r="DXV12" s="2"/>
      <c r="DXW12" s="2"/>
      <c r="DXX12" s="2"/>
      <c r="DXY12" s="2"/>
      <c r="DXZ12" s="2"/>
      <c r="DYA12" s="2"/>
      <c r="DYB12" s="2"/>
      <c r="DYC12" s="2"/>
      <c r="DYD12" s="2"/>
      <c r="DYE12" s="2"/>
      <c r="DYF12" s="2"/>
      <c r="DYG12" s="2"/>
      <c r="DYH12" s="2"/>
      <c r="DYI12" s="2"/>
      <c r="DYJ12" s="2"/>
      <c r="DYK12" s="2"/>
      <c r="DYL12" s="2"/>
      <c r="DYM12" s="2"/>
      <c r="DYN12" s="2"/>
      <c r="DYO12" s="2"/>
      <c r="DYP12" s="2"/>
      <c r="DYQ12" s="2"/>
      <c r="DYR12" s="2"/>
      <c r="DYS12" s="2"/>
      <c r="DYT12" s="2"/>
      <c r="DYU12" s="2"/>
      <c r="DYV12" s="2"/>
      <c r="DYW12" s="2"/>
      <c r="DYX12" s="2"/>
      <c r="DYY12" s="2"/>
      <c r="DYZ12" s="2"/>
      <c r="DZA12" s="2"/>
      <c r="DZB12" s="2"/>
      <c r="DZC12" s="2"/>
      <c r="DZD12" s="2"/>
      <c r="DZE12" s="2"/>
      <c r="DZF12" s="2"/>
      <c r="DZG12" s="2"/>
      <c r="DZH12" s="2"/>
      <c r="DZI12" s="2"/>
      <c r="DZJ12" s="2"/>
      <c r="DZK12" s="2"/>
      <c r="DZL12" s="2"/>
      <c r="DZM12" s="2"/>
      <c r="DZN12" s="2"/>
      <c r="DZO12" s="2"/>
      <c r="DZP12" s="2"/>
      <c r="DZQ12" s="2"/>
      <c r="DZR12" s="2"/>
      <c r="DZS12" s="2"/>
      <c r="DZT12" s="2"/>
      <c r="DZU12" s="2"/>
      <c r="DZV12" s="2"/>
      <c r="DZW12" s="2"/>
      <c r="DZX12" s="2"/>
      <c r="DZY12" s="2"/>
      <c r="DZZ12" s="2"/>
      <c r="EAA12" s="2"/>
      <c r="EAB12" s="2"/>
      <c r="EAC12" s="2"/>
      <c r="EAD12" s="2"/>
      <c r="EAE12" s="2"/>
      <c r="EAF12" s="2"/>
      <c r="EAG12" s="2"/>
      <c r="EAH12" s="2"/>
      <c r="EAI12" s="2"/>
      <c r="EAJ12" s="2"/>
      <c r="EAK12" s="2"/>
      <c r="EAL12" s="2"/>
      <c r="EAM12" s="2"/>
      <c r="EAN12" s="2"/>
      <c r="EAO12" s="2"/>
      <c r="EAP12" s="2"/>
      <c r="EAQ12" s="2"/>
      <c r="EAR12" s="2"/>
      <c r="EAS12" s="2"/>
      <c r="EAT12" s="2"/>
      <c r="EAU12" s="2"/>
      <c r="EAV12" s="2"/>
      <c r="EAW12" s="2"/>
      <c r="EAX12" s="2"/>
      <c r="EAY12" s="2"/>
      <c r="EAZ12" s="2"/>
      <c r="EBA12" s="2"/>
      <c r="EBB12" s="2"/>
      <c r="EBC12" s="2"/>
      <c r="EBD12" s="2"/>
      <c r="EBE12" s="2"/>
      <c r="EBF12" s="2"/>
      <c r="EBG12" s="2"/>
      <c r="EBH12" s="2"/>
      <c r="EBI12" s="2"/>
      <c r="EBJ12" s="2"/>
      <c r="EBK12" s="2"/>
      <c r="EBL12" s="2"/>
      <c r="EBM12" s="2"/>
      <c r="EBN12" s="2"/>
      <c r="EBO12" s="2"/>
      <c r="EBP12" s="2"/>
      <c r="EBQ12" s="2"/>
      <c r="EBR12" s="2"/>
      <c r="EBS12" s="2"/>
      <c r="EBT12" s="2"/>
      <c r="EBU12" s="2"/>
      <c r="EBV12" s="2"/>
      <c r="EBW12" s="2"/>
      <c r="EBX12" s="2"/>
      <c r="EBY12" s="2"/>
      <c r="EBZ12" s="2"/>
      <c r="ECA12" s="2"/>
      <c r="ECB12" s="2"/>
      <c r="ECC12" s="2"/>
      <c r="ECD12" s="2"/>
      <c r="ECE12" s="2"/>
      <c r="ECF12" s="2"/>
      <c r="ECG12" s="2"/>
      <c r="ECH12" s="2"/>
      <c r="ECI12" s="2"/>
      <c r="ECJ12" s="2"/>
      <c r="ECK12" s="2"/>
      <c r="ECL12" s="2"/>
      <c r="ECM12" s="2"/>
      <c r="ECN12" s="2"/>
      <c r="ECO12" s="2"/>
      <c r="ECP12" s="2"/>
      <c r="ECQ12" s="2"/>
      <c r="ECR12" s="2"/>
      <c r="ECS12" s="2"/>
      <c r="ECT12" s="2"/>
      <c r="ECU12" s="2"/>
      <c r="ECV12" s="2"/>
      <c r="ECW12" s="2"/>
      <c r="ECX12" s="2"/>
      <c r="ECY12" s="2"/>
      <c r="ECZ12" s="2"/>
      <c r="EDA12" s="2"/>
      <c r="EDB12" s="2"/>
      <c r="EDC12" s="2"/>
      <c r="EDD12" s="2"/>
      <c r="EDE12" s="2"/>
      <c r="EDF12" s="2"/>
      <c r="EDG12" s="2"/>
      <c r="EDH12" s="2"/>
      <c r="EDI12" s="2"/>
      <c r="EDJ12" s="2"/>
      <c r="EDK12" s="2"/>
      <c r="EDL12" s="2"/>
      <c r="EDM12" s="2"/>
      <c r="EDN12" s="2"/>
      <c r="EDO12" s="2"/>
      <c r="EDP12" s="2"/>
      <c r="EDQ12" s="2"/>
      <c r="EDR12" s="2"/>
      <c r="EDS12" s="2"/>
      <c r="EDT12" s="2"/>
      <c r="EDU12" s="2"/>
      <c r="EDV12" s="2"/>
      <c r="EDW12" s="2"/>
      <c r="EDX12" s="2"/>
      <c r="EDY12" s="2"/>
      <c r="EDZ12" s="2"/>
      <c r="EEA12" s="2"/>
      <c r="EEB12" s="2"/>
      <c r="EEC12" s="2"/>
      <c r="EED12" s="2"/>
      <c r="EEE12" s="2"/>
      <c r="EEF12" s="2"/>
      <c r="EEG12" s="2"/>
      <c r="EEH12" s="2"/>
      <c r="EEI12" s="2"/>
      <c r="EEJ12" s="2"/>
      <c r="EEK12" s="2"/>
      <c r="EEL12" s="2"/>
      <c r="EEM12" s="2"/>
      <c r="EEN12" s="2"/>
      <c r="EEO12" s="2"/>
      <c r="EEP12" s="2"/>
      <c r="EEQ12" s="2"/>
      <c r="EER12" s="2"/>
      <c r="EES12" s="2"/>
      <c r="EET12" s="2"/>
      <c r="EEU12" s="2"/>
      <c r="EEV12" s="2"/>
      <c r="EEW12" s="2"/>
      <c r="EEX12" s="2"/>
      <c r="EEY12" s="2"/>
      <c r="EEZ12" s="2"/>
      <c r="EFA12" s="2"/>
      <c r="EFB12" s="2"/>
      <c r="EFC12" s="2"/>
      <c r="EFD12" s="2"/>
      <c r="EFE12" s="2"/>
      <c r="EFF12" s="2"/>
      <c r="EFG12" s="2"/>
      <c r="EFH12" s="2"/>
      <c r="EFI12" s="2"/>
      <c r="EFJ12" s="2"/>
      <c r="EFK12" s="2"/>
      <c r="EFL12" s="2"/>
      <c r="EFM12" s="2"/>
      <c r="EFN12" s="2"/>
      <c r="EFO12" s="2"/>
      <c r="EFP12" s="2"/>
      <c r="EFQ12" s="2"/>
      <c r="EFR12" s="2"/>
      <c r="EFS12" s="2"/>
      <c r="EFT12" s="2"/>
      <c r="EFU12" s="2"/>
      <c r="EFV12" s="2"/>
      <c r="EFW12" s="2"/>
      <c r="EFX12" s="2"/>
      <c r="EFY12" s="2"/>
      <c r="EFZ12" s="2"/>
      <c r="EGA12" s="2"/>
      <c r="EGB12" s="2"/>
      <c r="EGC12" s="2"/>
      <c r="EGD12" s="2"/>
      <c r="EGE12" s="2"/>
      <c r="EGF12" s="2"/>
      <c r="EGG12" s="2"/>
      <c r="EGH12" s="2"/>
      <c r="EGI12" s="2"/>
      <c r="EGJ12" s="2"/>
      <c r="EGK12" s="2"/>
      <c r="EGL12" s="2"/>
      <c r="EGM12" s="2"/>
      <c r="EGN12" s="2"/>
      <c r="EGO12" s="2"/>
      <c r="EGP12" s="2"/>
      <c r="EGQ12" s="2"/>
      <c r="EGR12" s="2"/>
      <c r="EGS12" s="2"/>
      <c r="EGT12" s="2"/>
      <c r="EGU12" s="2"/>
      <c r="EGV12" s="2"/>
      <c r="EGW12" s="2"/>
      <c r="EGX12" s="2"/>
      <c r="EGY12" s="2"/>
      <c r="EGZ12" s="2"/>
      <c r="EHA12" s="2"/>
      <c r="EHB12" s="2"/>
      <c r="EHC12" s="2"/>
      <c r="EHD12" s="2"/>
      <c r="EHE12" s="2"/>
      <c r="EHF12" s="2"/>
      <c r="EHG12" s="2"/>
      <c r="EHH12" s="2"/>
      <c r="EHI12" s="2"/>
      <c r="EHJ12" s="2"/>
      <c r="EHK12" s="2"/>
      <c r="EHL12" s="2"/>
      <c r="EHM12" s="2"/>
      <c r="EHN12" s="2"/>
      <c r="EHO12" s="2"/>
      <c r="EHP12" s="2"/>
      <c r="EHQ12" s="2"/>
      <c r="EHR12" s="2"/>
      <c r="EHS12" s="2"/>
      <c r="EHT12" s="2"/>
      <c r="EHU12" s="2"/>
      <c r="EHV12" s="2"/>
      <c r="EHW12" s="2"/>
      <c r="EHX12" s="2"/>
      <c r="EHY12" s="2"/>
      <c r="EHZ12" s="2"/>
      <c r="EIA12" s="2"/>
      <c r="EIB12" s="2"/>
      <c r="EIC12" s="2"/>
      <c r="EID12" s="2"/>
      <c r="EIE12" s="2"/>
      <c r="EIF12" s="2"/>
      <c r="EIG12" s="2"/>
      <c r="EIH12" s="2"/>
      <c r="EII12" s="2"/>
      <c r="EIJ12" s="2"/>
      <c r="EIK12" s="2"/>
      <c r="EIL12" s="2"/>
      <c r="EIM12" s="2"/>
      <c r="EIN12" s="2"/>
      <c r="EIO12" s="2"/>
      <c r="EIP12" s="2"/>
      <c r="EIQ12" s="2"/>
      <c r="EIR12" s="2"/>
      <c r="EIS12" s="2"/>
      <c r="EIT12" s="2"/>
      <c r="EIU12" s="2"/>
      <c r="EIV12" s="2"/>
      <c r="EIW12" s="2"/>
      <c r="EIX12" s="2"/>
      <c r="EIY12" s="2"/>
      <c r="EIZ12" s="2"/>
      <c r="EJA12" s="2"/>
      <c r="EJB12" s="2"/>
      <c r="EJC12" s="2"/>
      <c r="EJD12" s="2"/>
      <c r="EJE12" s="2"/>
      <c r="EJF12" s="2"/>
      <c r="EJG12" s="2"/>
      <c r="EJH12" s="2"/>
      <c r="EJI12" s="2"/>
      <c r="EJJ12" s="2"/>
      <c r="EJK12" s="2"/>
      <c r="EJL12" s="2"/>
      <c r="EJM12" s="2"/>
      <c r="EJN12" s="2"/>
      <c r="EJO12" s="2"/>
      <c r="EJP12" s="2"/>
      <c r="EJQ12" s="2"/>
      <c r="EJR12" s="2"/>
      <c r="EJS12" s="2"/>
      <c r="EJT12" s="2"/>
      <c r="EJU12" s="2"/>
      <c r="EJV12" s="2"/>
      <c r="EJW12" s="2"/>
      <c r="EJX12" s="2"/>
      <c r="EJY12" s="2"/>
      <c r="EJZ12" s="2"/>
      <c r="EKA12" s="2"/>
      <c r="EKB12" s="2"/>
      <c r="EKC12" s="2"/>
      <c r="EKD12" s="2"/>
      <c r="EKE12" s="2"/>
      <c r="EKF12" s="2"/>
      <c r="EKG12" s="2"/>
      <c r="EKH12" s="2"/>
      <c r="EKI12" s="2"/>
      <c r="EKJ12" s="2"/>
      <c r="EKK12" s="2"/>
      <c r="EKL12" s="2"/>
      <c r="EKM12" s="2"/>
      <c r="EKN12" s="2"/>
      <c r="EKO12" s="2"/>
      <c r="EKP12" s="2"/>
      <c r="EKQ12" s="2"/>
      <c r="EKR12" s="2"/>
      <c r="EKS12" s="2"/>
      <c r="EKT12" s="2"/>
      <c r="EKU12" s="2"/>
      <c r="EKV12" s="2"/>
      <c r="EKW12" s="2"/>
      <c r="EKX12" s="2"/>
      <c r="EKY12" s="2"/>
      <c r="EKZ12" s="2"/>
      <c r="ELA12" s="2"/>
      <c r="ELB12" s="2"/>
      <c r="ELC12" s="2"/>
      <c r="ELD12" s="2"/>
      <c r="ELE12" s="2"/>
      <c r="ELF12" s="2"/>
      <c r="ELG12" s="2"/>
      <c r="ELH12" s="2"/>
      <c r="ELI12" s="2"/>
      <c r="ELJ12" s="2"/>
      <c r="ELK12" s="2"/>
      <c r="ELL12" s="2"/>
      <c r="ELM12" s="2"/>
      <c r="ELN12" s="2"/>
      <c r="ELO12" s="2"/>
      <c r="ELP12" s="2"/>
      <c r="ELQ12" s="2"/>
      <c r="ELR12" s="2"/>
      <c r="ELS12" s="2"/>
      <c r="ELT12" s="2"/>
      <c r="ELU12" s="2"/>
      <c r="ELV12" s="2"/>
      <c r="ELW12" s="2"/>
      <c r="ELX12" s="2"/>
      <c r="ELY12" s="2"/>
      <c r="ELZ12" s="2"/>
      <c r="EMA12" s="2"/>
      <c r="EMB12" s="2"/>
      <c r="EMC12" s="2"/>
      <c r="EMD12" s="2"/>
      <c r="EME12" s="2"/>
      <c r="EMF12" s="2"/>
      <c r="EMG12" s="2"/>
      <c r="EMH12" s="2"/>
      <c r="EMI12" s="2"/>
      <c r="EMJ12" s="2"/>
      <c r="EMK12" s="2"/>
      <c r="EML12" s="2"/>
      <c r="EMM12" s="2"/>
      <c r="EMN12" s="2"/>
      <c r="EMO12" s="2"/>
      <c r="EMP12" s="2"/>
      <c r="EMQ12" s="2"/>
      <c r="EMR12" s="2"/>
      <c r="EMS12" s="2"/>
      <c r="EMT12" s="2"/>
      <c r="EMU12" s="2"/>
      <c r="EMV12" s="2"/>
      <c r="EMW12" s="2"/>
      <c r="EMX12" s="2"/>
      <c r="EMY12" s="2"/>
      <c r="EMZ12" s="2"/>
      <c r="ENA12" s="2"/>
      <c r="ENB12" s="2"/>
      <c r="ENC12" s="2"/>
      <c r="END12" s="2"/>
      <c r="ENE12" s="2"/>
      <c r="ENF12" s="2"/>
      <c r="ENG12" s="2"/>
      <c r="ENH12" s="2"/>
      <c r="ENI12" s="2"/>
      <c r="ENJ12" s="2"/>
      <c r="ENK12" s="2"/>
      <c r="ENL12" s="2"/>
      <c r="ENM12" s="2"/>
      <c r="ENN12" s="2"/>
      <c r="ENO12" s="2"/>
      <c r="ENP12" s="2"/>
      <c r="ENQ12" s="2"/>
      <c r="ENR12" s="2"/>
      <c r="ENS12" s="2"/>
      <c r="ENT12" s="2"/>
      <c r="ENU12" s="2"/>
      <c r="ENV12" s="2"/>
      <c r="ENW12" s="2"/>
      <c r="ENX12" s="2"/>
      <c r="ENY12" s="2"/>
      <c r="ENZ12" s="2"/>
      <c r="EOA12" s="2"/>
      <c r="EOB12" s="2"/>
      <c r="EOC12" s="2"/>
      <c r="EOD12" s="2"/>
      <c r="EOE12" s="2"/>
      <c r="EOF12" s="2"/>
      <c r="EOG12" s="2"/>
      <c r="EOH12" s="2"/>
      <c r="EOI12" s="2"/>
      <c r="EOJ12" s="2"/>
      <c r="EOK12" s="2"/>
      <c r="EOL12" s="2"/>
      <c r="EOM12" s="2"/>
      <c r="EON12" s="2"/>
      <c r="EOO12" s="2"/>
      <c r="EOP12" s="2"/>
      <c r="EOQ12" s="2"/>
      <c r="EOR12" s="2"/>
      <c r="EOS12" s="2"/>
      <c r="EOT12" s="2"/>
      <c r="EOU12" s="2"/>
      <c r="EOV12" s="2"/>
      <c r="EOW12" s="2"/>
      <c r="EOX12" s="2"/>
      <c r="EOY12" s="2"/>
      <c r="EOZ12" s="2"/>
      <c r="EPA12" s="2"/>
      <c r="EPB12" s="2"/>
      <c r="EPC12" s="2"/>
      <c r="EPD12" s="2"/>
      <c r="EPE12" s="2"/>
      <c r="EPF12" s="2"/>
      <c r="EPG12" s="2"/>
      <c r="EPH12" s="2"/>
      <c r="EPI12" s="2"/>
      <c r="EPJ12" s="2"/>
      <c r="EPK12" s="2"/>
      <c r="EPL12" s="2"/>
      <c r="EPM12" s="2"/>
      <c r="EPN12" s="2"/>
      <c r="EPO12" s="2"/>
      <c r="EPP12" s="2"/>
      <c r="EPQ12" s="2"/>
      <c r="EPR12" s="2"/>
      <c r="EPS12" s="2"/>
      <c r="EPT12" s="2"/>
      <c r="EPU12" s="2"/>
      <c r="EPV12" s="2"/>
      <c r="EPW12" s="2"/>
      <c r="EPX12" s="2"/>
      <c r="EPY12" s="2"/>
      <c r="EPZ12" s="2"/>
      <c r="EQA12" s="2"/>
      <c r="EQB12" s="2"/>
      <c r="EQC12" s="2"/>
      <c r="EQD12" s="2"/>
      <c r="EQE12" s="2"/>
      <c r="EQF12" s="2"/>
      <c r="EQG12" s="2"/>
      <c r="EQH12" s="2"/>
      <c r="EQI12" s="2"/>
      <c r="EQJ12" s="2"/>
      <c r="EQK12" s="2"/>
      <c r="EQL12" s="2"/>
      <c r="EQM12" s="2"/>
      <c r="EQN12" s="2"/>
      <c r="EQO12" s="2"/>
      <c r="EQP12" s="2"/>
      <c r="EQQ12" s="2"/>
      <c r="EQR12" s="2"/>
      <c r="EQS12" s="2"/>
      <c r="EQT12" s="2"/>
      <c r="EQU12" s="2"/>
      <c r="EQV12" s="2"/>
      <c r="EQW12" s="2"/>
      <c r="EQX12" s="2"/>
      <c r="EQY12" s="2"/>
      <c r="EQZ12" s="2"/>
      <c r="ERA12" s="2"/>
      <c r="ERB12" s="2"/>
      <c r="ERC12" s="2"/>
      <c r="ERD12" s="2"/>
      <c r="ERE12" s="2"/>
      <c r="ERF12" s="2"/>
      <c r="ERG12" s="2"/>
      <c r="ERH12" s="2"/>
      <c r="ERI12" s="2"/>
      <c r="ERJ12" s="2"/>
      <c r="ERK12" s="2"/>
      <c r="ERL12" s="2"/>
      <c r="ERM12" s="2"/>
      <c r="ERN12" s="2"/>
      <c r="ERO12" s="2"/>
      <c r="ERP12" s="2"/>
      <c r="ERQ12" s="2"/>
      <c r="ERR12" s="2"/>
      <c r="ERS12" s="2"/>
      <c r="ERT12" s="2"/>
      <c r="ERU12" s="2"/>
      <c r="ERV12" s="2"/>
      <c r="ERW12" s="2"/>
      <c r="ERX12" s="2"/>
      <c r="ERY12" s="2"/>
      <c r="ERZ12" s="2"/>
      <c r="ESA12" s="2"/>
      <c r="ESB12" s="2"/>
      <c r="ESC12" s="2"/>
      <c r="ESD12" s="2"/>
      <c r="ESE12" s="2"/>
      <c r="ESF12" s="2"/>
      <c r="ESG12" s="2"/>
      <c r="ESH12" s="2"/>
      <c r="ESI12" s="2"/>
      <c r="ESJ12" s="2"/>
      <c r="ESK12" s="2"/>
      <c r="ESL12" s="2"/>
      <c r="ESM12" s="2"/>
      <c r="ESN12" s="2"/>
      <c r="ESO12" s="2"/>
      <c r="ESP12" s="2"/>
      <c r="ESQ12" s="2"/>
      <c r="ESR12" s="2"/>
      <c r="ESS12" s="2"/>
      <c r="EST12" s="2"/>
      <c r="ESU12" s="2"/>
      <c r="ESV12" s="2"/>
      <c r="ESW12" s="2"/>
      <c r="ESX12" s="2"/>
      <c r="ESY12" s="2"/>
      <c r="ESZ12" s="2"/>
      <c r="ETA12" s="2"/>
      <c r="ETB12" s="2"/>
      <c r="ETC12" s="2"/>
      <c r="ETD12" s="2"/>
      <c r="ETE12" s="2"/>
      <c r="ETF12" s="2"/>
      <c r="ETG12" s="2"/>
      <c r="ETH12" s="2"/>
      <c r="ETI12" s="2"/>
      <c r="ETJ12" s="2"/>
      <c r="ETK12" s="2"/>
      <c r="ETL12" s="2"/>
      <c r="ETM12" s="2"/>
      <c r="ETN12" s="2"/>
      <c r="ETO12" s="2"/>
      <c r="ETP12" s="2"/>
      <c r="ETQ12" s="2"/>
      <c r="ETR12" s="2"/>
      <c r="ETS12" s="2"/>
      <c r="ETT12" s="2"/>
      <c r="ETU12" s="2"/>
      <c r="ETV12" s="2"/>
      <c r="ETW12" s="2"/>
      <c r="ETX12" s="2"/>
      <c r="ETY12" s="2"/>
      <c r="ETZ12" s="2"/>
      <c r="EUA12" s="2"/>
      <c r="EUB12" s="2"/>
      <c r="EUC12" s="2"/>
      <c r="EUD12" s="2"/>
      <c r="EUE12" s="2"/>
      <c r="EUF12" s="2"/>
      <c r="EUG12" s="2"/>
      <c r="EUH12" s="2"/>
      <c r="EUI12" s="2"/>
      <c r="EUJ12" s="2"/>
      <c r="EUK12" s="2"/>
      <c r="EUL12" s="2"/>
      <c r="EUM12" s="2"/>
      <c r="EUN12" s="2"/>
      <c r="EUO12" s="2"/>
      <c r="EUP12" s="2"/>
      <c r="EUQ12" s="2"/>
      <c r="EUR12" s="2"/>
      <c r="EUS12" s="2"/>
      <c r="EUT12" s="2"/>
      <c r="EUU12" s="2"/>
      <c r="EUV12" s="2"/>
      <c r="EUW12" s="2"/>
      <c r="EUX12" s="2"/>
      <c r="EUY12" s="2"/>
      <c r="EUZ12" s="2"/>
      <c r="EVA12" s="2"/>
      <c r="EVB12" s="2"/>
      <c r="EVC12" s="2"/>
      <c r="EVD12" s="2"/>
      <c r="EVE12" s="2"/>
      <c r="EVF12" s="2"/>
      <c r="EVG12" s="2"/>
      <c r="EVH12" s="2"/>
      <c r="EVI12" s="2"/>
      <c r="EVJ12" s="2"/>
      <c r="EVK12" s="2"/>
      <c r="EVL12" s="2"/>
      <c r="EVM12" s="2"/>
      <c r="EVN12" s="2"/>
      <c r="EVO12" s="2"/>
      <c r="EVP12" s="2"/>
      <c r="EVQ12" s="2"/>
      <c r="EVR12" s="2"/>
      <c r="EVS12" s="2"/>
      <c r="EVT12" s="2"/>
      <c r="EVU12" s="2"/>
      <c r="EVV12" s="2"/>
      <c r="EVW12" s="2"/>
      <c r="EVX12" s="2"/>
      <c r="EVY12" s="2"/>
      <c r="EVZ12" s="2"/>
      <c r="EWA12" s="2"/>
      <c r="EWB12" s="2"/>
      <c r="EWC12" s="2"/>
      <c r="EWD12" s="2"/>
      <c r="EWE12" s="2"/>
      <c r="EWF12" s="2"/>
      <c r="EWG12" s="2"/>
      <c r="EWH12" s="2"/>
      <c r="EWI12" s="2"/>
      <c r="EWJ12" s="2"/>
      <c r="EWK12" s="2"/>
      <c r="EWL12" s="2"/>
      <c r="EWM12" s="2"/>
      <c r="EWN12" s="2"/>
      <c r="EWO12" s="2"/>
      <c r="EWP12" s="2"/>
      <c r="EWQ12" s="2"/>
      <c r="EWR12" s="2"/>
      <c r="EWS12" s="2"/>
      <c r="EWT12" s="2"/>
      <c r="EWU12" s="2"/>
      <c r="EWV12" s="2"/>
      <c r="EWW12" s="2"/>
      <c r="EWX12" s="2"/>
      <c r="EWY12" s="2"/>
      <c r="EWZ12" s="2"/>
      <c r="EXA12" s="2"/>
      <c r="EXB12" s="2"/>
      <c r="EXC12" s="2"/>
      <c r="EXD12" s="2"/>
      <c r="EXE12" s="2"/>
      <c r="EXF12" s="2"/>
      <c r="EXG12" s="2"/>
      <c r="EXH12" s="2"/>
      <c r="EXI12" s="2"/>
      <c r="EXJ12" s="2"/>
      <c r="EXK12" s="2"/>
      <c r="EXL12" s="2"/>
      <c r="EXM12" s="2"/>
      <c r="EXN12" s="2"/>
      <c r="EXO12" s="2"/>
      <c r="EXP12" s="2"/>
      <c r="EXQ12" s="2"/>
      <c r="EXR12" s="2"/>
      <c r="EXS12" s="2"/>
      <c r="EXT12" s="2"/>
      <c r="EXU12" s="2"/>
      <c r="EXV12" s="2"/>
      <c r="EXW12" s="2"/>
      <c r="EXX12" s="2"/>
      <c r="EXY12" s="2"/>
      <c r="EXZ12" s="2"/>
      <c r="EYA12" s="2"/>
      <c r="EYB12" s="2"/>
      <c r="EYC12" s="2"/>
      <c r="EYD12" s="2"/>
      <c r="EYE12" s="2"/>
      <c r="EYF12" s="2"/>
      <c r="EYG12" s="2"/>
      <c r="EYH12" s="2"/>
      <c r="EYI12" s="2"/>
      <c r="EYJ12" s="2"/>
      <c r="EYK12" s="2"/>
      <c r="EYL12" s="2"/>
      <c r="EYM12" s="2"/>
      <c r="EYN12" s="2"/>
      <c r="EYO12" s="2"/>
      <c r="EYP12" s="2"/>
      <c r="EYQ12" s="2"/>
      <c r="EYR12" s="2"/>
      <c r="EYS12" s="2"/>
      <c r="EYT12" s="2"/>
      <c r="EYU12" s="2"/>
      <c r="EYV12" s="2"/>
      <c r="EYW12" s="2"/>
      <c r="EYX12" s="2"/>
      <c r="EYY12" s="2"/>
      <c r="EYZ12" s="2"/>
      <c r="EZA12" s="2"/>
      <c r="EZB12" s="2"/>
      <c r="EZC12" s="2"/>
      <c r="EZD12" s="2"/>
      <c r="EZE12" s="2"/>
      <c r="EZF12" s="2"/>
      <c r="EZG12" s="2"/>
      <c r="EZH12" s="2"/>
      <c r="EZI12" s="2"/>
      <c r="EZJ12" s="2"/>
      <c r="EZK12" s="2"/>
      <c r="EZL12" s="2"/>
      <c r="EZM12" s="2"/>
      <c r="EZN12" s="2"/>
      <c r="EZO12" s="2"/>
      <c r="EZP12" s="2"/>
      <c r="EZQ12" s="2"/>
      <c r="EZR12" s="2"/>
      <c r="EZS12" s="2"/>
      <c r="EZT12" s="2"/>
      <c r="EZU12" s="2"/>
      <c r="EZV12" s="2"/>
      <c r="EZW12" s="2"/>
      <c r="EZX12" s="2"/>
      <c r="EZY12" s="2"/>
      <c r="EZZ12" s="2"/>
      <c r="FAA12" s="2"/>
      <c r="FAB12" s="2"/>
      <c r="FAC12" s="2"/>
      <c r="FAD12" s="2"/>
      <c r="FAE12" s="2"/>
      <c r="FAF12" s="2"/>
      <c r="FAG12" s="2"/>
      <c r="FAH12" s="2"/>
      <c r="FAI12" s="2"/>
      <c r="FAJ12" s="2"/>
      <c r="FAK12" s="2"/>
      <c r="FAL12" s="2"/>
      <c r="FAM12" s="2"/>
      <c r="FAN12" s="2"/>
      <c r="FAO12" s="2"/>
      <c r="FAP12" s="2"/>
      <c r="FAQ12" s="2"/>
      <c r="FAR12" s="2"/>
      <c r="FAS12" s="2"/>
      <c r="FAT12" s="2"/>
      <c r="FAU12" s="2"/>
      <c r="FAV12" s="2"/>
      <c r="FAW12" s="2"/>
      <c r="FAX12" s="2"/>
      <c r="FAY12" s="2"/>
      <c r="FAZ12" s="2"/>
      <c r="FBA12" s="2"/>
      <c r="FBB12" s="2"/>
      <c r="FBC12" s="2"/>
      <c r="FBD12" s="2"/>
      <c r="FBE12" s="2"/>
      <c r="FBF12" s="2"/>
      <c r="FBG12" s="2"/>
      <c r="FBH12" s="2"/>
      <c r="FBI12" s="2"/>
      <c r="FBJ12" s="2"/>
      <c r="FBK12" s="2"/>
      <c r="FBL12" s="2"/>
      <c r="FBM12" s="2"/>
      <c r="FBN12" s="2"/>
      <c r="FBO12" s="2"/>
      <c r="FBP12" s="2"/>
      <c r="FBQ12" s="2"/>
      <c r="FBR12" s="2"/>
      <c r="FBS12" s="2"/>
      <c r="FBT12" s="2"/>
      <c r="FBU12" s="2"/>
      <c r="FBV12" s="2"/>
      <c r="FBW12" s="2"/>
      <c r="FBX12" s="2"/>
      <c r="FBY12" s="2"/>
      <c r="FBZ12" s="2"/>
      <c r="FCA12" s="2"/>
      <c r="FCB12" s="2"/>
      <c r="FCC12" s="2"/>
      <c r="FCD12" s="2"/>
      <c r="FCE12" s="2"/>
      <c r="FCF12" s="2"/>
      <c r="FCG12" s="2"/>
      <c r="FCH12" s="2"/>
      <c r="FCI12" s="2"/>
      <c r="FCJ12" s="2"/>
      <c r="FCK12" s="2"/>
      <c r="FCL12" s="2"/>
      <c r="FCM12" s="2"/>
      <c r="FCN12" s="2"/>
      <c r="FCO12" s="2"/>
      <c r="FCP12" s="2"/>
      <c r="FCQ12" s="2"/>
      <c r="FCR12" s="2"/>
      <c r="FCS12" s="2"/>
      <c r="FCT12" s="2"/>
      <c r="FCU12" s="2"/>
      <c r="FCV12" s="2"/>
      <c r="FCW12" s="2"/>
      <c r="FCX12" s="2"/>
      <c r="FCY12" s="2"/>
      <c r="FCZ12" s="2"/>
      <c r="FDA12" s="2"/>
      <c r="FDB12" s="2"/>
      <c r="FDC12" s="2"/>
      <c r="FDD12" s="2"/>
      <c r="FDE12" s="2"/>
      <c r="FDF12" s="2"/>
      <c r="FDG12" s="2"/>
      <c r="FDH12" s="2"/>
      <c r="FDI12" s="2"/>
      <c r="FDJ12" s="2"/>
      <c r="FDK12" s="2"/>
      <c r="FDL12" s="2"/>
      <c r="FDM12" s="2"/>
      <c r="FDN12" s="2"/>
      <c r="FDO12" s="2"/>
      <c r="FDP12" s="2"/>
      <c r="FDQ12" s="2"/>
      <c r="FDR12" s="2"/>
      <c r="FDS12" s="2"/>
      <c r="FDT12" s="2"/>
      <c r="FDU12" s="2"/>
      <c r="FDV12" s="2"/>
      <c r="FDW12" s="2"/>
      <c r="FDX12" s="2"/>
      <c r="FDY12" s="2"/>
      <c r="FDZ12" s="2"/>
      <c r="FEA12" s="2"/>
      <c r="FEB12" s="2"/>
      <c r="FEC12" s="2"/>
      <c r="FED12" s="2"/>
      <c r="FEE12" s="2"/>
      <c r="FEF12" s="2"/>
      <c r="FEG12" s="2"/>
      <c r="FEH12" s="2"/>
      <c r="FEI12" s="2"/>
      <c r="FEJ12" s="2"/>
      <c r="FEK12" s="2"/>
      <c r="FEL12" s="2"/>
      <c r="FEM12" s="2"/>
      <c r="FEN12" s="2"/>
      <c r="FEO12" s="2"/>
      <c r="FEP12" s="2"/>
      <c r="FEQ12" s="2"/>
      <c r="FER12" s="2"/>
      <c r="FES12" s="2"/>
      <c r="FET12" s="2"/>
      <c r="FEU12" s="2"/>
      <c r="FEV12" s="2"/>
      <c r="FEW12" s="2"/>
      <c r="FEX12" s="2"/>
      <c r="FEY12" s="2"/>
      <c r="FEZ12" s="2"/>
      <c r="FFA12" s="2"/>
      <c r="FFB12" s="2"/>
      <c r="FFC12" s="2"/>
      <c r="FFD12" s="2"/>
      <c r="FFE12" s="2"/>
      <c r="FFF12" s="2"/>
      <c r="FFG12" s="2"/>
      <c r="FFH12" s="2"/>
      <c r="FFI12" s="2"/>
      <c r="FFJ12" s="2"/>
      <c r="FFK12" s="2"/>
      <c r="FFL12" s="2"/>
      <c r="FFM12" s="2"/>
      <c r="FFN12" s="2"/>
      <c r="FFO12" s="2"/>
      <c r="FFP12" s="2"/>
      <c r="FFQ12" s="2"/>
      <c r="FFR12" s="2"/>
      <c r="FFS12" s="2"/>
      <c r="FFT12" s="2"/>
      <c r="FFU12" s="2"/>
      <c r="FFV12" s="2"/>
      <c r="FFW12" s="2"/>
      <c r="FFX12" s="2"/>
      <c r="FFY12" s="2"/>
      <c r="FFZ12" s="2"/>
      <c r="FGA12" s="2"/>
      <c r="FGB12" s="2"/>
      <c r="FGC12" s="2"/>
      <c r="FGD12" s="2"/>
      <c r="FGE12" s="2"/>
      <c r="FGF12" s="2"/>
      <c r="FGG12" s="2"/>
      <c r="FGH12" s="2"/>
      <c r="FGI12" s="2"/>
      <c r="FGJ12" s="2"/>
      <c r="FGK12" s="2"/>
      <c r="FGL12" s="2"/>
      <c r="FGM12" s="2"/>
      <c r="FGN12" s="2"/>
      <c r="FGO12" s="2"/>
      <c r="FGP12" s="2"/>
      <c r="FGQ12" s="2"/>
      <c r="FGR12" s="2"/>
      <c r="FGS12" s="2"/>
      <c r="FGT12" s="2"/>
      <c r="FGU12" s="2"/>
      <c r="FGV12" s="2"/>
      <c r="FGW12" s="2"/>
      <c r="FGX12" s="2"/>
      <c r="FGY12" s="2"/>
      <c r="FGZ12" s="2"/>
      <c r="FHA12" s="2"/>
      <c r="FHB12" s="2"/>
      <c r="FHC12" s="2"/>
      <c r="FHD12" s="2"/>
      <c r="FHE12" s="2"/>
      <c r="FHF12" s="2"/>
      <c r="FHG12" s="2"/>
      <c r="FHH12" s="2"/>
      <c r="FHI12" s="2"/>
      <c r="FHJ12" s="2"/>
      <c r="FHK12" s="2"/>
      <c r="FHL12" s="2"/>
      <c r="FHM12" s="2"/>
      <c r="FHN12" s="2"/>
      <c r="FHO12" s="2"/>
      <c r="FHP12" s="2"/>
      <c r="FHQ12" s="2"/>
      <c r="FHR12" s="2"/>
      <c r="FHS12" s="2"/>
      <c r="FHT12" s="2"/>
      <c r="FHU12" s="2"/>
      <c r="FHV12" s="2"/>
      <c r="FHW12" s="2"/>
      <c r="FHX12" s="2"/>
      <c r="FHY12" s="2"/>
      <c r="FHZ12" s="2"/>
      <c r="FIA12" s="2"/>
      <c r="FIB12" s="2"/>
      <c r="FIC12" s="2"/>
      <c r="FID12" s="2"/>
      <c r="FIE12" s="2"/>
      <c r="FIF12" s="2"/>
      <c r="FIG12" s="2"/>
      <c r="FIH12" s="2"/>
      <c r="FII12" s="2"/>
      <c r="FIJ12" s="2"/>
      <c r="FIK12" s="2"/>
      <c r="FIL12" s="2"/>
      <c r="FIM12" s="2"/>
      <c r="FIN12" s="2"/>
      <c r="FIO12" s="2"/>
      <c r="FIP12" s="2"/>
      <c r="FIQ12" s="2"/>
      <c r="FIR12" s="2"/>
      <c r="FIS12" s="2"/>
      <c r="FIT12" s="2"/>
      <c r="FIU12" s="2"/>
      <c r="FIV12" s="2"/>
      <c r="FIW12" s="2"/>
      <c r="FIX12" s="2"/>
      <c r="FIY12" s="2"/>
      <c r="FIZ12" s="2"/>
      <c r="FJA12" s="2"/>
      <c r="FJB12" s="2"/>
      <c r="FJC12" s="2"/>
      <c r="FJD12" s="2"/>
      <c r="FJE12" s="2"/>
      <c r="FJF12" s="2"/>
      <c r="FJG12" s="2"/>
      <c r="FJH12" s="2"/>
      <c r="FJI12" s="2"/>
      <c r="FJJ12" s="2"/>
      <c r="FJK12" s="2"/>
      <c r="FJL12" s="2"/>
      <c r="FJM12" s="2"/>
      <c r="FJN12" s="2"/>
      <c r="FJO12" s="2"/>
      <c r="FJP12" s="2"/>
      <c r="FJQ12" s="2"/>
      <c r="FJR12" s="2"/>
      <c r="FJS12" s="2"/>
      <c r="FJT12" s="2"/>
      <c r="FJU12" s="2"/>
      <c r="FJV12" s="2"/>
      <c r="FJW12" s="2"/>
      <c r="FJX12" s="2"/>
      <c r="FJY12" s="2"/>
      <c r="FJZ12" s="2"/>
      <c r="FKA12" s="2"/>
      <c r="FKB12" s="2"/>
      <c r="FKC12" s="2"/>
      <c r="FKD12" s="2"/>
      <c r="FKE12" s="2"/>
      <c r="FKF12" s="2"/>
      <c r="FKG12" s="2"/>
      <c r="FKH12" s="2"/>
      <c r="FKI12" s="2"/>
      <c r="FKJ12" s="2"/>
      <c r="FKK12" s="2"/>
      <c r="FKL12" s="2"/>
      <c r="FKM12" s="2"/>
      <c r="FKN12" s="2"/>
      <c r="FKO12" s="2"/>
      <c r="FKP12" s="2"/>
      <c r="FKQ12" s="2"/>
      <c r="FKR12" s="2"/>
      <c r="FKS12" s="2"/>
      <c r="FKT12" s="2"/>
      <c r="FKU12" s="2"/>
      <c r="FKV12" s="2"/>
      <c r="FKW12" s="2"/>
      <c r="FKX12" s="2"/>
      <c r="FKY12" s="2"/>
      <c r="FKZ12" s="2"/>
      <c r="FLA12" s="2"/>
      <c r="FLB12" s="2"/>
      <c r="FLC12" s="2"/>
      <c r="FLD12" s="2"/>
      <c r="FLE12" s="2"/>
      <c r="FLF12" s="2"/>
      <c r="FLG12" s="2"/>
      <c r="FLH12" s="2"/>
      <c r="FLI12" s="2"/>
      <c r="FLJ12" s="2"/>
      <c r="FLK12" s="2"/>
      <c r="FLL12" s="2"/>
      <c r="FLM12" s="2"/>
      <c r="FLN12" s="2"/>
      <c r="FLO12" s="2"/>
      <c r="FLP12" s="2"/>
      <c r="FLQ12" s="2"/>
      <c r="FLR12" s="2"/>
      <c r="FLS12" s="2"/>
      <c r="FLT12" s="2"/>
      <c r="FLU12" s="2"/>
      <c r="FLV12" s="2"/>
      <c r="FLW12" s="2"/>
      <c r="FLX12" s="2"/>
      <c r="FLY12" s="2"/>
      <c r="FLZ12" s="2"/>
      <c r="FMA12" s="2"/>
      <c r="FMB12" s="2"/>
      <c r="FMC12" s="2"/>
      <c r="FMD12" s="2"/>
      <c r="FME12" s="2"/>
      <c r="FMF12" s="2"/>
      <c r="FMG12" s="2"/>
      <c r="FMH12" s="2"/>
      <c r="FMI12" s="2"/>
      <c r="FMJ12" s="2"/>
      <c r="FMK12" s="2"/>
      <c r="FML12" s="2"/>
      <c r="FMM12" s="2"/>
      <c r="FMN12" s="2"/>
      <c r="FMO12" s="2"/>
      <c r="FMP12" s="2"/>
      <c r="FMQ12" s="2"/>
      <c r="FMR12" s="2"/>
      <c r="FMS12" s="2"/>
      <c r="FMT12" s="2"/>
      <c r="FMU12" s="2"/>
      <c r="FMV12" s="2"/>
      <c r="FMW12" s="2"/>
      <c r="FMX12" s="2"/>
      <c r="FMY12" s="2"/>
      <c r="FMZ12" s="2"/>
      <c r="FNA12" s="2"/>
      <c r="FNB12" s="2"/>
      <c r="FNC12" s="2"/>
      <c r="FND12" s="2"/>
      <c r="FNE12" s="2"/>
      <c r="FNF12" s="2"/>
      <c r="FNG12" s="2"/>
      <c r="FNH12" s="2"/>
      <c r="FNI12" s="2"/>
      <c r="FNJ12" s="2"/>
      <c r="FNK12" s="2"/>
      <c r="FNL12" s="2"/>
      <c r="FNM12" s="2"/>
      <c r="FNN12" s="2"/>
      <c r="FNO12" s="2"/>
      <c r="FNP12" s="2"/>
      <c r="FNQ12" s="2"/>
      <c r="FNR12" s="2"/>
      <c r="FNS12" s="2"/>
      <c r="FNT12" s="2"/>
      <c r="FNU12" s="2"/>
      <c r="FNV12" s="2"/>
      <c r="FNW12" s="2"/>
      <c r="FNX12" s="2"/>
      <c r="FNY12" s="2"/>
      <c r="FNZ12" s="2"/>
      <c r="FOA12" s="2"/>
      <c r="FOB12" s="2"/>
      <c r="FOC12" s="2"/>
      <c r="FOD12" s="2"/>
      <c r="FOE12" s="2"/>
      <c r="FOF12" s="2"/>
      <c r="FOG12" s="2"/>
      <c r="FOH12" s="2"/>
      <c r="FOI12" s="2"/>
      <c r="FOJ12" s="2"/>
      <c r="FOK12" s="2"/>
      <c r="FOL12" s="2"/>
      <c r="FOM12" s="2"/>
      <c r="FON12" s="2"/>
      <c r="FOO12" s="2"/>
      <c r="FOP12" s="2"/>
      <c r="FOQ12" s="2"/>
      <c r="FOR12" s="2"/>
      <c r="FOS12" s="2"/>
      <c r="FOT12" s="2"/>
      <c r="FOU12" s="2"/>
      <c r="FOV12" s="2"/>
      <c r="FOW12" s="2"/>
      <c r="FOX12" s="2"/>
      <c r="FOY12" s="2"/>
      <c r="FOZ12" s="2"/>
      <c r="FPA12" s="2"/>
      <c r="FPB12" s="2"/>
      <c r="FPC12" s="2"/>
      <c r="FPD12" s="2"/>
      <c r="FPE12" s="2"/>
      <c r="FPF12" s="2"/>
      <c r="FPG12" s="2"/>
      <c r="FPH12" s="2"/>
      <c r="FPI12" s="2"/>
      <c r="FPJ12" s="2"/>
      <c r="FPK12" s="2"/>
      <c r="FPL12" s="2"/>
      <c r="FPM12" s="2"/>
      <c r="FPN12" s="2"/>
      <c r="FPO12" s="2"/>
      <c r="FPP12" s="2"/>
      <c r="FPQ12" s="2"/>
      <c r="FPR12" s="2"/>
      <c r="FPS12" s="2"/>
      <c r="FPT12" s="2"/>
      <c r="FPU12" s="2"/>
      <c r="FPV12" s="2"/>
      <c r="FPW12" s="2"/>
      <c r="FPX12" s="2"/>
      <c r="FPY12" s="2"/>
      <c r="FPZ12" s="2"/>
      <c r="FQA12" s="2"/>
      <c r="FQB12" s="2"/>
      <c r="FQC12" s="2"/>
      <c r="FQD12" s="2"/>
      <c r="FQE12" s="2"/>
      <c r="FQF12" s="2"/>
      <c r="FQG12" s="2"/>
      <c r="FQH12" s="2"/>
      <c r="FQI12" s="2"/>
      <c r="FQJ12" s="2"/>
      <c r="FQK12" s="2"/>
      <c r="FQL12" s="2"/>
      <c r="FQM12" s="2"/>
      <c r="FQN12" s="2"/>
      <c r="FQO12" s="2"/>
      <c r="FQP12" s="2"/>
      <c r="FQQ12" s="2"/>
      <c r="FQR12" s="2"/>
      <c r="FQS12" s="2"/>
      <c r="FQT12" s="2"/>
      <c r="FQU12" s="2"/>
      <c r="FQV12" s="2"/>
      <c r="FQW12" s="2"/>
      <c r="FQX12" s="2"/>
      <c r="FQY12" s="2"/>
      <c r="FQZ12" s="2"/>
      <c r="FRA12" s="2"/>
      <c r="FRB12" s="2"/>
      <c r="FRC12" s="2"/>
      <c r="FRD12" s="2"/>
      <c r="FRE12" s="2"/>
      <c r="FRF12" s="2"/>
      <c r="FRG12" s="2"/>
      <c r="FRH12" s="2"/>
      <c r="FRI12" s="2"/>
      <c r="FRJ12" s="2"/>
      <c r="FRK12" s="2"/>
      <c r="FRL12" s="2"/>
      <c r="FRM12" s="2"/>
      <c r="FRN12" s="2"/>
      <c r="FRO12" s="2"/>
      <c r="FRP12" s="2"/>
      <c r="FRQ12" s="2"/>
      <c r="FRR12" s="2"/>
      <c r="FRS12" s="2"/>
      <c r="FRT12" s="2"/>
      <c r="FRU12" s="2"/>
      <c r="FRV12" s="2"/>
      <c r="FRW12" s="2"/>
      <c r="FRX12" s="2"/>
      <c r="FRY12" s="2"/>
      <c r="FRZ12" s="2"/>
      <c r="FSA12" s="2"/>
      <c r="FSB12" s="2"/>
      <c r="FSC12" s="2"/>
      <c r="FSD12" s="2"/>
      <c r="FSE12" s="2"/>
      <c r="FSF12" s="2"/>
      <c r="FSG12" s="2"/>
      <c r="FSH12" s="2"/>
      <c r="FSI12" s="2"/>
      <c r="FSJ12" s="2"/>
      <c r="FSK12" s="2"/>
      <c r="FSL12" s="2"/>
      <c r="FSM12" s="2"/>
      <c r="FSN12" s="2"/>
      <c r="FSO12" s="2"/>
      <c r="FSP12" s="2"/>
      <c r="FSQ12" s="2"/>
      <c r="FSR12" s="2"/>
      <c r="FSS12" s="2"/>
      <c r="FST12" s="2"/>
      <c r="FSU12" s="2"/>
      <c r="FSV12" s="2"/>
      <c r="FSW12" s="2"/>
      <c r="FSX12" s="2"/>
      <c r="FSY12" s="2"/>
      <c r="FSZ12" s="2"/>
      <c r="FTA12" s="2"/>
      <c r="FTB12" s="2"/>
      <c r="FTC12" s="2"/>
      <c r="FTD12" s="2"/>
      <c r="FTE12" s="2"/>
      <c r="FTF12" s="2"/>
      <c r="FTG12" s="2"/>
      <c r="FTH12" s="2"/>
      <c r="FTI12" s="2"/>
      <c r="FTJ12" s="2"/>
      <c r="FTK12" s="2"/>
      <c r="FTL12" s="2"/>
      <c r="FTM12" s="2"/>
      <c r="FTN12" s="2"/>
      <c r="FTO12" s="2"/>
      <c r="FTP12" s="2"/>
      <c r="FTQ12" s="2"/>
      <c r="FTR12" s="2"/>
      <c r="FTS12" s="2"/>
      <c r="FTT12" s="2"/>
      <c r="FTU12" s="2"/>
      <c r="FTV12" s="2"/>
      <c r="FTW12" s="2"/>
      <c r="FTX12" s="2"/>
      <c r="FTY12" s="2"/>
      <c r="FTZ12" s="2"/>
      <c r="FUA12" s="2"/>
      <c r="FUB12" s="2"/>
      <c r="FUC12" s="2"/>
      <c r="FUD12" s="2"/>
      <c r="FUE12" s="2"/>
      <c r="FUF12" s="2"/>
      <c r="FUG12" s="2"/>
      <c r="FUH12" s="2"/>
      <c r="FUI12" s="2"/>
      <c r="FUJ12" s="2"/>
      <c r="FUK12" s="2"/>
      <c r="FUL12" s="2"/>
      <c r="FUM12" s="2"/>
      <c r="FUN12" s="2"/>
      <c r="FUO12" s="2"/>
      <c r="FUP12" s="2"/>
      <c r="FUQ12" s="2"/>
      <c r="FUR12" s="2"/>
      <c r="FUS12" s="2"/>
      <c r="FUT12" s="2"/>
      <c r="FUU12" s="2"/>
      <c r="FUV12" s="2"/>
      <c r="FUW12" s="2"/>
      <c r="FUX12" s="2"/>
      <c r="FUY12" s="2"/>
      <c r="FUZ12" s="2"/>
      <c r="FVA12" s="2"/>
      <c r="FVB12" s="2"/>
      <c r="FVC12" s="2"/>
      <c r="FVD12" s="2"/>
      <c r="FVE12" s="2"/>
      <c r="FVF12" s="2"/>
      <c r="FVG12" s="2"/>
      <c r="FVH12" s="2"/>
      <c r="FVI12" s="2"/>
      <c r="FVJ12" s="2"/>
      <c r="FVK12" s="2"/>
      <c r="FVL12" s="2"/>
      <c r="FVM12" s="2"/>
      <c r="FVN12" s="2"/>
      <c r="FVO12" s="2"/>
      <c r="FVP12" s="2"/>
      <c r="FVQ12" s="2"/>
      <c r="FVR12" s="2"/>
      <c r="FVS12" s="2"/>
      <c r="FVT12" s="2"/>
      <c r="FVU12" s="2"/>
      <c r="FVV12" s="2"/>
      <c r="FVW12" s="2"/>
      <c r="FVX12" s="2"/>
      <c r="FVY12" s="2"/>
      <c r="FVZ12" s="2"/>
      <c r="FWA12" s="2"/>
      <c r="FWB12" s="2"/>
      <c r="FWC12" s="2"/>
      <c r="FWD12" s="2"/>
      <c r="FWE12" s="2"/>
      <c r="FWF12" s="2"/>
      <c r="FWG12" s="2"/>
      <c r="FWH12" s="2"/>
      <c r="FWI12" s="2"/>
      <c r="FWJ12" s="2"/>
      <c r="FWK12" s="2"/>
      <c r="FWL12" s="2"/>
      <c r="FWM12" s="2"/>
      <c r="FWN12" s="2"/>
      <c r="FWO12" s="2"/>
      <c r="FWP12" s="2"/>
      <c r="FWQ12" s="2"/>
      <c r="FWR12" s="2"/>
      <c r="FWS12" s="2"/>
      <c r="FWT12" s="2"/>
      <c r="FWU12" s="2"/>
      <c r="FWV12" s="2"/>
      <c r="FWW12" s="2"/>
      <c r="FWX12" s="2"/>
      <c r="FWY12" s="2"/>
      <c r="FWZ12" s="2"/>
      <c r="FXA12" s="2"/>
      <c r="FXB12" s="2"/>
      <c r="FXC12" s="2"/>
      <c r="FXD12" s="2"/>
      <c r="FXE12" s="2"/>
      <c r="FXF12" s="2"/>
      <c r="FXG12" s="2"/>
      <c r="FXH12" s="2"/>
      <c r="FXI12" s="2"/>
      <c r="FXJ12" s="2"/>
      <c r="FXK12" s="2"/>
      <c r="FXL12" s="2"/>
      <c r="FXM12" s="2"/>
      <c r="FXN12" s="2"/>
      <c r="FXO12" s="2"/>
      <c r="FXP12" s="2"/>
      <c r="FXQ12" s="2"/>
      <c r="FXR12" s="2"/>
      <c r="FXS12" s="2"/>
      <c r="FXT12" s="2"/>
      <c r="FXU12" s="2"/>
      <c r="FXV12" s="2"/>
      <c r="FXW12" s="2"/>
      <c r="FXX12" s="2"/>
      <c r="FXY12" s="2"/>
      <c r="FXZ12" s="2"/>
      <c r="FYA12" s="2"/>
      <c r="FYB12" s="2"/>
      <c r="FYC12" s="2"/>
      <c r="FYD12" s="2"/>
      <c r="FYE12" s="2"/>
      <c r="FYF12" s="2"/>
      <c r="FYG12" s="2"/>
      <c r="FYH12" s="2"/>
      <c r="FYI12" s="2"/>
      <c r="FYJ12" s="2"/>
      <c r="FYK12" s="2"/>
      <c r="FYL12" s="2"/>
      <c r="FYM12" s="2"/>
      <c r="FYN12" s="2"/>
      <c r="FYO12" s="2"/>
      <c r="FYP12" s="2"/>
      <c r="FYQ12" s="2"/>
      <c r="FYR12" s="2"/>
      <c r="FYS12" s="2"/>
      <c r="FYT12" s="2"/>
      <c r="FYU12" s="2"/>
      <c r="FYV12" s="2"/>
      <c r="FYW12" s="2"/>
      <c r="FYX12" s="2"/>
      <c r="FYY12" s="2"/>
      <c r="FYZ12" s="2"/>
      <c r="FZA12" s="2"/>
      <c r="FZB12" s="2"/>
      <c r="FZC12" s="2"/>
      <c r="FZD12" s="2"/>
      <c r="FZE12" s="2"/>
      <c r="FZF12" s="2"/>
      <c r="FZG12" s="2"/>
      <c r="FZH12" s="2"/>
      <c r="FZI12" s="2"/>
      <c r="FZJ12" s="2"/>
      <c r="FZK12" s="2"/>
      <c r="FZL12" s="2"/>
      <c r="FZM12" s="2"/>
      <c r="FZN12" s="2"/>
      <c r="FZO12" s="2"/>
      <c r="FZP12" s="2"/>
      <c r="FZQ12" s="2"/>
      <c r="FZR12" s="2"/>
      <c r="FZS12" s="2"/>
      <c r="FZT12" s="2"/>
      <c r="FZU12" s="2"/>
      <c r="FZV12" s="2"/>
      <c r="FZW12" s="2"/>
      <c r="FZX12" s="2"/>
      <c r="FZY12" s="2"/>
      <c r="FZZ12" s="2"/>
      <c r="GAA12" s="2"/>
      <c r="GAB12" s="2"/>
      <c r="GAC12" s="2"/>
      <c r="GAD12" s="2"/>
      <c r="GAE12" s="2"/>
      <c r="GAF12" s="2"/>
      <c r="GAG12" s="2"/>
      <c r="GAH12" s="2"/>
      <c r="GAI12" s="2"/>
      <c r="GAJ12" s="2"/>
      <c r="GAK12" s="2"/>
      <c r="GAL12" s="2"/>
      <c r="GAM12" s="2"/>
      <c r="GAN12" s="2"/>
      <c r="GAO12" s="2"/>
      <c r="GAP12" s="2"/>
      <c r="GAQ12" s="2"/>
      <c r="GAR12" s="2"/>
      <c r="GAS12" s="2"/>
      <c r="GAT12" s="2"/>
      <c r="GAU12" s="2"/>
      <c r="GAV12" s="2"/>
      <c r="GAW12" s="2"/>
      <c r="GAX12" s="2"/>
      <c r="GAY12" s="2"/>
      <c r="GAZ12" s="2"/>
      <c r="GBA12" s="2"/>
      <c r="GBB12" s="2"/>
      <c r="GBC12" s="2"/>
      <c r="GBD12" s="2"/>
      <c r="GBE12" s="2"/>
      <c r="GBF12" s="2"/>
      <c r="GBG12" s="2"/>
      <c r="GBH12" s="2"/>
      <c r="GBI12" s="2"/>
      <c r="GBJ12" s="2"/>
      <c r="GBK12" s="2"/>
      <c r="GBL12" s="2"/>
      <c r="GBM12" s="2"/>
      <c r="GBN12" s="2"/>
      <c r="GBO12" s="2"/>
      <c r="GBP12" s="2"/>
      <c r="GBQ12" s="2"/>
      <c r="GBR12" s="2"/>
      <c r="GBS12" s="2"/>
      <c r="GBT12" s="2"/>
      <c r="GBU12" s="2"/>
      <c r="GBV12" s="2"/>
      <c r="GBW12" s="2"/>
      <c r="GBX12" s="2"/>
      <c r="GBY12" s="2"/>
      <c r="GBZ12" s="2"/>
      <c r="GCA12" s="2"/>
      <c r="GCB12" s="2"/>
      <c r="GCC12" s="2"/>
      <c r="GCD12" s="2"/>
      <c r="GCE12" s="2"/>
      <c r="GCF12" s="2"/>
      <c r="GCG12" s="2"/>
      <c r="GCH12" s="2"/>
      <c r="GCI12" s="2"/>
      <c r="GCJ12" s="2"/>
      <c r="GCK12" s="2"/>
      <c r="GCL12" s="2"/>
      <c r="GCM12" s="2"/>
      <c r="GCN12" s="2"/>
      <c r="GCO12" s="2"/>
      <c r="GCP12" s="2"/>
      <c r="GCQ12" s="2"/>
      <c r="GCR12" s="2"/>
      <c r="GCS12" s="2"/>
      <c r="GCT12" s="2"/>
      <c r="GCU12" s="2"/>
      <c r="GCV12" s="2"/>
      <c r="GCW12" s="2"/>
      <c r="GCX12" s="2"/>
      <c r="GCY12" s="2"/>
      <c r="GCZ12" s="2"/>
      <c r="GDA12" s="2"/>
      <c r="GDB12" s="2"/>
      <c r="GDC12" s="2"/>
      <c r="GDD12" s="2"/>
      <c r="GDE12" s="2"/>
      <c r="GDF12" s="2"/>
      <c r="GDG12" s="2"/>
      <c r="GDH12" s="2"/>
      <c r="GDI12" s="2"/>
      <c r="GDJ12" s="2"/>
      <c r="GDK12" s="2"/>
      <c r="GDL12" s="2"/>
      <c r="GDM12" s="2"/>
      <c r="GDN12" s="2"/>
      <c r="GDO12" s="2"/>
      <c r="GDP12" s="2"/>
      <c r="GDQ12" s="2"/>
      <c r="GDR12" s="2"/>
      <c r="GDS12" s="2"/>
      <c r="GDT12" s="2"/>
      <c r="GDU12" s="2"/>
      <c r="GDV12" s="2"/>
      <c r="GDW12" s="2"/>
      <c r="GDX12" s="2"/>
      <c r="GDY12" s="2"/>
      <c r="GDZ12" s="2"/>
      <c r="GEA12" s="2"/>
      <c r="GEB12" s="2"/>
      <c r="GEC12" s="2"/>
      <c r="GED12" s="2"/>
      <c r="GEE12" s="2"/>
      <c r="GEF12" s="2"/>
      <c r="GEG12" s="2"/>
      <c r="GEH12" s="2"/>
      <c r="GEI12" s="2"/>
      <c r="GEJ12" s="2"/>
      <c r="GEK12" s="2"/>
      <c r="GEL12" s="2"/>
      <c r="GEM12" s="2"/>
      <c r="GEN12" s="2"/>
      <c r="GEO12" s="2"/>
      <c r="GEP12" s="2"/>
      <c r="GEQ12" s="2"/>
      <c r="GER12" s="2"/>
      <c r="GES12" s="2"/>
      <c r="GET12" s="2"/>
      <c r="GEU12" s="2"/>
      <c r="GEV12" s="2"/>
      <c r="GEW12" s="2"/>
      <c r="GEX12" s="2"/>
      <c r="GEY12" s="2"/>
      <c r="GEZ12" s="2"/>
      <c r="GFA12" s="2"/>
      <c r="GFB12" s="2"/>
      <c r="GFC12" s="2"/>
      <c r="GFD12" s="2"/>
      <c r="GFE12" s="2"/>
      <c r="GFF12" s="2"/>
      <c r="GFG12" s="2"/>
      <c r="GFH12" s="2"/>
      <c r="GFI12" s="2"/>
      <c r="GFJ12" s="2"/>
      <c r="GFK12" s="2"/>
      <c r="GFL12" s="2"/>
      <c r="GFM12" s="2"/>
      <c r="GFN12" s="2"/>
      <c r="GFO12" s="2"/>
      <c r="GFP12" s="2"/>
      <c r="GFQ12" s="2"/>
      <c r="GFR12" s="2"/>
      <c r="GFS12" s="2"/>
      <c r="GFT12" s="2"/>
      <c r="GFU12" s="2"/>
      <c r="GFV12" s="2"/>
      <c r="GFW12" s="2"/>
      <c r="GFX12" s="2"/>
      <c r="GFY12" s="2"/>
      <c r="GFZ12" s="2"/>
      <c r="GGA12" s="2"/>
      <c r="GGB12" s="2"/>
      <c r="GGC12" s="2"/>
      <c r="GGD12" s="2"/>
      <c r="GGE12" s="2"/>
      <c r="GGF12" s="2"/>
      <c r="GGG12" s="2"/>
      <c r="GGH12" s="2"/>
      <c r="GGI12" s="2"/>
      <c r="GGJ12" s="2"/>
      <c r="GGK12" s="2"/>
      <c r="GGL12" s="2"/>
      <c r="GGM12" s="2"/>
      <c r="GGN12" s="2"/>
      <c r="GGO12" s="2"/>
      <c r="GGP12" s="2"/>
      <c r="GGQ12" s="2"/>
      <c r="GGR12" s="2"/>
      <c r="GGS12" s="2"/>
      <c r="GGT12" s="2"/>
      <c r="GGU12" s="2"/>
      <c r="GGV12" s="2"/>
      <c r="GGW12" s="2"/>
      <c r="GGX12" s="2"/>
      <c r="GGY12" s="2"/>
      <c r="GGZ12" s="2"/>
      <c r="GHA12" s="2"/>
      <c r="GHB12" s="2"/>
      <c r="GHC12" s="2"/>
      <c r="GHD12" s="2"/>
      <c r="GHE12" s="2"/>
      <c r="GHF12" s="2"/>
      <c r="GHG12" s="2"/>
      <c r="GHH12" s="2"/>
      <c r="GHI12" s="2"/>
      <c r="GHJ12" s="2"/>
      <c r="GHK12" s="2"/>
      <c r="GHL12" s="2"/>
      <c r="GHM12" s="2"/>
      <c r="GHN12" s="2"/>
      <c r="GHO12" s="2"/>
      <c r="GHP12" s="2"/>
      <c r="GHQ12" s="2"/>
      <c r="GHR12" s="2"/>
      <c r="GHS12" s="2"/>
      <c r="GHT12" s="2"/>
      <c r="GHU12" s="2"/>
      <c r="GHV12" s="2"/>
      <c r="GHW12" s="2"/>
      <c r="GHX12" s="2"/>
      <c r="GHY12" s="2"/>
      <c r="GHZ12" s="2"/>
      <c r="GIA12" s="2"/>
      <c r="GIB12" s="2"/>
      <c r="GIC12" s="2"/>
      <c r="GID12" s="2"/>
      <c r="GIE12" s="2"/>
      <c r="GIF12" s="2"/>
      <c r="GIG12" s="2"/>
      <c r="GIH12" s="2"/>
      <c r="GII12" s="2"/>
      <c r="GIJ12" s="2"/>
      <c r="GIK12" s="2"/>
      <c r="GIL12" s="2"/>
      <c r="GIM12" s="2"/>
      <c r="GIN12" s="2"/>
      <c r="GIO12" s="2"/>
      <c r="GIP12" s="2"/>
      <c r="GIQ12" s="2"/>
      <c r="GIR12" s="2"/>
      <c r="GIS12" s="2"/>
      <c r="GIT12" s="2"/>
      <c r="GIU12" s="2"/>
      <c r="GIV12" s="2"/>
      <c r="GIW12" s="2"/>
      <c r="GIX12" s="2"/>
      <c r="GIY12" s="2"/>
      <c r="GIZ12" s="2"/>
      <c r="GJA12" s="2"/>
      <c r="GJB12" s="2"/>
      <c r="GJC12" s="2"/>
      <c r="GJD12" s="2"/>
      <c r="GJE12" s="2"/>
      <c r="GJF12" s="2"/>
      <c r="GJG12" s="2"/>
      <c r="GJH12" s="2"/>
      <c r="GJI12" s="2"/>
      <c r="GJJ12" s="2"/>
      <c r="GJK12" s="2"/>
      <c r="GJL12" s="2"/>
      <c r="GJM12" s="2"/>
      <c r="GJN12" s="2"/>
      <c r="GJO12" s="2"/>
      <c r="GJP12" s="2"/>
      <c r="GJQ12" s="2"/>
      <c r="GJR12" s="2"/>
      <c r="GJS12" s="2"/>
      <c r="GJT12" s="2"/>
      <c r="GJU12" s="2"/>
      <c r="GJV12" s="2"/>
      <c r="GJW12" s="2"/>
      <c r="GJX12" s="2"/>
      <c r="GJY12" s="2"/>
      <c r="GJZ12" s="2"/>
      <c r="GKA12" s="2"/>
      <c r="GKB12" s="2"/>
      <c r="GKC12" s="2"/>
      <c r="GKD12" s="2"/>
      <c r="GKE12" s="2"/>
      <c r="GKF12" s="2"/>
      <c r="GKG12" s="2"/>
      <c r="GKH12" s="2"/>
      <c r="GKI12" s="2"/>
      <c r="GKJ12" s="2"/>
      <c r="GKK12" s="2"/>
      <c r="GKL12" s="2"/>
      <c r="GKM12" s="2"/>
      <c r="GKN12" s="2"/>
      <c r="GKO12" s="2"/>
      <c r="GKP12" s="2"/>
      <c r="GKQ12" s="2"/>
      <c r="GKR12" s="2"/>
      <c r="GKS12" s="2"/>
      <c r="GKT12" s="2"/>
      <c r="GKU12" s="2"/>
      <c r="GKV12" s="2"/>
      <c r="GKW12" s="2"/>
      <c r="GKX12" s="2"/>
      <c r="GKY12" s="2"/>
      <c r="GKZ12" s="2"/>
      <c r="GLA12" s="2"/>
      <c r="GLB12" s="2"/>
      <c r="GLC12" s="2"/>
      <c r="GLD12" s="2"/>
      <c r="GLE12" s="2"/>
      <c r="GLF12" s="2"/>
      <c r="GLG12" s="2"/>
      <c r="GLH12" s="2"/>
      <c r="GLI12" s="2"/>
      <c r="GLJ12" s="2"/>
      <c r="GLK12" s="2"/>
      <c r="GLL12" s="2"/>
      <c r="GLM12" s="2"/>
      <c r="GLN12" s="2"/>
      <c r="GLO12" s="2"/>
      <c r="GLP12" s="2"/>
      <c r="GLQ12" s="2"/>
      <c r="GLR12" s="2"/>
      <c r="GLS12" s="2"/>
      <c r="GLT12" s="2"/>
      <c r="GLU12" s="2"/>
      <c r="GLV12" s="2"/>
      <c r="GLW12" s="2"/>
      <c r="GLX12" s="2"/>
      <c r="GLY12" s="2"/>
      <c r="GLZ12" s="2"/>
      <c r="GMA12" s="2"/>
      <c r="GMB12" s="2"/>
      <c r="GMC12" s="2"/>
      <c r="GMD12" s="2"/>
      <c r="GME12" s="2"/>
      <c r="GMF12" s="2"/>
      <c r="GMG12" s="2"/>
      <c r="GMH12" s="2"/>
      <c r="GMI12" s="2"/>
      <c r="GMJ12" s="2"/>
      <c r="GMK12" s="2"/>
      <c r="GML12" s="2"/>
      <c r="GMM12" s="2"/>
      <c r="GMN12" s="2"/>
      <c r="GMO12" s="2"/>
      <c r="GMP12" s="2"/>
      <c r="GMQ12" s="2"/>
      <c r="GMR12" s="2"/>
      <c r="GMS12" s="2"/>
      <c r="GMT12" s="2"/>
      <c r="GMU12" s="2"/>
      <c r="GMV12" s="2"/>
      <c r="GMW12" s="2"/>
      <c r="GMX12" s="2"/>
      <c r="GMY12" s="2"/>
      <c r="GMZ12" s="2"/>
      <c r="GNA12" s="2"/>
      <c r="GNB12" s="2"/>
      <c r="GNC12" s="2"/>
      <c r="GND12" s="2"/>
      <c r="GNE12" s="2"/>
      <c r="GNF12" s="2"/>
      <c r="GNG12" s="2"/>
      <c r="GNH12" s="2"/>
      <c r="GNI12" s="2"/>
      <c r="GNJ12" s="2"/>
      <c r="GNK12" s="2"/>
      <c r="GNL12" s="2"/>
      <c r="GNM12" s="2"/>
      <c r="GNN12" s="2"/>
      <c r="GNO12" s="2"/>
      <c r="GNP12" s="2"/>
      <c r="GNQ12" s="2"/>
      <c r="GNR12" s="2"/>
      <c r="GNS12" s="2"/>
      <c r="GNT12" s="2"/>
      <c r="GNU12" s="2"/>
      <c r="GNV12" s="2"/>
      <c r="GNW12" s="2"/>
      <c r="GNX12" s="2"/>
      <c r="GNY12" s="2"/>
      <c r="GNZ12" s="2"/>
      <c r="GOA12" s="2"/>
      <c r="GOB12" s="2"/>
      <c r="GOC12" s="2"/>
      <c r="GOD12" s="2"/>
      <c r="GOE12" s="2"/>
      <c r="GOF12" s="2"/>
      <c r="GOG12" s="2"/>
      <c r="GOH12" s="2"/>
      <c r="GOI12" s="2"/>
      <c r="GOJ12" s="2"/>
      <c r="GOK12" s="2"/>
      <c r="GOL12" s="2"/>
      <c r="GOM12" s="2"/>
      <c r="GON12" s="2"/>
      <c r="GOO12" s="2"/>
      <c r="GOP12" s="2"/>
      <c r="GOQ12" s="2"/>
      <c r="GOR12" s="2"/>
      <c r="GOS12" s="2"/>
      <c r="GOT12" s="2"/>
      <c r="GOU12" s="2"/>
      <c r="GOV12" s="2"/>
      <c r="GOW12" s="2"/>
      <c r="GOX12" s="2"/>
      <c r="GOY12" s="2"/>
      <c r="GOZ12" s="2"/>
      <c r="GPA12" s="2"/>
      <c r="GPB12" s="2"/>
      <c r="GPC12" s="2"/>
      <c r="GPD12" s="2"/>
      <c r="GPE12" s="2"/>
      <c r="GPF12" s="2"/>
      <c r="GPG12" s="2"/>
      <c r="GPH12" s="2"/>
      <c r="GPI12" s="2"/>
      <c r="GPJ12" s="2"/>
      <c r="GPK12" s="2"/>
      <c r="GPL12" s="2"/>
      <c r="GPM12" s="2"/>
      <c r="GPN12" s="2"/>
      <c r="GPO12" s="2"/>
      <c r="GPP12" s="2"/>
      <c r="GPQ12" s="2"/>
      <c r="GPR12" s="2"/>
      <c r="GPS12" s="2"/>
      <c r="GPT12" s="2"/>
      <c r="GPU12" s="2"/>
      <c r="GPV12" s="2"/>
      <c r="GPW12" s="2"/>
      <c r="GPX12" s="2"/>
      <c r="GPY12" s="2"/>
      <c r="GPZ12" s="2"/>
      <c r="GQA12" s="2"/>
      <c r="GQB12" s="2"/>
      <c r="GQC12" s="2"/>
      <c r="GQD12" s="2"/>
      <c r="GQE12" s="2"/>
      <c r="GQF12" s="2"/>
      <c r="GQG12" s="2"/>
      <c r="GQH12" s="2"/>
      <c r="GQI12" s="2"/>
      <c r="GQJ12" s="2"/>
      <c r="GQK12" s="2"/>
      <c r="GQL12" s="2"/>
      <c r="GQM12" s="2"/>
      <c r="GQN12" s="2"/>
      <c r="GQO12" s="2"/>
      <c r="GQP12" s="2"/>
      <c r="GQQ12" s="2"/>
      <c r="GQR12" s="2"/>
      <c r="GQS12" s="2"/>
      <c r="GQT12" s="2"/>
      <c r="GQU12" s="2"/>
      <c r="GQV12" s="2"/>
      <c r="GQW12" s="2"/>
      <c r="GQX12" s="2"/>
      <c r="GQY12" s="2"/>
      <c r="GQZ12" s="2"/>
      <c r="GRA12" s="2"/>
      <c r="GRB12" s="2"/>
      <c r="GRC12" s="2"/>
      <c r="GRD12" s="2"/>
      <c r="GRE12" s="2"/>
      <c r="GRF12" s="2"/>
      <c r="GRG12" s="2"/>
      <c r="GRH12" s="2"/>
      <c r="GRI12" s="2"/>
      <c r="GRJ12" s="2"/>
      <c r="GRK12" s="2"/>
      <c r="GRL12" s="2"/>
      <c r="GRM12" s="2"/>
      <c r="GRN12" s="2"/>
      <c r="GRO12" s="2"/>
      <c r="GRP12" s="2"/>
      <c r="GRQ12" s="2"/>
      <c r="GRR12" s="2"/>
      <c r="GRS12" s="2"/>
      <c r="GRT12" s="2"/>
      <c r="GRU12" s="2"/>
      <c r="GRV12" s="2"/>
      <c r="GRW12" s="2"/>
      <c r="GRX12" s="2"/>
      <c r="GRY12" s="2"/>
      <c r="GRZ12" s="2"/>
      <c r="GSA12" s="2"/>
      <c r="GSB12" s="2"/>
      <c r="GSC12" s="2"/>
      <c r="GSD12" s="2"/>
      <c r="GSE12" s="2"/>
      <c r="GSF12" s="2"/>
      <c r="GSG12" s="2"/>
      <c r="GSH12" s="2"/>
      <c r="GSI12" s="2"/>
      <c r="GSJ12" s="2"/>
      <c r="GSK12" s="2"/>
      <c r="GSL12" s="2"/>
      <c r="GSM12" s="2"/>
      <c r="GSN12" s="2"/>
      <c r="GSO12" s="2"/>
      <c r="GSP12" s="2"/>
      <c r="GSQ12" s="2"/>
      <c r="GSR12" s="2"/>
      <c r="GSS12" s="2"/>
      <c r="GST12" s="2"/>
      <c r="GSU12" s="2"/>
      <c r="GSV12" s="2"/>
      <c r="GSW12" s="2"/>
      <c r="GSX12" s="2"/>
      <c r="GSY12" s="2"/>
      <c r="GSZ12" s="2"/>
      <c r="GTA12" s="2"/>
      <c r="GTB12" s="2"/>
      <c r="GTC12" s="2"/>
      <c r="GTD12" s="2"/>
      <c r="GTE12" s="2"/>
      <c r="GTF12" s="2"/>
      <c r="GTG12" s="2"/>
      <c r="GTH12" s="2"/>
      <c r="GTI12" s="2"/>
      <c r="GTJ12" s="2"/>
      <c r="GTK12" s="2"/>
      <c r="GTL12" s="2"/>
      <c r="GTM12" s="2"/>
      <c r="GTN12" s="2"/>
      <c r="GTO12" s="2"/>
      <c r="GTP12" s="2"/>
      <c r="GTQ12" s="2"/>
      <c r="GTR12" s="2"/>
      <c r="GTS12" s="2"/>
      <c r="GTT12" s="2"/>
      <c r="GTU12" s="2"/>
      <c r="GTV12" s="2"/>
      <c r="GTW12" s="2"/>
      <c r="GTX12" s="2"/>
      <c r="GTY12" s="2"/>
      <c r="GTZ12" s="2"/>
      <c r="GUA12" s="2"/>
      <c r="GUB12" s="2"/>
      <c r="GUC12" s="2"/>
      <c r="GUD12" s="2"/>
      <c r="GUE12" s="2"/>
      <c r="GUF12" s="2"/>
      <c r="GUG12" s="2"/>
      <c r="GUH12" s="2"/>
      <c r="GUI12" s="2"/>
      <c r="GUJ12" s="2"/>
      <c r="GUK12" s="2"/>
      <c r="GUL12" s="2"/>
      <c r="GUM12" s="2"/>
      <c r="GUN12" s="2"/>
      <c r="GUO12" s="2"/>
      <c r="GUP12" s="2"/>
      <c r="GUQ12" s="2"/>
      <c r="GUR12" s="2"/>
      <c r="GUS12" s="2"/>
      <c r="GUT12" s="2"/>
      <c r="GUU12" s="2"/>
      <c r="GUV12" s="2"/>
      <c r="GUW12" s="2"/>
      <c r="GUX12" s="2"/>
      <c r="GUY12" s="2"/>
      <c r="GUZ12" s="2"/>
      <c r="GVA12" s="2"/>
      <c r="GVB12" s="2"/>
      <c r="GVC12" s="2"/>
      <c r="GVD12" s="2"/>
      <c r="GVE12" s="2"/>
      <c r="GVF12" s="2"/>
      <c r="GVG12" s="2"/>
      <c r="GVH12" s="2"/>
      <c r="GVI12" s="2"/>
      <c r="GVJ12" s="2"/>
      <c r="GVK12" s="2"/>
      <c r="GVL12" s="2"/>
      <c r="GVM12" s="2"/>
      <c r="GVN12" s="2"/>
      <c r="GVO12" s="2"/>
      <c r="GVP12" s="2"/>
      <c r="GVQ12" s="2"/>
      <c r="GVR12" s="2"/>
      <c r="GVS12" s="2"/>
      <c r="GVT12" s="2"/>
      <c r="GVU12" s="2"/>
      <c r="GVV12" s="2"/>
      <c r="GVW12" s="2"/>
      <c r="GVX12" s="2"/>
      <c r="GVY12" s="2"/>
      <c r="GVZ12" s="2"/>
      <c r="GWA12" s="2"/>
      <c r="GWB12" s="2"/>
      <c r="GWC12" s="2"/>
      <c r="GWD12" s="2"/>
      <c r="GWE12" s="2"/>
      <c r="GWF12" s="2"/>
      <c r="GWG12" s="2"/>
      <c r="GWH12" s="2"/>
      <c r="GWI12" s="2"/>
      <c r="GWJ12" s="2"/>
      <c r="GWK12" s="2"/>
      <c r="GWL12" s="2"/>
      <c r="GWM12" s="2"/>
      <c r="GWN12" s="2"/>
      <c r="GWO12" s="2"/>
      <c r="GWP12" s="2"/>
      <c r="GWQ12" s="2"/>
      <c r="GWR12" s="2"/>
      <c r="GWS12" s="2"/>
      <c r="GWT12" s="2"/>
      <c r="GWU12" s="2"/>
      <c r="GWV12" s="2"/>
      <c r="GWW12" s="2"/>
      <c r="GWX12" s="2"/>
      <c r="GWY12" s="2"/>
      <c r="GWZ12" s="2"/>
      <c r="GXA12" s="2"/>
      <c r="GXB12" s="2"/>
      <c r="GXC12" s="2"/>
      <c r="GXD12" s="2"/>
      <c r="GXE12" s="2"/>
      <c r="GXF12" s="2"/>
      <c r="GXG12" s="2"/>
      <c r="GXH12" s="2"/>
      <c r="GXI12" s="2"/>
      <c r="GXJ12" s="2"/>
      <c r="GXK12" s="2"/>
      <c r="GXL12" s="2"/>
      <c r="GXM12" s="2"/>
      <c r="GXN12" s="2"/>
      <c r="GXO12" s="2"/>
      <c r="GXP12" s="2"/>
      <c r="GXQ12" s="2"/>
      <c r="GXR12" s="2"/>
      <c r="GXS12" s="2"/>
      <c r="GXT12" s="2"/>
      <c r="GXU12" s="2"/>
      <c r="GXV12" s="2"/>
      <c r="GXW12" s="2"/>
      <c r="GXX12" s="2"/>
      <c r="GXY12" s="2"/>
      <c r="GXZ12" s="2"/>
      <c r="GYA12" s="2"/>
      <c r="GYB12" s="2"/>
      <c r="GYC12" s="2"/>
      <c r="GYD12" s="2"/>
      <c r="GYE12" s="2"/>
      <c r="GYF12" s="2"/>
      <c r="GYG12" s="2"/>
      <c r="GYH12" s="2"/>
      <c r="GYI12" s="2"/>
      <c r="GYJ12" s="2"/>
      <c r="GYK12" s="2"/>
      <c r="GYL12" s="2"/>
      <c r="GYM12" s="2"/>
      <c r="GYN12" s="2"/>
      <c r="GYO12" s="2"/>
      <c r="GYP12" s="2"/>
      <c r="GYQ12" s="2"/>
      <c r="GYR12" s="2"/>
      <c r="GYS12" s="2"/>
      <c r="GYT12" s="2"/>
      <c r="GYU12" s="2"/>
      <c r="GYV12" s="2"/>
      <c r="GYW12" s="2"/>
      <c r="GYX12" s="2"/>
      <c r="GYY12" s="2"/>
      <c r="GYZ12" s="2"/>
      <c r="GZA12" s="2"/>
      <c r="GZB12" s="2"/>
      <c r="GZC12" s="2"/>
      <c r="GZD12" s="2"/>
      <c r="GZE12" s="2"/>
      <c r="GZF12" s="2"/>
      <c r="GZG12" s="2"/>
      <c r="GZH12" s="2"/>
      <c r="GZI12" s="2"/>
      <c r="GZJ12" s="2"/>
      <c r="GZK12" s="2"/>
      <c r="GZL12" s="2"/>
      <c r="GZM12" s="2"/>
      <c r="GZN12" s="2"/>
      <c r="GZO12" s="2"/>
      <c r="GZP12" s="2"/>
      <c r="GZQ12" s="2"/>
      <c r="GZR12" s="2"/>
      <c r="GZS12" s="2"/>
      <c r="GZT12" s="2"/>
      <c r="GZU12" s="2"/>
      <c r="GZV12" s="2"/>
      <c r="GZW12" s="2"/>
      <c r="GZX12" s="2"/>
      <c r="GZY12" s="2"/>
      <c r="GZZ12" s="2"/>
      <c r="HAA12" s="2"/>
      <c r="HAB12" s="2"/>
      <c r="HAC12" s="2"/>
      <c r="HAD12" s="2"/>
      <c r="HAE12" s="2"/>
      <c r="HAF12" s="2"/>
      <c r="HAG12" s="2"/>
      <c r="HAH12" s="2"/>
      <c r="HAI12" s="2"/>
      <c r="HAJ12" s="2"/>
      <c r="HAK12" s="2"/>
      <c r="HAL12" s="2"/>
      <c r="HAM12" s="2"/>
      <c r="HAN12" s="2"/>
      <c r="HAO12" s="2"/>
      <c r="HAP12" s="2"/>
      <c r="HAQ12" s="2"/>
      <c r="HAR12" s="2"/>
      <c r="HAS12" s="2"/>
      <c r="HAT12" s="2"/>
      <c r="HAU12" s="2"/>
      <c r="HAV12" s="2"/>
      <c r="HAW12" s="2"/>
      <c r="HAX12" s="2"/>
      <c r="HAY12" s="2"/>
      <c r="HAZ12" s="2"/>
      <c r="HBA12" s="2"/>
      <c r="HBB12" s="2"/>
      <c r="HBC12" s="2"/>
      <c r="HBD12" s="2"/>
      <c r="HBE12" s="2"/>
      <c r="HBF12" s="2"/>
      <c r="HBG12" s="2"/>
      <c r="HBH12" s="2"/>
      <c r="HBI12" s="2"/>
      <c r="HBJ12" s="2"/>
      <c r="HBK12" s="2"/>
      <c r="HBL12" s="2"/>
      <c r="HBM12" s="2"/>
      <c r="HBN12" s="2"/>
      <c r="HBO12" s="2"/>
      <c r="HBP12" s="2"/>
      <c r="HBQ12" s="2"/>
      <c r="HBR12" s="2"/>
      <c r="HBS12" s="2"/>
      <c r="HBT12" s="2"/>
      <c r="HBU12" s="2"/>
      <c r="HBV12" s="2"/>
      <c r="HBW12" s="2"/>
      <c r="HBX12" s="2"/>
      <c r="HBY12" s="2"/>
      <c r="HBZ12" s="2"/>
      <c r="HCA12" s="2"/>
      <c r="HCB12" s="2"/>
      <c r="HCC12" s="2"/>
      <c r="HCD12" s="2"/>
      <c r="HCE12" s="2"/>
      <c r="HCF12" s="2"/>
      <c r="HCG12" s="2"/>
      <c r="HCH12" s="2"/>
      <c r="HCI12" s="2"/>
      <c r="HCJ12" s="2"/>
      <c r="HCK12" s="2"/>
      <c r="HCL12" s="2"/>
      <c r="HCM12" s="2"/>
      <c r="HCN12" s="2"/>
      <c r="HCO12" s="2"/>
      <c r="HCP12" s="2"/>
      <c r="HCQ12" s="2"/>
      <c r="HCR12" s="2"/>
      <c r="HCS12" s="2"/>
      <c r="HCT12" s="2"/>
      <c r="HCU12" s="2"/>
      <c r="HCV12" s="2"/>
      <c r="HCW12" s="2"/>
      <c r="HCX12" s="2"/>
      <c r="HCY12" s="2"/>
      <c r="HCZ12" s="2"/>
      <c r="HDA12" s="2"/>
      <c r="HDB12" s="2"/>
      <c r="HDC12" s="2"/>
      <c r="HDD12" s="2"/>
      <c r="HDE12" s="2"/>
      <c r="HDF12" s="2"/>
      <c r="HDG12" s="2"/>
      <c r="HDH12" s="2"/>
      <c r="HDI12" s="2"/>
      <c r="HDJ12" s="2"/>
      <c r="HDK12" s="2"/>
      <c r="HDL12" s="2"/>
      <c r="HDM12" s="2"/>
      <c r="HDN12" s="2"/>
      <c r="HDO12" s="2"/>
      <c r="HDP12" s="2"/>
      <c r="HDQ12" s="2"/>
      <c r="HDR12" s="2"/>
      <c r="HDS12" s="2"/>
      <c r="HDT12" s="2"/>
      <c r="HDU12" s="2"/>
      <c r="HDV12" s="2"/>
      <c r="HDW12" s="2"/>
      <c r="HDX12" s="2"/>
      <c r="HDY12" s="2"/>
      <c r="HDZ12" s="2"/>
      <c r="HEA12" s="2"/>
      <c r="HEB12" s="2"/>
      <c r="HEC12" s="2"/>
      <c r="HED12" s="2"/>
      <c r="HEE12" s="2"/>
      <c r="HEF12" s="2"/>
      <c r="HEG12" s="2"/>
      <c r="HEH12" s="2"/>
      <c r="HEI12" s="2"/>
      <c r="HEJ12" s="2"/>
      <c r="HEK12" s="2"/>
      <c r="HEL12" s="2"/>
      <c r="HEM12" s="2"/>
      <c r="HEN12" s="2"/>
      <c r="HEO12" s="2"/>
      <c r="HEP12" s="2"/>
      <c r="HEQ12" s="2"/>
      <c r="HER12" s="2"/>
      <c r="HES12" s="2"/>
      <c r="HET12" s="2"/>
      <c r="HEU12" s="2"/>
      <c r="HEV12" s="2"/>
      <c r="HEW12" s="2"/>
      <c r="HEX12" s="2"/>
      <c r="HEY12" s="2"/>
      <c r="HEZ12" s="2"/>
      <c r="HFA12" s="2"/>
      <c r="HFB12" s="2"/>
      <c r="HFC12" s="2"/>
      <c r="HFD12" s="2"/>
      <c r="HFE12" s="2"/>
      <c r="HFF12" s="2"/>
      <c r="HFG12" s="2"/>
      <c r="HFH12" s="2"/>
      <c r="HFI12" s="2"/>
      <c r="HFJ12" s="2"/>
      <c r="HFK12" s="2"/>
      <c r="HFL12" s="2"/>
      <c r="HFM12" s="2"/>
      <c r="HFN12" s="2"/>
      <c r="HFO12" s="2"/>
      <c r="HFP12" s="2"/>
      <c r="HFQ12" s="2"/>
      <c r="HFR12" s="2"/>
      <c r="HFS12" s="2"/>
      <c r="HFT12" s="2"/>
      <c r="HFU12" s="2"/>
      <c r="HFV12" s="2"/>
      <c r="HFW12" s="2"/>
      <c r="HFX12" s="2"/>
      <c r="HFY12" s="2"/>
      <c r="HFZ12" s="2"/>
      <c r="HGA12" s="2"/>
      <c r="HGB12" s="2"/>
      <c r="HGC12" s="2"/>
      <c r="HGD12" s="2"/>
      <c r="HGE12" s="2"/>
      <c r="HGF12" s="2"/>
      <c r="HGG12" s="2"/>
      <c r="HGH12" s="2"/>
      <c r="HGI12" s="2"/>
      <c r="HGJ12" s="2"/>
      <c r="HGK12" s="2"/>
      <c r="HGL12" s="2"/>
      <c r="HGM12" s="2"/>
      <c r="HGN12" s="2"/>
      <c r="HGO12" s="2"/>
      <c r="HGP12" s="2"/>
      <c r="HGQ12" s="2"/>
      <c r="HGR12" s="2"/>
      <c r="HGS12" s="2"/>
      <c r="HGT12" s="2"/>
      <c r="HGU12" s="2"/>
      <c r="HGV12" s="2"/>
      <c r="HGW12" s="2"/>
      <c r="HGX12" s="2"/>
      <c r="HGY12" s="2"/>
      <c r="HGZ12" s="2"/>
      <c r="HHA12" s="2"/>
      <c r="HHB12" s="2"/>
      <c r="HHC12" s="2"/>
      <c r="HHD12" s="2"/>
      <c r="HHE12" s="2"/>
      <c r="HHF12" s="2"/>
      <c r="HHG12" s="2"/>
      <c r="HHH12" s="2"/>
      <c r="HHI12" s="2"/>
      <c r="HHJ12" s="2"/>
      <c r="HHK12" s="2"/>
      <c r="HHL12" s="2"/>
      <c r="HHM12" s="2"/>
      <c r="HHN12" s="2"/>
      <c r="HHO12" s="2"/>
      <c r="HHP12" s="2"/>
      <c r="HHQ12" s="2"/>
      <c r="HHR12" s="2"/>
      <c r="HHS12" s="2"/>
      <c r="HHT12" s="2"/>
      <c r="HHU12" s="2"/>
      <c r="HHV12" s="2"/>
      <c r="HHW12" s="2"/>
      <c r="HHX12" s="2"/>
      <c r="HHY12" s="2"/>
      <c r="HHZ12" s="2"/>
      <c r="HIA12" s="2"/>
      <c r="HIB12" s="2"/>
      <c r="HIC12" s="2"/>
      <c r="HID12" s="2"/>
      <c r="HIE12" s="2"/>
      <c r="HIF12" s="2"/>
      <c r="HIG12" s="2"/>
      <c r="HIH12" s="2"/>
      <c r="HII12" s="2"/>
      <c r="HIJ12" s="2"/>
      <c r="HIK12" s="2"/>
      <c r="HIL12" s="2"/>
      <c r="HIM12" s="2"/>
      <c r="HIN12" s="2"/>
      <c r="HIO12" s="2"/>
      <c r="HIP12" s="2"/>
      <c r="HIQ12" s="2"/>
      <c r="HIR12" s="2"/>
      <c r="HIS12" s="2"/>
      <c r="HIT12" s="2"/>
      <c r="HIU12" s="2"/>
      <c r="HIV12" s="2"/>
      <c r="HIW12" s="2"/>
      <c r="HIX12" s="2"/>
      <c r="HIY12" s="2"/>
      <c r="HIZ12" s="2"/>
      <c r="HJA12" s="2"/>
      <c r="HJB12" s="2"/>
      <c r="HJC12" s="2"/>
      <c r="HJD12" s="2"/>
      <c r="HJE12" s="2"/>
      <c r="HJF12" s="2"/>
      <c r="HJG12" s="2"/>
      <c r="HJH12" s="2"/>
      <c r="HJI12" s="2"/>
      <c r="HJJ12" s="2"/>
      <c r="HJK12" s="2"/>
      <c r="HJL12" s="2"/>
      <c r="HJM12" s="2"/>
      <c r="HJN12" s="2"/>
      <c r="HJO12" s="2"/>
      <c r="HJP12" s="2"/>
      <c r="HJQ12" s="2"/>
      <c r="HJR12" s="2"/>
      <c r="HJS12" s="2"/>
      <c r="HJT12" s="2"/>
      <c r="HJU12" s="2"/>
      <c r="HJV12" s="2"/>
      <c r="HJW12" s="2"/>
      <c r="HJX12" s="2"/>
      <c r="HJY12" s="2"/>
      <c r="HJZ12" s="2"/>
      <c r="HKA12" s="2"/>
      <c r="HKB12" s="2"/>
      <c r="HKC12" s="2"/>
      <c r="HKD12" s="2"/>
      <c r="HKE12" s="2"/>
      <c r="HKF12" s="2"/>
      <c r="HKG12" s="2"/>
      <c r="HKH12" s="2"/>
      <c r="HKI12" s="2"/>
      <c r="HKJ12" s="2"/>
      <c r="HKK12" s="2"/>
      <c r="HKL12" s="2"/>
      <c r="HKM12" s="2"/>
      <c r="HKN12" s="2"/>
      <c r="HKO12" s="2"/>
      <c r="HKP12" s="2"/>
      <c r="HKQ12" s="2"/>
      <c r="HKR12" s="2"/>
      <c r="HKS12" s="2"/>
      <c r="HKT12" s="2"/>
      <c r="HKU12" s="2"/>
      <c r="HKV12" s="2"/>
      <c r="HKW12" s="2"/>
      <c r="HKX12" s="2"/>
      <c r="HKY12" s="2"/>
      <c r="HKZ12" s="2"/>
      <c r="HLA12" s="2"/>
      <c r="HLB12" s="2"/>
      <c r="HLC12" s="2"/>
      <c r="HLD12" s="2"/>
      <c r="HLE12" s="2"/>
      <c r="HLF12" s="2"/>
      <c r="HLG12" s="2"/>
      <c r="HLH12" s="2"/>
      <c r="HLI12" s="2"/>
      <c r="HLJ12" s="2"/>
      <c r="HLK12" s="2"/>
      <c r="HLL12" s="2"/>
      <c r="HLM12" s="2"/>
      <c r="HLN12" s="2"/>
      <c r="HLO12" s="2"/>
      <c r="HLP12" s="2"/>
      <c r="HLQ12" s="2"/>
      <c r="HLR12" s="2"/>
      <c r="HLS12" s="2"/>
      <c r="HLT12" s="2"/>
      <c r="HLU12" s="2"/>
      <c r="HLV12" s="2"/>
      <c r="HLW12" s="2"/>
      <c r="HLX12" s="2"/>
      <c r="HLY12" s="2"/>
      <c r="HLZ12" s="2"/>
      <c r="HMA12" s="2"/>
      <c r="HMB12" s="2"/>
      <c r="HMC12" s="2"/>
      <c r="HMD12" s="2"/>
      <c r="HME12" s="2"/>
      <c r="HMF12" s="2"/>
      <c r="HMG12" s="2"/>
      <c r="HMH12" s="2"/>
      <c r="HMI12" s="2"/>
      <c r="HMJ12" s="2"/>
      <c r="HMK12" s="2"/>
      <c r="HML12" s="2"/>
      <c r="HMM12" s="2"/>
      <c r="HMN12" s="2"/>
      <c r="HMO12" s="2"/>
      <c r="HMP12" s="2"/>
      <c r="HMQ12" s="2"/>
      <c r="HMR12" s="2"/>
      <c r="HMS12" s="2"/>
      <c r="HMT12" s="2"/>
      <c r="HMU12" s="2"/>
      <c r="HMV12" s="2"/>
      <c r="HMW12" s="2"/>
      <c r="HMX12" s="2"/>
      <c r="HMY12" s="2"/>
      <c r="HMZ12" s="2"/>
      <c r="HNA12" s="2"/>
      <c r="HNB12" s="2"/>
      <c r="HNC12" s="2"/>
      <c r="HND12" s="2"/>
      <c r="HNE12" s="2"/>
      <c r="HNF12" s="2"/>
      <c r="HNG12" s="2"/>
      <c r="HNH12" s="2"/>
      <c r="HNI12" s="2"/>
      <c r="HNJ12" s="2"/>
      <c r="HNK12" s="2"/>
      <c r="HNL12" s="2"/>
      <c r="HNM12" s="2"/>
      <c r="HNN12" s="2"/>
      <c r="HNO12" s="2"/>
      <c r="HNP12" s="2"/>
      <c r="HNQ12" s="2"/>
      <c r="HNR12" s="2"/>
      <c r="HNS12" s="2"/>
      <c r="HNT12" s="2"/>
      <c r="HNU12" s="2"/>
      <c r="HNV12" s="2"/>
      <c r="HNW12" s="2"/>
      <c r="HNX12" s="2"/>
      <c r="HNY12" s="2"/>
      <c r="HNZ12" s="2"/>
      <c r="HOA12" s="2"/>
      <c r="HOB12" s="2"/>
      <c r="HOC12" s="2"/>
      <c r="HOD12" s="2"/>
      <c r="HOE12" s="2"/>
      <c r="HOF12" s="2"/>
      <c r="HOG12" s="2"/>
      <c r="HOH12" s="2"/>
      <c r="HOI12" s="2"/>
      <c r="HOJ12" s="2"/>
      <c r="HOK12" s="2"/>
      <c r="HOL12" s="2"/>
      <c r="HOM12" s="2"/>
      <c r="HON12" s="2"/>
      <c r="HOO12" s="2"/>
      <c r="HOP12" s="2"/>
      <c r="HOQ12" s="2"/>
      <c r="HOR12" s="2"/>
      <c r="HOS12" s="2"/>
      <c r="HOT12" s="2"/>
      <c r="HOU12" s="2"/>
      <c r="HOV12" s="2"/>
      <c r="HOW12" s="2"/>
      <c r="HOX12" s="2"/>
      <c r="HOY12" s="2"/>
      <c r="HOZ12" s="2"/>
      <c r="HPA12" s="2"/>
      <c r="HPB12" s="2"/>
      <c r="HPC12" s="2"/>
      <c r="HPD12" s="2"/>
      <c r="HPE12" s="2"/>
      <c r="HPF12" s="2"/>
      <c r="HPG12" s="2"/>
      <c r="HPH12" s="2"/>
      <c r="HPI12" s="2"/>
      <c r="HPJ12" s="2"/>
      <c r="HPK12" s="2"/>
      <c r="HPL12" s="2"/>
      <c r="HPM12" s="2"/>
      <c r="HPN12" s="2"/>
      <c r="HPO12" s="2"/>
      <c r="HPP12" s="2"/>
      <c r="HPQ12" s="2"/>
      <c r="HPR12" s="2"/>
      <c r="HPS12" s="2"/>
      <c r="HPT12" s="2"/>
      <c r="HPU12" s="2"/>
      <c r="HPV12" s="2"/>
      <c r="HPW12" s="2"/>
      <c r="HPX12" s="2"/>
      <c r="HPY12" s="2"/>
      <c r="HPZ12" s="2"/>
      <c r="HQA12" s="2"/>
      <c r="HQB12" s="2"/>
      <c r="HQC12" s="2"/>
      <c r="HQD12" s="2"/>
      <c r="HQE12" s="2"/>
      <c r="HQF12" s="2"/>
      <c r="HQG12" s="2"/>
      <c r="HQH12" s="2"/>
      <c r="HQI12" s="2"/>
      <c r="HQJ12" s="2"/>
      <c r="HQK12" s="2"/>
      <c r="HQL12" s="2"/>
      <c r="HQM12" s="2"/>
      <c r="HQN12" s="2"/>
      <c r="HQO12" s="2"/>
      <c r="HQP12" s="2"/>
      <c r="HQQ12" s="2"/>
      <c r="HQR12" s="2"/>
      <c r="HQS12" s="2"/>
      <c r="HQT12" s="2"/>
      <c r="HQU12" s="2"/>
      <c r="HQV12" s="2"/>
      <c r="HQW12" s="2"/>
      <c r="HQX12" s="2"/>
      <c r="HQY12" s="2"/>
      <c r="HQZ12" s="2"/>
      <c r="HRA12" s="2"/>
      <c r="HRB12" s="2"/>
      <c r="HRC12" s="2"/>
      <c r="HRD12" s="2"/>
      <c r="HRE12" s="2"/>
      <c r="HRF12" s="2"/>
      <c r="HRG12" s="2"/>
      <c r="HRH12" s="2"/>
      <c r="HRI12" s="2"/>
      <c r="HRJ12" s="2"/>
      <c r="HRK12" s="2"/>
      <c r="HRL12" s="2"/>
      <c r="HRM12" s="2"/>
      <c r="HRN12" s="2"/>
      <c r="HRO12" s="2"/>
      <c r="HRP12" s="2"/>
      <c r="HRQ12" s="2"/>
      <c r="HRR12" s="2"/>
      <c r="HRS12" s="2"/>
      <c r="HRT12" s="2"/>
      <c r="HRU12" s="2"/>
      <c r="HRV12" s="2"/>
      <c r="HRW12" s="2"/>
      <c r="HRX12" s="2"/>
      <c r="HRY12" s="2"/>
      <c r="HRZ12" s="2"/>
      <c r="HSA12" s="2"/>
      <c r="HSB12" s="2"/>
      <c r="HSC12" s="2"/>
      <c r="HSD12" s="2"/>
      <c r="HSE12" s="2"/>
      <c r="HSF12" s="2"/>
      <c r="HSG12" s="2"/>
      <c r="HSH12" s="2"/>
      <c r="HSI12" s="2"/>
      <c r="HSJ12" s="2"/>
      <c r="HSK12" s="2"/>
      <c r="HSL12" s="2"/>
      <c r="HSM12" s="2"/>
      <c r="HSN12" s="2"/>
      <c r="HSO12" s="2"/>
      <c r="HSP12" s="2"/>
      <c r="HSQ12" s="2"/>
      <c r="HSR12" s="2"/>
      <c r="HSS12" s="2"/>
      <c r="HST12" s="2"/>
      <c r="HSU12" s="2"/>
      <c r="HSV12" s="2"/>
      <c r="HSW12" s="2"/>
      <c r="HSX12" s="2"/>
      <c r="HSY12" s="2"/>
      <c r="HSZ12" s="2"/>
      <c r="HTA12" s="2"/>
      <c r="HTB12" s="2"/>
      <c r="HTC12" s="2"/>
      <c r="HTD12" s="2"/>
      <c r="HTE12" s="2"/>
      <c r="HTF12" s="2"/>
      <c r="HTG12" s="2"/>
      <c r="HTH12" s="2"/>
      <c r="HTI12" s="2"/>
      <c r="HTJ12" s="2"/>
      <c r="HTK12" s="2"/>
      <c r="HTL12" s="2"/>
      <c r="HTM12" s="2"/>
      <c r="HTN12" s="2"/>
      <c r="HTO12" s="2"/>
      <c r="HTP12" s="2"/>
      <c r="HTQ12" s="2"/>
      <c r="HTR12" s="2"/>
      <c r="HTS12" s="2"/>
      <c r="HTT12" s="2"/>
      <c r="HTU12" s="2"/>
      <c r="HTV12" s="2"/>
      <c r="HTW12" s="2"/>
      <c r="HTX12" s="2"/>
      <c r="HTY12" s="2"/>
      <c r="HTZ12" s="2"/>
      <c r="HUA12" s="2"/>
      <c r="HUB12" s="2"/>
      <c r="HUC12" s="2"/>
      <c r="HUD12" s="2"/>
      <c r="HUE12" s="2"/>
      <c r="HUF12" s="2"/>
      <c r="HUG12" s="2"/>
      <c r="HUH12" s="2"/>
      <c r="HUI12" s="2"/>
      <c r="HUJ12" s="2"/>
      <c r="HUK12" s="2"/>
      <c r="HUL12" s="2"/>
      <c r="HUM12" s="2"/>
      <c r="HUN12" s="2"/>
      <c r="HUO12" s="2"/>
      <c r="HUP12" s="2"/>
      <c r="HUQ12" s="2"/>
      <c r="HUR12" s="2"/>
      <c r="HUS12" s="2"/>
      <c r="HUT12" s="2"/>
      <c r="HUU12" s="2"/>
      <c r="HUV12" s="2"/>
      <c r="HUW12" s="2"/>
      <c r="HUX12" s="2"/>
      <c r="HUY12" s="2"/>
      <c r="HUZ12" s="2"/>
      <c r="HVA12" s="2"/>
      <c r="HVB12" s="2"/>
      <c r="HVC12" s="2"/>
      <c r="HVD12" s="2"/>
      <c r="HVE12" s="2"/>
      <c r="HVF12" s="2"/>
      <c r="HVG12" s="2"/>
      <c r="HVH12" s="2"/>
      <c r="HVI12" s="2"/>
      <c r="HVJ12" s="2"/>
      <c r="HVK12" s="2"/>
      <c r="HVL12" s="2"/>
      <c r="HVM12" s="2"/>
      <c r="HVN12" s="2"/>
      <c r="HVO12" s="2"/>
      <c r="HVP12" s="2"/>
      <c r="HVQ12" s="2"/>
      <c r="HVR12" s="2"/>
      <c r="HVS12" s="2"/>
      <c r="HVT12" s="2"/>
      <c r="HVU12" s="2"/>
      <c r="HVV12" s="2"/>
      <c r="HVW12" s="2"/>
      <c r="HVX12" s="2"/>
      <c r="HVY12" s="2"/>
      <c r="HVZ12" s="2"/>
      <c r="HWA12" s="2"/>
      <c r="HWB12" s="2"/>
      <c r="HWC12" s="2"/>
      <c r="HWD12" s="2"/>
      <c r="HWE12" s="2"/>
      <c r="HWF12" s="2"/>
      <c r="HWG12" s="2"/>
      <c r="HWH12" s="2"/>
      <c r="HWI12" s="2"/>
      <c r="HWJ12" s="2"/>
      <c r="HWK12" s="2"/>
      <c r="HWL12" s="2"/>
      <c r="HWM12" s="2"/>
      <c r="HWN12" s="2"/>
      <c r="HWO12" s="2"/>
      <c r="HWP12" s="2"/>
      <c r="HWQ12" s="2"/>
      <c r="HWR12" s="2"/>
      <c r="HWS12" s="2"/>
      <c r="HWT12" s="2"/>
      <c r="HWU12" s="2"/>
      <c r="HWV12" s="2"/>
      <c r="HWW12" s="2"/>
      <c r="HWX12" s="2"/>
      <c r="HWY12" s="2"/>
      <c r="HWZ12" s="2"/>
      <c r="HXA12" s="2"/>
      <c r="HXB12" s="2"/>
      <c r="HXC12" s="2"/>
      <c r="HXD12" s="2"/>
      <c r="HXE12" s="2"/>
      <c r="HXF12" s="2"/>
      <c r="HXG12" s="2"/>
      <c r="HXH12" s="2"/>
      <c r="HXI12" s="2"/>
      <c r="HXJ12" s="2"/>
      <c r="HXK12" s="2"/>
      <c r="HXL12" s="2"/>
      <c r="HXM12" s="2"/>
      <c r="HXN12" s="2"/>
      <c r="HXO12" s="2"/>
      <c r="HXP12" s="2"/>
      <c r="HXQ12" s="2"/>
      <c r="HXR12" s="2"/>
      <c r="HXS12" s="2"/>
      <c r="HXT12" s="2"/>
      <c r="HXU12" s="2"/>
      <c r="HXV12" s="2"/>
      <c r="HXW12" s="2"/>
      <c r="HXX12" s="2"/>
      <c r="HXY12" s="2"/>
      <c r="HXZ12" s="2"/>
      <c r="HYA12" s="2"/>
      <c r="HYB12" s="2"/>
      <c r="HYC12" s="2"/>
      <c r="HYD12" s="2"/>
      <c r="HYE12" s="2"/>
      <c r="HYF12" s="2"/>
      <c r="HYG12" s="2"/>
      <c r="HYH12" s="2"/>
      <c r="HYI12" s="2"/>
      <c r="HYJ12" s="2"/>
      <c r="HYK12" s="2"/>
      <c r="HYL12" s="2"/>
      <c r="HYM12" s="2"/>
      <c r="HYN12" s="2"/>
      <c r="HYO12" s="2"/>
      <c r="HYP12" s="2"/>
      <c r="HYQ12" s="2"/>
      <c r="HYR12" s="2"/>
      <c r="HYS12" s="2"/>
      <c r="HYT12" s="2"/>
      <c r="HYU12" s="2"/>
      <c r="HYV12" s="2"/>
      <c r="HYW12" s="2"/>
      <c r="HYX12" s="2"/>
      <c r="HYY12" s="2"/>
      <c r="HYZ12" s="2"/>
      <c r="HZA12" s="2"/>
      <c r="HZB12" s="2"/>
      <c r="HZC12" s="2"/>
      <c r="HZD12" s="2"/>
      <c r="HZE12" s="2"/>
      <c r="HZF12" s="2"/>
      <c r="HZG12" s="2"/>
      <c r="HZH12" s="2"/>
      <c r="HZI12" s="2"/>
      <c r="HZJ12" s="2"/>
      <c r="HZK12" s="2"/>
      <c r="HZL12" s="2"/>
      <c r="HZM12" s="2"/>
      <c r="HZN12" s="2"/>
      <c r="HZO12" s="2"/>
      <c r="HZP12" s="2"/>
      <c r="HZQ12" s="2"/>
      <c r="HZR12" s="2"/>
      <c r="HZS12" s="2"/>
      <c r="HZT12" s="2"/>
      <c r="HZU12" s="2"/>
      <c r="HZV12" s="2"/>
      <c r="HZW12" s="2"/>
      <c r="HZX12" s="2"/>
      <c r="HZY12" s="2"/>
      <c r="HZZ12" s="2"/>
      <c r="IAA12" s="2"/>
      <c r="IAB12" s="2"/>
      <c r="IAC12" s="2"/>
      <c r="IAD12" s="2"/>
      <c r="IAE12" s="2"/>
      <c r="IAF12" s="2"/>
      <c r="IAG12" s="2"/>
      <c r="IAH12" s="2"/>
      <c r="IAI12" s="2"/>
      <c r="IAJ12" s="2"/>
      <c r="IAK12" s="2"/>
      <c r="IAL12" s="2"/>
      <c r="IAM12" s="2"/>
      <c r="IAN12" s="2"/>
      <c r="IAO12" s="2"/>
      <c r="IAP12" s="2"/>
      <c r="IAQ12" s="2"/>
      <c r="IAR12" s="2"/>
      <c r="IAS12" s="2"/>
      <c r="IAT12" s="2"/>
      <c r="IAU12" s="2"/>
      <c r="IAV12" s="2"/>
      <c r="IAW12" s="2"/>
      <c r="IAX12" s="2"/>
      <c r="IAY12" s="2"/>
      <c r="IAZ12" s="2"/>
      <c r="IBA12" s="2"/>
      <c r="IBB12" s="2"/>
      <c r="IBC12" s="2"/>
      <c r="IBD12" s="2"/>
      <c r="IBE12" s="2"/>
      <c r="IBF12" s="2"/>
      <c r="IBG12" s="2"/>
      <c r="IBH12" s="2"/>
      <c r="IBI12" s="2"/>
      <c r="IBJ12" s="2"/>
      <c r="IBK12" s="2"/>
      <c r="IBL12" s="2"/>
      <c r="IBM12" s="2"/>
      <c r="IBN12" s="2"/>
      <c r="IBO12" s="2"/>
      <c r="IBP12" s="2"/>
      <c r="IBQ12" s="2"/>
      <c r="IBR12" s="2"/>
      <c r="IBS12" s="2"/>
      <c r="IBT12" s="2"/>
      <c r="IBU12" s="2"/>
      <c r="IBV12" s="2"/>
      <c r="IBW12" s="2"/>
      <c r="IBX12" s="2"/>
      <c r="IBY12" s="2"/>
      <c r="IBZ12" s="2"/>
      <c r="ICA12" s="2"/>
      <c r="ICB12" s="2"/>
      <c r="ICC12" s="2"/>
      <c r="ICD12" s="2"/>
      <c r="ICE12" s="2"/>
      <c r="ICF12" s="2"/>
      <c r="ICG12" s="2"/>
      <c r="ICH12" s="2"/>
      <c r="ICI12" s="2"/>
      <c r="ICJ12" s="2"/>
      <c r="ICK12" s="2"/>
      <c r="ICL12" s="2"/>
      <c r="ICM12" s="2"/>
      <c r="ICN12" s="2"/>
      <c r="ICO12" s="2"/>
      <c r="ICP12" s="2"/>
      <c r="ICQ12" s="2"/>
      <c r="ICR12" s="2"/>
      <c r="ICS12" s="2"/>
      <c r="ICT12" s="2"/>
      <c r="ICU12" s="2"/>
      <c r="ICV12" s="2"/>
      <c r="ICW12" s="2"/>
      <c r="ICX12" s="2"/>
      <c r="ICY12" s="2"/>
      <c r="ICZ12" s="2"/>
      <c r="IDA12" s="2"/>
      <c r="IDB12" s="2"/>
      <c r="IDC12" s="2"/>
      <c r="IDD12" s="2"/>
      <c r="IDE12" s="2"/>
      <c r="IDF12" s="2"/>
      <c r="IDG12" s="2"/>
      <c r="IDH12" s="2"/>
      <c r="IDI12" s="2"/>
      <c r="IDJ12" s="2"/>
      <c r="IDK12" s="2"/>
      <c r="IDL12" s="2"/>
      <c r="IDM12" s="2"/>
      <c r="IDN12" s="2"/>
      <c r="IDO12" s="2"/>
      <c r="IDP12" s="2"/>
      <c r="IDQ12" s="2"/>
      <c r="IDR12" s="2"/>
      <c r="IDS12" s="2"/>
      <c r="IDT12" s="2"/>
      <c r="IDU12" s="2"/>
      <c r="IDV12" s="2"/>
      <c r="IDW12" s="2"/>
      <c r="IDX12" s="2"/>
      <c r="IDY12" s="2"/>
      <c r="IDZ12" s="2"/>
      <c r="IEA12" s="2"/>
      <c r="IEB12" s="2"/>
      <c r="IEC12" s="2"/>
      <c r="IED12" s="2"/>
      <c r="IEE12" s="2"/>
      <c r="IEF12" s="2"/>
      <c r="IEG12" s="2"/>
      <c r="IEH12" s="2"/>
      <c r="IEI12" s="2"/>
      <c r="IEJ12" s="2"/>
      <c r="IEK12" s="2"/>
      <c r="IEL12" s="2"/>
      <c r="IEM12" s="2"/>
      <c r="IEN12" s="2"/>
      <c r="IEO12" s="2"/>
      <c r="IEP12" s="2"/>
      <c r="IEQ12" s="2"/>
      <c r="IER12" s="2"/>
      <c r="IES12" s="2"/>
      <c r="IET12" s="2"/>
      <c r="IEU12" s="2"/>
      <c r="IEV12" s="2"/>
      <c r="IEW12" s="2"/>
      <c r="IEX12" s="2"/>
      <c r="IEY12" s="2"/>
      <c r="IEZ12" s="2"/>
      <c r="IFA12" s="2"/>
      <c r="IFB12" s="2"/>
      <c r="IFC12" s="2"/>
      <c r="IFD12" s="2"/>
      <c r="IFE12" s="2"/>
      <c r="IFF12" s="2"/>
      <c r="IFG12" s="2"/>
      <c r="IFH12" s="2"/>
      <c r="IFI12" s="2"/>
      <c r="IFJ12" s="2"/>
      <c r="IFK12" s="2"/>
      <c r="IFL12" s="2"/>
      <c r="IFM12" s="2"/>
      <c r="IFN12" s="2"/>
      <c r="IFO12" s="2"/>
      <c r="IFP12" s="2"/>
      <c r="IFQ12" s="2"/>
      <c r="IFR12" s="2"/>
      <c r="IFS12" s="2"/>
      <c r="IFT12" s="2"/>
      <c r="IFU12" s="2"/>
      <c r="IFV12" s="2"/>
      <c r="IFW12" s="2"/>
      <c r="IFX12" s="2"/>
      <c r="IFY12" s="2"/>
      <c r="IFZ12" s="2"/>
      <c r="IGA12" s="2"/>
      <c r="IGB12" s="2"/>
      <c r="IGC12" s="2"/>
      <c r="IGD12" s="2"/>
      <c r="IGE12" s="2"/>
      <c r="IGF12" s="2"/>
      <c r="IGG12" s="2"/>
      <c r="IGH12" s="2"/>
      <c r="IGI12" s="2"/>
      <c r="IGJ12" s="2"/>
      <c r="IGK12" s="2"/>
      <c r="IGL12" s="2"/>
      <c r="IGM12" s="2"/>
      <c r="IGN12" s="2"/>
      <c r="IGO12" s="2"/>
      <c r="IGP12" s="2"/>
      <c r="IGQ12" s="2"/>
      <c r="IGR12" s="2"/>
      <c r="IGS12" s="2"/>
      <c r="IGT12" s="2"/>
      <c r="IGU12" s="2"/>
      <c r="IGV12" s="2"/>
      <c r="IGW12" s="2"/>
      <c r="IGX12" s="2"/>
      <c r="IGY12" s="2"/>
      <c r="IGZ12" s="2"/>
      <c r="IHA12" s="2"/>
      <c r="IHB12" s="2"/>
      <c r="IHC12" s="2"/>
      <c r="IHD12" s="2"/>
      <c r="IHE12" s="2"/>
      <c r="IHF12" s="2"/>
      <c r="IHG12" s="2"/>
      <c r="IHH12" s="2"/>
      <c r="IHI12" s="2"/>
      <c r="IHJ12" s="2"/>
      <c r="IHK12" s="2"/>
      <c r="IHL12" s="2"/>
      <c r="IHM12" s="2"/>
      <c r="IHN12" s="2"/>
      <c r="IHO12" s="2"/>
      <c r="IHP12" s="2"/>
      <c r="IHQ12" s="2"/>
      <c r="IHR12" s="2"/>
      <c r="IHS12" s="2"/>
      <c r="IHT12" s="2"/>
      <c r="IHU12" s="2"/>
      <c r="IHV12" s="2"/>
      <c r="IHW12" s="2"/>
      <c r="IHX12" s="2"/>
      <c r="IHY12" s="2"/>
      <c r="IHZ12" s="2"/>
      <c r="IIA12" s="2"/>
      <c r="IIB12" s="2"/>
      <c r="IIC12" s="2"/>
      <c r="IID12" s="2"/>
      <c r="IIE12" s="2"/>
      <c r="IIF12" s="2"/>
      <c r="IIG12" s="2"/>
      <c r="IIH12" s="2"/>
      <c r="III12" s="2"/>
      <c r="IIJ12" s="2"/>
      <c r="IIK12" s="2"/>
      <c r="IIL12" s="2"/>
      <c r="IIM12" s="2"/>
      <c r="IIN12" s="2"/>
      <c r="IIO12" s="2"/>
      <c r="IIP12" s="2"/>
      <c r="IIQ12" s="2"/>
      <c r="IIR12" s="2"/>
      <c r="IIS12" s="2"/>
      <c r="IIT12" s="2"/>
      <c r="IIU12" s="2"/>
      <c r="IIV12" s="2"/>
      <c r="IIW12" s="2"/>
      <c r="IIX12" s="2"/>
      <c r="IIY12" s="2"/>
      <c r="IIZ12" s="2"/>
      <c r="IJA12" s="2"/>
      <c r="IJB12" s="2"/>
      <c r="IJC12" s="2"/>
      <c r="IJD12" s="2"/>
      <c r="IJE12" s="2"/>
      <c r="IJF12" s="2"/>
      <c r="IJG12" s="2"/>
      <c r="IJH12" s="2"/>
      <c r="IJI12" s="2"/>
      <c r="IJJ12" s="2"/>
      <c r="IJK12" s="2"/>
      <c r="IJL12" s="2"/>
      <c r="IJM12" s="2"/>
      <c r="IJN12" s="2"/>
      <c r="IJO12" s="2"/>
      <c r="IJP12" s="2"/>
      <c r="IJQ12" s="2"/>
      <c r="IJR12" s="2"/>
      <c r="IJS12" s="2"/>
      <c r="IJT12" s="2"/>
      <c r="IJU12" s="2"/>
      <c r="IJV12" s="2"/>
      <c r="IJW12" s="2"/>
      <c r="IJX12" s="2"/>
      <c r="IJY12" s="2"/>
      <c r="IJZ12" s="2"/>
      <c r="IKA12" s="2"/>
      <c r="IKB12" s="2"/>
      <c r="IKC12" s="2"/>
      <c r="IKD12" s="2"/>
      <c r="IKE12" s="2"/>
      <c r="IKF12" s="2"/>
      <c r="IKG12" s="2"/>
      <c r="IKH12" s="2"/>
      <c r="IKI12" s="2"/>
      <c r="IKJ12" s="2"/>
      <c r="IKK12" s="2"/>
      <c r="IKL12" s="2"/>
      <c r="IKM12" s="2"/>
      <c r="IKN12" s="2"/>
      <c r="IKO12" s="2"/>
      <c r="IKP12" s="2"/>
      <c r="IKQ12" s="2"/>
      <c r="IKR12" s="2"/>
      <c r="IKS12" s="2"/>
      <c r="IKT12" s="2"/>
      <c r="IKU12" s="2"/>
      <c r="IKV12" s="2"/>
      <c r="IKW12" s="2"/>
      <c r="IKX12" s="2"/>
      <c r="IKY12" s="2"/>
      <c r="IKZ12" s="2"/>
      <c r="ILA12" s="2"/>
      <c r="ILB12" s="2"/>
      <c r="ILC12" s="2"/>
      <c r="ILD12" s="2"/>
      <c r="ILE12" s="2"/>
      <c r="ILF12" s="2"/>
      <c r="ILG12" s="2"/>
      <c r="ILH12" s="2"/>
      <c r="ILI12" s="2"/>
      <c r="ILJ12" s="2"/>
      <c r="ILK12" s="2"/>
      <c r="ILL12" s="2"/>
      <c r="ILM12" s="2"/>
      <c r="ILN12" s="2"/>
      <c r="ILO12" s="2"/>
      <c r="ILP12" s="2"/>
      <c r="ILQ12" s="2"/>
      <c r="ILR12" s="2"/>
      <c r="ILS12" s="2"/>
      <c r="ILT12" s="2"/>
      <c r="ILU12" s="2"/>
      <c r="ILV12" s="2"/>
      <c r="ILW12" s="2"/>
      <c r="ILX12" s="2"/>
      <c r="ILY12" s="2"/>
      <c r="ILZ12" s="2"/>
      <c r="IMA12" s="2"/>
      <c r="IMB12" s="2"/>
      <c r="IMC12" s="2"/>
      <c r="IMD12" s="2"/>
      <c r="IME12" s="2"/>
      <c r="IMF12" s="2"/>
      <c r="IMG12" s="2"/>
      <c r="IMH12" s="2"/>
      <c r="IMI12" s="2"/>
      <c r="IMJ12" s="2"/>
      <c r="IMK12" s="2"/>
      <c r="IML12" s="2"/>
      <c r="IMM12" s="2"/>
      <c r="IMN12" s="2"/>
      <c r="IMO12" s="2"/>
      <c r="IMP12" s="2"/>
      <c r="IMQ12" s="2"/>
      <c r="IMR12" s="2"/>
      <c r="IMS12" s="2"/>
      <c r="IMT12" s="2"/>
      <c r="IMU12" s="2"/>
      <c r="IMV12" s="2"/>
      <c r="IMW12" s="2"/>
      <c r="IMX12" s="2"/>
      <c r="IMY12" s="2"/>
      <c r="IMZ12" s="2"/>
      <c r="INA12" s="2"/>
      <c r="INB12" s="2"/>
      <c r="INC12" s="2"/>
      <c r="IND12" s="2"/>
      <c r="INE12" s="2"/>
      <c r="INF12" s="2"/>
      <c r="ING12" s="2"/>
      <c r="INH12" s="2"/>
      <c r="INI12" s="2"/>
      <c r="INJ12" s="2"/>
      <c r="INK12" s="2"/>
      <c r="INL12" s="2"/>
      <c r="INM12" s="2"/>
      <c r="INN12" s="2"/>
      <c r="INO12" s="2"/>
      <c r="INP12" s="2"/>
      <c r="INQ12" s="2"/>
      <c r="INR12" s="2"/>
      <c r="INS12" s="2"/>
      <c r="INT12" s="2"/>
      <c r="INU12" s="2"/>
      <c r="INV12" s="2"/>
      <c r="INW12" s="2"/>
      <c r="INX12" s="2"/>
      <c r="INY12" s="2"/>
      <c r="INZ12" s="2"/>
      <c r="IOA12" s="2"/>
      <c r="IOB12" s="2"/>
      <c r="IOC12" s="2"/>
      <c r="IOD12" s="2"/>
      <c r="IOE12" s="2"/>
      <c r="IOF12" s="2"/>
      <c r="IOG12" s="2"/>
      <c r="IOH12" s="2"/>
      <c r="IOI12" s="2"/>
      <c r="IOJ12" s="2"/>
      <c r="IOK12" s="2"/>
      <c r="IOL12" s="2"/>
      <c r="IOM12" s="2"/>
      <c r="ION12" s="2"/>
      <c r="IOO12" s="2"/>
      <c r="IOP12" s="2"/>
      <c r="IOQ12" s="2"/>
      <c r="IOR12" s="2"/>
      <c r="IOS12" s="2"/>
      <c r="IOT12" s="2"/>
      <c r="IOU12" s="2"/>
      <c r="IOV12" s="2"/>
      <c r="IOW12" s="2"/>
      <c r="IOX12" s="2"/>
      <c r="IOY12" s="2"/>
      <c r="IOZ12" s="2"/>
      <c r="IPA12" s="2"/>
      <c r="IPB12" s="2"/>
      <c r="IPC12" s="2"/>
      <c r="IPD12" s="2"/>
      <c r="IPE12" s="2"/>
      <c r="IPF12" s="2"/>
      <c r="IPG12" s="2"/>
      <c r="IPH12" s="2"/>
      <c r="IPI12" s="2"/>
      <c r="IPJ12" s="2"/>
      <c r="IPK12" s="2"/>
      <c r="IPL12" s="2"/>
      <c r="IPM12" s="2"/>
      <c r="IPN12" s="2"/>
      <c r="IPO12" s="2"/>
      <c r="IPP12" s="2"/>
      <c r="IPQ12" s="2"/>
      <c r="IPR12" s="2"/>
      <c r="IPS12" s="2"/>
      <c r="IPT12" s="2"/>
      <c r="IPU12" s="2"/>
      <c r="IPV12" s="2"/>
      <c r="IPW12" s="2"/>
      <c r="IPX12" s="2"/>
      <c r="IPY12" s="2"/>
      <c r="IPZ12" s="2"/>
      <c r="IQA12" s="2"/>
      <c r="IQB12" s="2"/>
      <c r="IQC12" s="2"/>
      <c r="IQD12" s="2"/>
      <c r="IQE12" s="2"/>
      <c r="IQF12" s="2"/>
      <c r="IQG12" s="2"/>
      <c r="IQH12" s="2"/>
      <c r="IQI12" s="2"/>
      <c r="IQJ12" s="2"/>
      <c r="IQK12" s="2"/>
      <c r="IQL12" s="2"/>
      <c r="IQM12" s="2"/>
      <c r="IQN12" s="2"/>
      <c r="IQO12" s="2"/>
      <c r="IQP12" s="2"/>
      <c r="IQQ12" s="2"/>
      <c r="IQR12" s="2"/>
      <c r="IQS12" s="2"/>
      <c r="IQT12" s="2"/>
      <c r="IQU12" s="2"/>
      <c r="IQV12" s="2"/>
      <c r="IQW12" s="2"/>
      <c r="IQX12" s="2"/>
      <c r="IQY12" s="2"/>
      <c r="IQZ12" s="2"/>
      <c r="IRA12" s="2"/>
      <c r="IRB12" s="2"/>
      <c r="IRC12" s="2"/>
      <c r="IRD12" s="2"/>
      <c r="IRE12" s="2"/>
      <c r="IRF12" s="2"/>
      <c r="IRG12" s="2"/>
      <c r="IRH12" s="2"/>
      <c r="IRI12" s="2"/>
      <c r="IRJ12" s="2"/>
      <c r="IRK12" s="2"/>
      <c r="IRL12" s="2"/>
      <c r="IRM12" s="2"/>
      <c r="IRN12" s="2"/>
      <c r="IRO12" s="2"/>
      <c r="IRP12" s="2"/>
      <c r="IRQ12" s="2"/>
      <c r="IRR12" s="2"/>
      <c r="IRS12" s="2"/>
      <c r="IRT12" s="2"/>
      <c r="IRU12" s="2"/>
      <c r="IRV12" s="2"/>
      <c r="IRW12" s="2"/>
      <c r="IRX12" s="2"/>
      <c r="IRY12" s="2"/>
      <c r="IRZ12" s="2"/>
      <c r="ISA12" s="2"/>
      <c r="ISB12" s="2"/>
      <c r="ISC12" s="2"/>
      <c r="ISD12" s="2"/>
      <c r="ISE12" s="2"/>
      <c r="ISF12" s="2"/>
      <c r="ISG12" s="2"/>
      <c r="ISH12" s="2"/>
      <c r="ISI12" s="2"/>
      <c r="ISJ12" s="2"/>
      <c r="ISK12" s="2"/>
      <c r="ISL12" s="2"/>
      <c r="ISM12" s="2"/>
      <c r="ISN12" s="2"/>
      <c r="ISO12" s="2"/>
      <c r="ISP12" s="2"/>
      <c r="ISQ12" s="2"/>
      <c r="ISR12" s="2"/>
      <c r="ISS12" s="2"/>
      <c r="IST12" s="2"/>
      <c r="ISU12" s="2"/>
      <c r="ISV12" s="2"/>
      <c r="ISW12" s="2"/>
      <c r="ISX12" s="2"/>
      <c r="ISY12" s="2"/>
      <c r="ISZ12" s="2"/>
      <c r="ITA12" s="2"/>
      <c r="ITB12" s="2"/>
      <c r="ITC12" s="2"/>
      <c r="ITD12" s="2"/>
      <c r="ITE12" s="2"/>
      <c r="ITF12" s="2"/>
      <c r="ITG12" s="2"/>
      <c r="ITH12" s="2"/>
      <c r="ITI12" s="2"/>
      <c r="ITJ12" s="2"/>
      <c r="ITK12" s="2"/>
      <c r="ITL12" s="2"/>
      <c r="ITM12" s="2"/>
      <c r="ITN12" s="2"/>
      <c r="ITO12" s="2"/>
      <c r="ITP12" s="2"/>
      <c r="ITQ12" s="2"/>
      <c r="ITR12" s="2"/>
      <c r="ITS12" s="2"/>
      <c r="ITT12" s="2"/>
      <c r="ITU12" s="2"/>
      <c r="ITV12" s="2"/>
      <c r="ITW12" s="2"/>
      <c r="ITX12" s="2"/>
      <c r="ITY12" s="2"/>
      <c r="ITZ12" s="2"/>
      <c r="IUA12" s="2"/>
      <c r="IUB12" s="2"/>
      <c r="IUC12" s="2"/>
      <c r="IUD12" s="2"/>
      <c r="IUE12" s="2"/>
      <c r="IUF12" s="2"/>
      <c r="IUG12" s="2"/>
      <c r="IUH12" s="2"/>
      <c r="IUI12" s="2"/>
      <c r="IUJ12" s="2"/>
      <c r="IUK12" s="2"/>
      <c r="IUL12" s="2"/>
      <c r="IUM12" s="2"/>
      <c r="IUN12" s="2"/>
      <c r="IUO12" s="2"/>
      <c r="IUP12" s="2"/>
      <c r="IUQ12" s="2"/>
      <c r="IUR12" s="2"/>
      <c r="IUS12" s="2"/>
      <c r="IUT12" s="2"/>
      <c r="IUU12" s="2"/>
      <c r="IUV12" s="2"/>
      <c r="IUW12" s="2"/>
      <c r="IUX12" s="2"/>
      <c r="IUY12" s="2"/>
      <c r="IUZ12" s="2"/>
      <c r="IVA12" s="2"/>
      <c r="IVB12" s="2"/>
      <c r="IVC12" s="2"/>
      <c r="IVD12" s="2"/>
      <c r="IVE12" s="2"/>
      <c r="IVF12" s="2"/>
      <c r="IVG12" s="2"/>
      <c r="IVH12" s="2"/>
      <c r="IVI12" s="2"/>
      <c r="IVJ12" s="2"/>
      <c r="IVK12" s="2"/>
      <c r="IVL12" s="2"/>
      <c r="IVM12" s="2"/>
      <c r="IVN12" s="2"/>
      <c r="IVO12" s="2"/>
      <c r="IVP12" s="2"/>
      <c r="IVQ12" s="2"/>
      <c r="IVR12" s="2"/>
      <c r="IVS12" s="2"/>
      <c r="IVT12" s="2"/>
      <c r="IVU12" s="2"/>
      <c r="IVV12" s="2"/>
      <c r="IVW12" s="2"/>
      <c r="IVX12" s="2"/>
      <c r="IVY12" s="2"/>
      <c r="IVZ12" s="2"/>
      <c r="IWA12" s="2"/>
      <c r="IWB12" s="2"/>
      <c r="IWC12" s="2"/>
      <c r="IWD12" s="2"/>
      <c r="IWE12" s="2"/>
      <c r="IWF12" s="2"/>
      <c r="IWG12" s="2"/>
      <c r="IWH12" s="2"/>
      <c r="IWI12" s="2"/>
      <c r="IWJ12" s="2"/>
      <c r="IWK12" s="2"/>
      <c r="IWL12" s="2"/>
      <c r="IWM12" s="2"/>
      <c r="IWN12" s="2"/>
      <c r="IWO12" s="2"/>
      <c r="IWP12" s="2"/>
      <c r="IWQ12" s="2"/>
      <c r="IWR12" s="2"/>
      <c r="IWS12" s="2"/>
      <c r="IWT12" s="2"/>
      <c r="IWU12" s="2"/>
      <c r="IWV12" s="2"/>
      <c r="IWW12" s="2"/>
      <c r="IWX12" s="2"/>
      <c r="IWY12" s="2"/>
      <c r="IWZ12" s="2"/>
      <c r="IXA12" s="2"/>
      <c r="IXB12" s="2"/>
      <c r="IXC12" s="2"/>
      <c r="IXD12" s="2"/>
      <c r="IXE12" s="2"/>
      <c r="IXF12" s="2"/>
      <c r="IXG12" s="2"/>
      <c r="IXH12" s="2"/>
      <c r="IXI12" s="2"/>
      <c r="IXJ12" s="2"/>
      <c r="IXK12" s="2"/>
      <c r="IXL12" s="2"/>
      <c r="IXM12" s="2"/>
      <c r="IXN12" s="2"/>
      <c r="IXO12" s="2"/>
      <c r="IXP12" s="2"/>
      <c r="IXQ12" s="2"/>
      <c r="IXR12" s="2"/>
      <c r="IXS12" s="2"/>
      <c r="IXT12" s="2"/>
      <c r="IXU12" s="2"/>
      <c r="IXV12" s="2"/>
      <c r="IXW12" s="2"/>
      <c r="IXX12" s="2"/>
      <c r="IXY12" s="2"/>
      <c r="IXZ12" s="2"/>
      <c r="IYA12" s="2"/>
      <c r="IYB12" s="2"/>
      <c r="IYC12" s="2"/>
      <c r="IYD12" s="2"/>
      <c r="IYE12" s="2"/>
      <c r="IYF12" s="2"/>
      <c r="IYG12" s="2"/>
      <c r="IYH12" s="2"/>
      <c r="IYI12" s="2"/>
      <c r="IYJ12" s="2"/>
      <c r="IYK12" s="2"/>
      <c r="IYL12" s="2"/>
      <c r="IYM12" s="2"/>
      <c r="IYN12" s="2"/>
      <c r="IYO12" s="2"/>
      <c r="IYP12" s="2"/>
      <c r="IYQ12" s="2"/>
      <c r="IYR12" s="2"/>
      <c r="IYS12" s="2"/>
      <c r="IYT12" s="2"/>
      <c r="IYU12" s="2"/>
      <c r="IYV12" s="2"/>
      <c r="IYW12" s="2"/>
      <c r="IYX12" s="2"/>
      <c r="IYY12" s="2"/>
      <c r="IYZ12" s="2"/>
      <c r="IZA12" s="2"/>
      <c r="IZB12" s="2"/>
      <c r="IZC12" s="2"/>
      <c r="IZD12" s="2"/>
      <c r="IZE12" s="2"/>
      <c r="IZF12" s="2"/>
      <c r="IZG12" s="2"/>
      <c r="IZH12" s="2"/>
      <c r="IZI12" s="2"/>
      <c r="IZJ12" s="2"/>
      <c r="IZK12" s="2"/>
      <c r="IZL12" s="2"/>
      <c r="IZM12" s="2"/>
      <c r="IZN12" s="2"/>
      <c r="IZO12" s="2"/>
      <c r="IZP12" s="2"/>
      <c r="IZQ12" s="2"/>
      <c r="IZR12" s="2"/>
      <c r="IZS12" s="2"/>
      <c r="IZT12" s="2"/>
      <c r="IZU12" s="2"/>
      <c r="IZV12" s="2"/>
      <c r="IZW12" s="2"/>
      <c r="IZX12" s="2"/>
      <c r="IZY12" s="2"/>
      <c r="IZZ12" s="2"/>
      <c r="JAA12" s="2"/>
      <c r="JAB12" s="2"/>
      <c r="JAC12" s="2"/>
      <c r="JAD12" s="2"/>
      <c r="JAE12" s="2"/>
      <c r="JAF12" s="2"/>
      <c r="JAG12" s="2"/>
      <c r="JAH12" s="2"/>
      <c r="JAI12" s="2"/>
      <c r="JAJ12" s="2"/>
      <c r="JAK12" s="2"/>
      <c r="JAL12" s="2"/>
      <c r="JAM12" s="2"/>
      <c r="JAN12" s="2"/>
      <c r="JAO12" s="2"/>
      <c r="JAP12" s="2"/>
      <c r="JAQ12" s="2"/>
      <c r="JAR12" s="2"/>
      <c r="JAS12" s="2"/>
      <c r="JAT12" s="2"/>
      <c r="JAU12" s="2"/>
      <c r="JAV12" s="2"/>
      <c r="JAW12" s="2"/>
      <c r="JAX12" s="2"/>
      <c r="JAY12" s="2"/>
      <c r="JAZ12" s="2"/>
      <c r="JBA12" s="2"/>
      <c r="JBB12" s="2"/>
      <c r="JBC12" s="2"/>
      <c r="JBD12" s="2"/>
      <c r="JBE12" s="2"/>
      <c r="JBF12" s="2"/>
      <c r="JBG12" s="2"/>
      <c r="JBH12" s="2"/>
      <c r="JBI12" s="2"/>
      <c r="JBJ12" s="2"/>
      <c r="JBK12" s="2"/>
      <c r="JBL12" s="2"/>
      <c r="JBM12" s="2"/>
      <c r="JBN12" s="2"/>
      <c r="JBO12" s="2"/>
      <c r="JBP12" s="2"/>
      <c r="JBQ12" s="2"/>
      <c r="JBR12" s="2"/>
      <c r="JBS12" s="2"/>
      <c r="JBT12" s="2"/>
      <c r="JBU12" s="2"/>
      <c r="JBV12" s="2"/>
      <c r="JBW12" s="2"/>
      <c r="JBX12" s="2"/>
      <c r="JBY12" s="2"/>
      <c r="JBZ12" s="2"/>
      <c r="JCA12" s="2"/>
      <c r="JCB12" s="2"/>
      <c r="JCC12" s="2"/>
      <c r="JCD12" s="2"/>
      <c r="JCE12" s="2"/>
      <c r="JCF12" s="2"/>
      <c r="JCG12" s="2"/>
      <c r="JCH12" s="2"/>
      <c r="JCI12" s="2"/>
      <c r="JCJ12" s="2"/>
      <c r="JCK12" s="2"/>
      <c r="JCL12" s="2"/>
      <c r="JCM12" s="2"/>
      <c r="JCN12" s="2"/>
      <c r="JCO12" s="2"/>
      <c r="JCP12" s="2"/>
      <c r="JCQ12" s="2"/>
      <c r="JCR12" s="2"/>
      <c r="JCS12" s="2"/>
      <c r="JCT12" s="2"/>
      <c r="JCU12" s="2"/>
      <c r="JCV12" s="2"/>
      <c r="JCW12" s="2"/>
      <c r="JCX12" s="2"/>
      <c r="JCY12" s="2"/>
      <c r="JCZ12" s="2"/>
      <c r="JDA12" s="2"/>
      <c r="JDB12" s="2"/>
      <c r="JDC12" s="2"/>
      <c r="JDD12" s="2"/>
      <c r="JDE12" s="2"/>
      <c r="JDF12" s="2"/>
      <c r="JDG12" s="2"/>
      <c r="JDH12" s="2"/>
      <c r="JDI12" s="2"/>
      <c r="JDJ12" s="2"/>
      <c r="JDK12" s="2"/>
      <c r="JDL12" s="2"/>
      <c r="JDM12" s="2"/>
      <c r="JDN12" s="2"/>
      <c r="JDO12" s="2"/>
      <c r="JDP12" s="2"/>
      <c r="JDQ12" s="2"/>
      <c r="JDR12" s="2"/>
      <c r="JDS12" s="2"/>
      <c r="JDT12" s="2"/>
      <c r="JDU12" s="2"/>
      <c r="JDV12" s="2"/>
      <c r="JDW12" s="2"/>
      <c r="JDX12" s="2"/>
      <c r="JDY12" s="2"/>
      <c r="JDZ12" s="2"/>
      <c r="JEA12" s="2"/>
      <c r="JEB12" s="2"/>
      <c r="JEC12" s="2"/>
      <c r="JED12" s="2"/>
      <c r="JEE12" s="2"/>
      <c r="JEF12" s="2"/>
      <c r="JEG12" s="2"/>
      <c r="JEH12" s="2"/>
      <c r="JEI12" s="2"/>
      <c r="JEJ12" s="2"/>
      <c r="JEK12" s="2"/>
      <c r="JEL12" s="2"/>
      <c r="JEM12" s="2"/>
      <c r="JEN12" s="2"/>
      <c r="JEO12" s="2"/>
      <c r="JEP12" s="2"/>
      <c r="JEQ12" s="2"/>
      <c r="JER12" s="2"/>
      <c r="JES12" s="2"/>
      <c r="JET12" s="2"/>
      <c r="JEU12" s="2"/>
      <c r="JEV12" s="2"/>
      <c r="JEW12" s="2"/>
      <c r="JEX12" s="2"/>
      <c r="JEY12" s="2"/>
      <c r="JEZ12" s="2"/>
      <c r="JFA12" s="2"/>
      <c r="JFB12" s="2"/>
      <c r="JFC12" s="2"/>
      <c r="JFD12" s="2"/>
      <c r="JFE12" s="2"/>
      <c r="JFF12" s="2"/>
      <c r="JFG12" s="2"/>
      <c r="JFH12" s="2"/>
      <c r="JFI12" s="2"/>
      <c r="JFJ12" s="2"/>
      <c r="JFK12" s="2"/>
      <c r="JFL12" s="2"/>
      <c r="JFM12" s="2"/>
      <c r="JFN12" s="2"/>
      <c r="JFO12" s="2"/>
      <c r="JFP12" s="2"/>
      <c r="JFQ12" s="2"/>
      <c r="JFR12" s="2"/>
      <c r="JFS12" s="2"/>
      <c r="JFT12" s="2"/>
      <c r="JFU12" s="2"/>
      <c r="JFV12" s="2"/>
      <c r="JFW12" s="2"/>
      <c r="JFX12" s="2"/>
      <c r="JFY12" s="2"/>
      <c r="JFZ12" s="2"/>
      <c r="JGA12" s="2"/>
      <c r="JGB12" s="2"/>
      <c r="JGC12" s="2"/>
      <c r="JGD12" s="2"/>
      <c r="JGE12" s="2"/>
      <c r="JGF12" s="2"/>
      <c r="JGG12" s="2"/>
      <c r="JGH12" s="2"/>
      <c r="JGI12" s="2"/>
      <c r="JGJ12" s="2"/>
      <c r="JGK12" s="2"/>
      <c r="JGL12" s="2"/>
      <c r="JGM12" s="2"/>
      <c r="JGN12" s="2"/>
      <c r="JGO12" s="2"/>
      <c r="JGP12" s="2"/>
      <c r="JGQ12" s="2"/>
      <c r="JGR12" s="2"/>
      <c r="JGS12" s="2"/>
      <c r="JGT12" s="2"/>
      <c r="JGU12" s="2"/>
      <c r="JGV12" s="2"/>
      <c r="JGW12" s="2"/>
      <c r="JGX12" s="2"/>
      <c r="JGY12" s="2"/>
      <c r="JGZ12" s="2"/>
      <c r="JHA12" s="2"/>
      <c r="JHB12" s="2"/>
      <c r="JHC12" s="2"/>
      <c r="JHD12" s="2"/>
      <c r="JHE12" s="2"/>
      <c r="JHF12" s="2"/>
      <c r="JHG12" s="2"/>
      <c r="JHH12" s="2"/>
      <c r="JHI12" s="2"/>
      <c r="JHJ12" s="2"/>
      <c r="JHK12" s="2"/>
      <c r="JHL12" s="2"/>
      <c r="JHM12" s="2"/>
      <c r="JHN12" s="2"/>
      <c r="JHO12" s="2"/>
      <c r="JHP12" s="2"/>
      <c r="JHQ12" s="2"/>
      <c r="JHR12" s="2"/>
      <c r="JHS12" s="2"/>
      <c r="JHT12" s="2"/>
      <c r="JHU12" s="2"/>
      <c r="JHV12" s="2"/>
      <c r="JHW12" s="2"/>
      <c r="JHX12" s="2"/>
      <c r="JHY12" s="2"/>
      <c r="JHZ12" s="2"/>
      <c r="JIA12" s="2"/>
      <c r="JIB12" s="2"/>
      <c r="JIC12" s="2"/>
      <c r="JID12" s="2"/>
      <c r="JIE12" s="2"/>
      <c r="JIF12" s="2"/>
      <c r="JIG12" s="2"/>
      <c r="JIH12" s="2"/>
      <c r="JII12" s="2"/>
      <c r="JIJ12" s="2"/>
      <c r="JIK12" s="2"/>
      <c r="JIL12" s="2"/>
      <c r="JIM12" s="2"/>
      <c r="JIN12" s="2"/>
      <c r="JIO12" s="2"/>
      <c r="JIP12" s="2"/>
      <c r="JIQ12" s="2"/>
      <c r="JIR12" s="2"/>
      <c r="JIS12" s="2"/>
      <c r="JIT12" s="2"/>
      <c r="JIU12" s="2"/>
      <c r="JIV12" s="2"/>
      <c r="JIW12" s="2"/>
      <c r="JIX12" s="2"/>
      <c r="JIY12" s="2"/>
      <c r="JIZ12" s="2"/>
      <c r="JJA12" s="2"/>
      <c r="JJB12" s="2"/>
      <c r="JJC12" s="2"/>
      <c r="JJD12" s="2"/>
      <c r="JJE12" s="2"/>
      <c r="JJF12" s="2"/>
      <c r="JJG12" s="2"/>
      <c r="JJH12" s="2"/>
      <c r="JJI12" s="2"/>
      <c r="JJJ12" s="2"/>
      <c r="JJK12" s="2"/>
      <c r="JJL12" s="2"/>
      <c r="JJM12" s="2"/>
      <c r="JJN12" s="2"/>
      <c r="JJO12" s="2"/>
      <c r="JJP12" s="2"/>
      <c r="JJQ12" s="2"/>
      <c r="JJR12" s="2"/>
      <c r="JJS12" s="2"/>
      <c r="JJT12" s="2"/>
      <c r="JJU12" s="2"/>
      <c r="JJV12" s="2"/>
      <c r="JJW12" s="2"/>
      <c r="JJX12" s="2"/>
      <c r="JJY12" s="2"/>
      <c r="JJZ12" s="2"/>
      <c r="JKA12" s="2"/>
      <c r="JKB12" s="2"/>
      <c r="JKC12" s="2"/>
      <c r="JKD12" s="2"/>
      <c r="JKE12" s="2"/>
      <c r="JKF12" s="2"/>
      <c r="JKG12" s="2"/>
      <c r="JKH12" s="2"/>
      <c r="JKI12" s="2"/>
      <c r="JKJ12" s="2"/>
      <c r="JKK12" s="2"/>
      <c r="JKL12" s="2"/>
      <c r="JKM12" s="2"/>
      <c r="JKN12" s="2"/>
      <c r="JKO12" s="2"/>
      <c r="JKP12" s="2"/>
      <c r="JKQ12" s="2"/>
      <c r="JKR12" s="2"/>
      <c r="JKS12" s="2"/>
      <c r="JKT12" s="2"/>
      <c r="JKU12" s="2"/>
      <c r="JKV12" s="2"/>
      <c r="JKW12" s="2"/>
      <c r="JKX12" s="2"/>
      <c r="JKY12" s="2"/>
      <c r="JKZ12" s="2"/>
      <c r="JLA12" s="2"/>
      <c r="JLB12" s="2"/>
      <c r="JLC12" s="2"/>
      <c r="JLD12" s="2"/>
      <c r="JLE12" s="2"/>
      <c r="JLF12" s="2"/>
      <c r="JLG12" s="2"/>
      <c r="JLH12" s="2"/>
      <c r="JLI12" s="2"/>
      <c r="JLJ12" s="2"/>
      <c r="JLK12" s="2"/>
      <c r="JLL12" s="2"/>
      <c r="JLM12" s="2"/>
      <c r="JLN12" s="2"/>
      <c r="JLO12" s="2"/>
      <c r="JLP12" s="2"/>
      <c r="JLQ12" s="2"/>
      <c r="JLR12" s="2"/>
      <c r="JLS12" s="2"/>
      <c r="JLT12" s="2"/>
      <c r="JLU12" s="2"/>
      <c r="JLV12" s="2"/>
      <c r="JLW12" s="2"/>
      <c r="JLX12" s="2"/>
      <c r="JLY12" s="2"/>
      <c r="JLZ12" s="2"/>
      <c r="JMA12" s="2"/>
      <c r="JMB12" s="2"/>
      <c r="JMC12" s="2"/>
      <c r="JMD12" s="2"/>
      <c r="JME12" s="2"/>
      <c r="JMF12" s="2"/>
      <c r="JMG12" s="2"/>
      <c r="JMH12" s="2"/>
      <c r="JMI12" s="2"/>
      <c r="JMJ12" s="2"/>
      <c r="JMK12" s="2"/>
      <c r="JML12" s="2"/>
      <c r="JMM12" s="2"/>
      <c r="JMN12" s="2"/>
      <c r="JMO12" s="2"/>
      <c r="JMP12" s="2"/>
      <c r="JMQ12" s="2"/>
      <c r="JMR12" s="2"/>
      <c r="JMS12" s="2"/>
      <c r="JMT12" s="2"/>
      <c r="JMU12" s="2"/>
      <c r="JMV12" s="2"/>
      <c r="JMW12" s="2"/>
      <c r="JMX12" s="2"/>
      <c r="JMY12" s="2"/>
      <c r="JMZ12" s="2"/>
      <c r="JNA12" s="2"/>
      <c r="JNB12" s="2"/>
      <c r="JNC12" s="2"/>
      <c r="JND12" s="2"/>
      <c r="JNE12" s="2"/>
      <c r="JNF12" s="2"/>
      <c r="JNG12" s="2"/>
      <c r="JNH12" s="2"/>
      <c r="JNI12" s="2"/>
      <c r="JNJ12" s="2"/>
      <c r="JNK12" s="2"/>
      <c r="JNL12" s="2"/>
      <c r="JNM12" s="2"/>
      <c r="JNN12" s="2"/>
      <c r="JNO12" s="2"/>
      <c r="JNP12" s="2"/>
      <c r="JNQ12" s="2"/>
      <c r="JNR12" s="2"/>
      <c r="JNS12" s="2"/>
      <c r="JNT12" s="2"/>
      <c r="JNU12" s="2"/>
      <c r="JNV12" s="2"/>
      <c r="JNW12" s="2"/>
      <c r="JNX12" s="2"/>
      <c r="JNY12" s="2"/>
      <c r="JNZ12" s="2"/>
      <c r="JOA12" s="2"/>
      <c r="JOB12" s="2"/>
      <c r="JOC12" s="2"/>
      <c r="JOD12" s="2"/>
      <c r="JOE12" s="2"/>
      <c r="JOF12" s="2"/>
      <c r="JOG12" s="2"/>
      <c r="JOH12" s="2"/>
      <c r="JOI12" s="2"/>
      <c r="JOJ12" s="2"/>
      <c r="JOK12" s="2"/>
      <c r="JOL12" s="2"/>
      <c r="JOM12" s="2"/>
      <c r="JON12" s="2"/>
      <c r="JOO12" s="2"/>
      <c r="JOP12" s="2"/>
      <c r="JOQ12" s="2"/>
      <c r="JOR12" s="2"/>
      <c r="JOS12" s="2"/>
      <c r="JOT12" s="2"/>
      <c r="JOU12" s="2"/>
      <c r="JOV12" s="2"/>
      <c r="JOW12" s="2"/>
      <c r="JOX12" s="2"/>
      <c r="JOY12" s="2"/>
      <c r="JOZ12" s="2"/>
      <c r="JPA12" s="2"/>
      <c r="JPB12" s="2"/>
      <c r="JPC12" s="2"/>
      <c r="JPD12" s="2"/>
      <c r="JPE12" s="2"/>
      <c r="JPF12" s="2"/>
      <c r="JPG12" s="2"/>
      <c r="JPH12" s="2"/>
      <c r="JPI12" s="2"/>
      <c r="JPJ12" s="2"/>
      <c r="JPK12" s="2"/>
      <c r="JPL12" s="2"/>
      <c r="JPM12" s="2"/>
      <c r="JPN12" s="2"/>
      <c r="JPO12" s="2"/>
      <c r="JPP12" s="2"/>
      <c r="JPQ12" s="2"/>
      <c r="JPR12" s="2"/>
      <c r="JPS12" s="2"/>
      <c r="JPT12" s="2"/>
      <c r="JPU12" s="2"/>
      <c r="JPV12" s="2"/>
      <c r="JPW12" s="2"/>
      <c r="JPX12" s="2"/>
      <c r="JPY12" s="2"/>
      <c r="JPZ12" s="2"/>
      <c r="JQA12" s="2"/>
      <c r="JQB12" s="2"/>
      <c r="JQC12" s="2"/>
      <c r="JQD12" s="2"/>
      <c r="JQE12" s="2"/>
      <c r="JQF12" s="2"/>
      <c r="JQG12" s="2"/>
      <c r="JQH12" s="2"/>
      <c r="JQI12" s="2"/>
      <c r="JQJ12" s="2"/>
      <c r="JQK12" s="2"/>
      <c r="JQL12" s="2"/>
      <c r="JQM12" s="2"/>
      <c r="JQN12" s="2"/>
      <c r="JQO12" s="2"/>
      <c r="JQP12" s="2"/>
      <c r="JQQ12" s="2"/>
      <c r="JQR12" s="2"/>
      <c r="JQS12" s="2"/>
      <c r="JQT12" s="2"/>
      <c r="JQU12" s="2"/>
      <c r="JQV12" s="2"/>
      <c r="JQW12" s="2"/>
      <c r="JQX12" s="2"/>
      <c r="JQY12" s="2"/>
      <c r="JQZ12" s="2"/>
      <c r="JRA12" s="2"/>
      <c r="JRB12" s="2"/>
      <c r="JRC12" s="2"/>
      <c r="JRD12" s="2"/>
      <c r="JRE12" s="2"/>
      <c r="JRF12" s="2"/>
      <c r="JRG12" s="2"/>
      <c r="JRH12" s="2"/>
      <c r="JRI12" s="2"/>
      <c r="JRJ12" s="2"/>
      <c r="JRK12" s="2"/>
      <c r="JRL12" s="2"/>
      <c r="JRM12" s="2"/>
      <c r="JRN12" s="2"/>
      <c r="JRO12" s="2"/>
      <c r="JRP12" s="2"/>
      <c r="JRQ12" s="2"/>
      <c r="JRR12" s="2"/>
      <c r="JRS12" s="2"/>
      <c r="JRT12" s="2"/>
      <c r="JRU12" s="2"/>
      <c r="JRV12" s="2"/>
      <c r="JRW12" s="2"/>
      <c r="JRX12" s="2"/>
      <c r="JRY12" s="2"/>
      <c r="JRZ12" s="2"/>
      <c r="JSA12" s="2"/>
      <c r="JSB12" s="2"/>
      <c r="JSC12" s="2"/>
      <c r="JSD12" s="2"/>
      <c r="JSE12" s="2"/>
      <c r="JSF12" s="2"/>
      <c r="JSG12" s="2"/>
      <c r="JSH12" s="2"/>
      <c r="JSI12" s="2"/>
      <c r="JSJ12" s="2"/>
      <c r="JSK12" s="2"/>
      <c r="JSL12" s="2"/>
      <c r="JSM12" s="2"/>
      <c r="JSN12" s="2"/>
      <c r="JSO12" s="2"/>
      <c r="JSP12" s="2"/>
      <c r="JSQ12" s="2"/>
      <c r="JSR12" s="2"/>
      <c r="JSS12" s="2"/>
      <c r="JST12" s="2"/>
      <c r="JSU12" s="2"/>
      <c r="JSV12" s="2"/>
      <c r="JSW12" s="2"/>
      <c r="JSX12" s="2"/>
      <c r="JSY12" s="2"/>
      <c r="JSZ12" s="2"/>
      <c r="JTA12" s="2"/>
      <c r="JTB12" s="2"/>
      <c r="JTC12" s="2"/>
      <c r="JTD12" s="2"/>
      <c r="JTE12" s="2"/>
      <c r="JTF12" s="2"/>
      <c r="JTG12" s="2"/>
      <c r="JTH12" s="2"/>
      <c r="JTI12" s="2"/>
      <c r="JTJ12" s="2"/>
      <c r="JTK12" s="2"/>
      <c r="JTL12" s="2"/>
      <c r="JTM12" s="2"/>
      <c r="JTN12" s="2"/>
      <c r="JTO12" s="2"/>
      <c r="JTP12" s="2"/>
      <c r="JTQ12" s="2"/>
      <c r="JTR12" s="2"/>
      <c r="JTS12" s="2"/>
      <c r="JTT12" s="2"/>
      <c r="JTU12" s="2"/>
      <c r="JTV12" s="2"/>
      <c r="JTW12" s="2"/>
      <c r="JTX12" s="2"/>
      <c r="JTY12" s="2"/>
      <c r="JTZ12" s="2"/>
      <c r="JUA12" s="2"/>
      <c r="JUB12" s="2"/>
      <c r="JUC12" s="2"/>
      <c r="JUD12" s="2"/>
      <c r="JUE12" s="2"/>
      <c r="JUF12" s="2"/>
      <c r="JUG12" s="2"/>
      <c r="JUH12" s="2"/>
      <c r="JUI12" s="2"/>
      <c r="JUJ12" s="2"/>
      <c r="JUK12" s="2"/>
      <c r="JUL12" s="2"/>
      <c r="JUM12" s="2"/>
      <c r="JUN12" s="2"/>
      <c r="JUO12" s="2"/>
      <c r="JUP12" s="2"/>
      <c r="JUQ12" s="2"/>
      <c r="JUR12" s="2"/>
      <c r="JUS12" s="2"/>
      <c r="JUT12" s="2"/>
      <c r="JUU12" s="2"/>
      <c r="JUV12" s="2"/>
      <c r="JUW12" s="2"/>
      <c r="JUX12" s="2"/>
      <c r="JUY12" s="2"/>
      <c r="JUZ12" s="2"/>
      <c r="JVA12" s="2"/>
      <c r="JVB12" s="2"/>
      <c r="JVC12" s="2"/>
      <c r="JVD12" s="2"/>
      <c r="JVE12" s="2"/>
      <c r="JVF12" s="2"/>
      <c r="JVG12" s="2"/>
      <c r="JVH12" s="2"/>
      <c r="JVI12" s="2"/>
      <c r="JVJ12" s="2"/>
      <c r="JVK12" s="2"/>
      <c r="JVL12" s="2"/>
      <c r="JVM12" s="2"/>
      <c r="JVN12" s="2"/>
      <c r="JVO12" s="2"/>
      <c r="JVP12" s="2"/>
      <c r="JVQ12" s="2"/>
      <c r="JVR12" s="2"/>
      <c r="JVS12" s="2"/>
      <c r="JVT12" s="2"/>
      <c r="JVU12" s="2"/>
      <c r="JVV12" s="2"/>
      <c r="JVW12" s="2"/>
      <c r="JVX12" s="2"/>
      <c r="JVY12" s="2"/>
      <c r="JVZ12" s="2"/>
      <c r="JWA12" s="2"/>
      <c r="JWB12" s="2"/>
      <c r="JWC12" s="2"/>
      <c r="JWD12" s="2"/>
      <c r="JWE12" s="2"/>
      <c r="JWF12" s="2"/>
      <c r="JWG12" s="2"/>
      <c r="JWH12" s="2"/>
      <c r="JWI12" s="2"/>
      <c r="JWJ12" s="2"/>
      <c r="JWK12" s="2"/>
      <c r="JWL12" s="2"/>
      <c r="JWM12" s="2"/>
      <c r="JWN12" s="2"/>
      <c r="JWO12" s="2"/>
      <c r="JWP12" s="2"/>
      <c r="JWQ12" s="2"/>
      <c r="JWR12" s="2"/>
      <c r="JWS12" s="2"/>
      <c r="JWT12" s="2"/>
      <c r="JWU12" s="2"/>
      <c r="JWV12" s="2"/>
      <c r="JWW12" s="2"/>
      <c r="JWX12" s="2"/>
      <c r="JWY12" s="2"/>
      <c r="JWZ12" s="2"/>
      <c r="JXA12" s="2"/>
      <c r="JXB12" s="2"/>
      <c r="JXC12" s="2"/>
      <c r="JXD12" s="2"/>
      <c r="JXE12" s="2"/>
      <c r="JXF12" s="2"/>
      <c r="JXG12" s="2"/>
      <c r="JXH12" s="2"/>
      <c r="JXI12" s="2"/>
      <c r="JXJ12" s="2"/>
      <c r="JXK12" s="2"/>
      <c r="JXL12" s="2"/>
      <c r="JXM12" s="2"/>
      <c r="JXN12" s="2"/>
      <c r="JXO12" s="2"/>
      <c r="JXP12" s="2"/>
      <c r="JXQ12" s="2"/>
      <c r="JXR12" s="2"/>
      <c r="JXS12" s="2"/>
      <c r="JXT12" s="2"/>
      <c r="JXU12" s="2"/>
      <c r="JXV12" s="2"/>
      <c r="JXW12" s="2"/>
      <c r="JXX12" s="2"/>
      <c r="JXY12" s="2"/>
      <c r="JXZ12" s="2"/>
      <c r="JYA12" s="2"/>
      <c r="JYB12" s="2"/>
      <c r="JYC12" s="2"/>
      <c r="JYD12" s="2"/>
      <c r="JYE12" s="2"/>
      <c r="JYF12" s="2"/>
      <c r="JYG12" s="2"/>
      <c r="JYH12" s="2"/>
      <c r="JYI12" s="2"/>
      <c r="JYJ12" s="2"/>
      <c r="JYK12" s="2"/>
      <c r="JYL12" s="2"/>
      <c r="JYM12" s="2"/>
      <c r="JYN12" s="2"/>
      <c r="JYO12" s="2"/>
      <c r="JYP12" s="2"/>
      <c r="JYQ12" s="2"/>
      <c r="JYR12" s="2"/>
      <c r="JYS12" s="2"/>
      <c r="JYT12" s="2"/>
      <c r="JYU12" s="2"/>
      <c r="JYV12" s="2"/>
      <c r="JYW12" s="2"/>
      <c r="JYX12" s="2"/>
      <c r="JYY12" s="2"/>
      <c r="JYZ12" s="2"/>
      <c r="JZA12" s="2"/>
      <c r="JZB12" s="2"/>
      <c r="JZC12" s="2"/>
      <c r="JZD12" s="2"/>
      <c r="JZE12" s="2"/>
      <c r="JZF12" s="2"/>
      <c r="JZG12" s="2"/>
      <c r="JZH12" s="2"/>
      <c r="JZI12" s="2"/>
      <c r="JZJ12" s="2"/>
      <c r="JZK12" s="2"/>
      <c r="JZL12" s="2"/>
      <c r="JZM12" s="2"/>
      <c r="JZN12" s="2"/>
      <c r="JZO12" s="2"/>
      <c r="JZP12" s="2"/>
      <c r="JZQ12" s="2"/>
      <c r="JZR12" s="2"/>
      <c r="JZS12" s="2"/>
      <c r="JZT12" s="2"/>
      <c r="JZU12" s="2"/>
      <c r="JZV12" s="2"/>
      <c r="JZW12" s="2"/>
      <c r="JZX12" s="2"/>
      <c r="JZY12" s="2"/>
      <c r="JZZ12" s="2"/>
      <c r="KAA12" s="2"/>
      <c r="KAB12" s="2"/>
      <c r="KAC12" s="2"/>
      <c r="KAD12" s="2"/>
      <c r="KAE12" s="2"/>
      <c r="KAF12" s="2"/>
      <c r="KAG12" s="2"/>
      <c r="KAH12" s="2"/>
      <c r="KAI12" s="2"/>
      <c r="KAJ12" s="2"/>
      <c r="KAK12" s="2"/>
      <c r="KAL12" s="2"/>
      <c r="KAM12" s="2"/>
      <c r="KAN12" s="2"/>
      <c r="KAO12" s="2"/>
      <c r="KAP12" s="2"/>
      <c r="KAQ12" s="2"/>
      <c r="KAR12" s="2"/>
      <c r="KAS12" s="2"/>
      <c r="KAT12" s="2"/>
      <c r="KAU12" s="2"/>
      <c r="KAV12" s="2"/>
      <c r="KAW12" s="2"/>
      <c r="KAX12" s="2"/>
      <c r="KAY12" s="2"/>
      <c r="KAZ12" s="2"/>
      <c r="KBA12" s="2"/>
      <c r="KBB12" s="2"/>
      <c r="KBC12" s="2"/>
      <c r="KBD12" s="2"/>
      <c r="KBE12" s="2"/>
      <c r="KBF12" s="2"/>
      <c r="KBG12" s="2"/>
      <c r="KBH12" s="2"/>
      <c r="KBI12" s="2"/>
      <c r="KBJ12" s="2"/>
      <c r="KBK12" s="2"/>
      <c r="KBL12" s="2"/>
      <c r="KBM12" s="2"/>
      <c r="KBN12" s="2"/>
      <c r="KBO12" s="2"/>
      <c r="KBP12" s="2"/>
      <c r="KBQ12" s="2"/>
      <c r="KBR12" s="2"/>
      <c r="KBS12" s="2"/>
      <c r="KBT12" s="2"/>
      <c r="KBU12" s="2"/>
      <c r="KBV12" s="2"/>
      <c r="KBW12" s="2"/>
      <c r="KBX12" s="2"/>
      <c r="KBY12" s="2"/>
      <c r="KBZ12" s="2"/>
      <c r="KCA12" s="2"/>
      <c r="KCB12" s="2"/>
      <c r="KCC12" s="2"/>
      <c r="KCD12" s="2"/>
      <c r="KCE12" s="2"/>
      <c r="KCF12" s="2"/>
      <c r="KCG12" s="2"/>
      <c r="KCH12" s="2"/>
      <c r="KCI12" s="2"/>
      <c r="KCJ12" s="2"/>
      <c r="KCK12" s="2"/>
      <c r="KCL12" s="2"/>
      <c r="KCM12" s="2"/>
      <c r="KCN12" s="2"/>
      <c r="KCO12" s="2"/>
      <c r="KCP12" s="2"/>
      <c r="KCQ12" s="2"/>
      <c r="KCR12" s="2"/>
      <c r="KCS12" s="2"/>
      <c r="KCT12" s="2"/>
      <c r="KCU12" s="2"/>
      <c r="KCV12" s="2"/>
      <c r="KCW12" s="2"/>
      <c r="KCX12" s="2"/>
      <c r="KCY12" s="2"/>
      <c r="KCZ12" s="2"/>
      <c r="KDA12" s="2"/>
      <c r="KDB12" s="2"/>
      <c r="KDC12" s="2"/>
      <c r="KDD12" s="2"/>
      <c r="KDE12" s="2"/>
      <c r="KDF12" s="2"/>
      <c r="KDG12" s="2"/>
      <c r="KDH12" s="2"/>
      <c r="KDI12" s="2"/>
      <c r="KDJ12" s="2"/>
      <c r="KDK12" s="2"/>
      <c r="KDL12" s="2"/>
      <c r="KDM12" s="2"/>
      <c r="KDN12" s="2"/>
      <c r="KDO12" s="2"/>
      <c r="KDP12" s="2"/>
      <c r="KDQ12" s="2"/>
      <c r="KDR12" s="2"/>
      <c r="KDS12" s="2"/>
      <c r="KDT12" s="2"/>
      <c r="KDU12" s="2"/>
      <c r="KDV12" s="2"/>
      <c r="KDW12" s="2"/>
      <c r="KDX12" s="2"/>
      <c r="KDY12" s="2"/>
      <c r="KDZ12" s="2"/>
      <c r="KEA12" s="2"/>
      <c r="KEB12" s="2"/>
      <c r="KEC12" s="2"/>
      <c r="KED12" s="2"/>
      <c r="KEE12" s="2"/>
      <c r="KEF12" s="2"/>
      <c r="KEG12" s="2"/>
      <c r="KEH12" s="2"/>
      <c r="KEI12" s="2"/>
      <c r="KEJ12" s="2"/>
      <c r="KEK12" s="2"/>
      <c r="KEL12" s="2"/>
      <c r="KEM12" s="2"/>
      <c r="KEN12" s="2"/>
      <c r="KEO12" s="2"/>
      <c r="KEP12" s="2"/>
      <c r="KEQ12" s="2"/>
      <c r="KER12" s="2"/>
      <c r="KES12" s="2"/>
      <c r="KET12" s="2"/>
      <c r="KEU12" s="2"/>
      <c r="KEV12" s="2"/>
      <c r="KEW12" s="2"/>
      <c r="KEX12" s="2"/>
      <c r="KEY12" s="2"/>
      <c r="KEZ12" s="2"/>
      <c r="KFA12" s="2"/>
      <c r="KFB12" s="2"/>
      <c r="KFC12" s="2"/>
      <c r="KFD12" s="2"/>
      <c r="KFE12" s="2"/>
      <c r="KFF12" s="2"/>
      <c r="KFG12" s="2"/>
      <c r="KFH12" s="2"/>
      <c r="KFI12" s="2"/>
      <c r="KFJ12" s="2"/>
      <c r="KFK12" s="2"/>
      <c r="KFL12" s="2"/>
      <c r="KFM12" s="2"/>
      <c r="KFN12" s="2"/>
      <c r="KFO12" s="2"/>
      <c r="KFP12" s="2"/>
      <c r="KFQ12" s="2"/>
      <c r="KFR12" s="2"/>
      <c r="KFS12" s="2"/>
      <c r="KFT12" s="2"/>
      <c r="KFU12" s="2"/>
      <c r="KFV12" s="2"/>
      <c r="KFW12" s="2"/>
      <c r="KFX12" s="2"/>
      <c r="KFY12" s="2"/>
      <c r="KFZ12" s="2"/>
      <c r="KGA12" s="2"/>
      <c r="KGB12" s="2"/>
      <c r="KGC12" s="2"/>
      <c r="KGD12" s="2"/>
      <c r="KGE12" s="2"/>
      <c r="KGF12" s="2"/>
      <c r="KGG12" s="2"/>
      <c r="KGH12" s="2"/>
      <c r="KGI12" s="2"/>
      <c r="KGJ12" s="2"/>
      <c r="KGK12" s="2"/>
      <c r="KGL12" s="2"/>
      <c r="KGM12" s="2"/>
      <c r="KGN12" s="2"/>
      <c r="KGO12" s="2"/>
      <c r="KGP12" s="2"/>
      <c r="KGQ12" s="2"/>
      <c r="KGR12" s="2"/>
      <c r="KGS12" s="2"/>
      <c r="KGT12" s="2"/>
      <c r="KGU12" s="2"/>
      <c r="KGV12" s="2"/>
      <c r="KGW12" s="2"/>
      <c r="KGX12" s="2"/>
      <c r="KGY12" s="2"/>
      <c r="KGZ12" s="2"/>
      <c r="KHA12" s="2"/>
      <c r="KHB12" s="2"/>
      <c r="KHC12" s="2"/>
      <c r="KHD12" s="2"/>
      <c r="KHE12" s="2"/>
      <c r="KHF12" s="2"/>
      <c r="KHG12" s="2"/>
      <c r="KHH12" s="2"/>
      <c r="KHI12" s="2"/>
      <c r="KHJ12" s="2"/>
      <c r="KHK12" s="2"/>
      <c r="KHL12" s="2"/>
      <c r="KHM12" s="2"/>
      <c r="KHN12" s="2"/>
      <c r="KHO12" s="2"/>
      <c r="KHP12" s="2"/>
      <c r="KHQ12" s="2"/>
      <c r="KHR12" s="2"/>
      <c r="KHS12" s="2"/>
      <c r="KHT12" s="2"/>
      <c r="KHU12" s="2"/>
      <c r="KHV12" s="2"/>
      <c r="KHW12" s="2"/>
      <c r="KHX12" s="2"/>
      <c r="KHY12" s="2"/>
      <c r="KHZ12" s="2"/>
      <c r="KIA12" s="2"/>
      <c r="KIB12" s="2"/>
      <c r="KIC12" s="2"/>
      <c r="KID12" s="2"/>
      <c r="KIE12" s="2"/>
      <c r="KIF12" s="2"/>
      <c r="KIG12" s="2"/>
      <c r="KIH12" s="2"/>
      <c r="KII12" s="2"/>
      <c r="KIJ12" s="2"/>
      <c r="KIK12" s="2"/>
      <c r="KIL12" s="2"/>
      <c r="KIM12" s="2"/>
      <c r="KIN12" s="2"/>
      <c r="KIO12" s="2"/>
      <c r="KIP12" s="2"/>
      <c r="KIQ12" s="2"/>
      <c r="KIR12" s="2"/>
      <c r="KIS12" s="2"/>
      <c r="KIT12" s="2"/>
      <c r="KIU12" s="2"/>
      <c r="KIV12" s="2"/>
      <c r="KIW12" s="2"/>
      <c r="KIX12" s="2"/>
      <c r="KIY12" s="2"/>
      <c r="KIZ12" s="2"/>
      <c r="KJA12" s="2"/>
      <c r="KJB12" s="2"/>
      <c r="KJC12" s="2"/>
      <c r="KJD12" s="2"/>
      <c r="KJE12" s="2"/>
      <c r="KJF12" s="2"/>
      <c r="KJG12" s="2"/>
      <c r="KJH12" s="2"/>
      <c r="KJI12" s="2"/>
      <c r="KJJ12" s="2"/>
      <c r="KJK12" s="2"/>
      <c r="KJL12" s="2"/>
      <c r="KJM12" s="2"/>
      <c r="KJN12" s="2"/>
      <c r="KJO12" s="2"/>
      <c r="KJP12" s="2"/>
      <c r="KJQ12" s="2"/>
      <c r="KJR12" s="2"/>
      <c r="KJS12" s="2"/>
      <c r="KJT12" s="2"/>
      <c r="KJU12" s="2"/>
      <c r="KJV12" s="2"/>
      <c r="KJW12" s="2"/>
      <c r="KJX12" s="2"/>
      <c r="KJY12" s="2"/>
      <c r="KJZ12" s="2"/>
      <c r="KKA12" s="2"/>
      <c r="KKB12" s="2"/>
      <c r="KKC12" s="2"/>
      <c r="KKD12" s="2"/>
      <c r="KKE12" s="2"/>
      <c r="KKF12" s="2"/>
      <c r="KKG12" s="2"/>
      <c r="KKH12" s="2"/>
      <c r="KKI12" s="2"/>
      <c r="KKJ12" s="2"/>
      <c r="KKK12" s="2"/>
      <c r="KKL12" s="2"/>
      <c r="KKM12" s="2"/>
      <c r="KKN12" s="2"/>
      <c r="KKO12" s="2"/>
      <c r="KKP12" s="2"/>
      <c r="KKQ12" s="2"/>
      <c r="KKR12" s="2"/>
      <c r="KKS12" s="2"/>
      <c r="KKT12" s="2"/>
      <c r="KKU12" s="2"/>
      <c r="KKV12" s="2"/>
      <c r="KKW12" s="2"/>
      <c r="KKX12" s="2"/>
      <c r="KKY12" s="2"/>
      <c r="KKZ12" s="2"/>
      <c r="KLA12" s="2"/>
      <c r="KLB12" s="2"/>
      <c r="KLC12" s="2"/>
      <c r="KLD12" s="2"/>
      <c r="KLE12" s="2"/>
      <c r="KLF12" s="2"/>
      <c r="KLG12" s="2"/>
      <c r="KLH12" s="2"/>
      <c r="KLI12" s="2"/>
      <c r="KLJ12" s="2"/>
      <c r="KLK12" s="2"/>
      <c r="KLL12" s="2"/>
      <c r="KLM12" s="2"/>
      <c r="KLN12" s="2"/>
      <c r="KLO12" s="2"/>
      <c r="KLP12" s="2"/>
      <c r="KLQ12" s="2"/>
      <c r="KLR12" s="2"/>
      <c r="KLS12" s="2"/>
      <c r="KLT12" s="2"/>
      <c r="KLU12" s="2"/>
      <c r="KLV12" s="2"/>
      <c r="KLW12" s="2"/>
      <c r="KLX12" s="2"/>
      <c r="KLY12" s="2"/>
      <c r="KLZ12" s="2"/>
      <c r="KMA12" s="2"/>
      <c r="KMB12" s="2"/>
      <c r="KMC12" s="2"/>
      <c r="KMD12" s="2"/>
      <c r="KME12" s="2"/>
      <c r="KMF12" s="2"/>
      <c r="KMG12" s="2"/>
      <c r="KMH12" s="2"/>
      <c r="KMI12" s="2"/>
      <c r="KMJ12" s="2"/>
      <c r="KMK12" s="2"/>
      <c r="KML12" s="2"/>
      <c r="KMM12" s="2"/>
      <c r="KMN12" s="2"/>
      <c r="KMO12" s="2"/>
      <c r="KMP12" s="2"/>
      <c r="KMQ12" s="2"/>
      <c r="KMR12" s="2"/>
      <c r="KMS12" s="2"/>
      <c r="KMT12" s="2"/>
      <c r="KMU12" s="2"/>
      <c r="KMV12" s="2"/>
      <c r="KMW12" s="2"/>
      <c r="KMX12" s="2"/>
      <c r="KMY12" s="2"/>
      <c r="KMZ12" s="2"/>
      <c r="KNA12" s="2"/>
      <c r="KNB12" s="2"/>
      <c r="KNC12" s="2"/>
      <c r="KND12" s="2"/>
      <c r="KNE12" s="2"/>
      <c r="KNF12" s="2"/>
      <c r="KNG12" s="2"/>
      <c r="KNH12" s="2"/>
      <c r="KNI12" s="2"/>
      <c r="KNJ12" s="2"/>
      <c r="KNK12" s="2"/>
      <c r="KNL12" s="2"/>
      <c r="KNM12" s="2"/>
      <c r="KNN12" s="2"/>
      <c r="KNO12" s="2"/>
      <c r="KNP12" s="2"/>
      <c r="KNQ12" s="2"/>
      <c r="KNR12" s="2"/>
      <c r="KNS12" s="2"/>
      <c r="KNT12" s="2"/>
      <c r="KNU12" s="2"/>
      <c r="KNV12" s="2"/>
      <c r="KNW12" s="2"/>
      <c r="KNX12" s="2"/>
      <c r="KNY12" s="2"/>
      <c r="KNZ12" s="2"/>
      <c r="KOA12" s="2"/>
      <c r="KOB12" s="2"/>
      <c r="KOC12" s="2"/>
      <c r="KOD12" s="2"/>
      <c r="KOE12" s="2"/>
      <c r="KOF12" s="2"/>
      <c r="KOG12" s="2"/>
      <c r="KOH12" s="2"/>
      <c r="KOI12" s="2"/>
      <c r="KOJ12" s="2"/>
      <c r="KOK12" s="2"/>
      <c r="KOL12" s="2"/>
      <c r="KOM12" s="2"/>
      <c r="KON12" s="2"/>
      <c r="KOO12" s="2"/>
      <c r="KOP12" s="2"/>
      <c r="KOQ12" s="2"/>
      <c r="KOR12" s="2"/>
      <c r="KOS12" s="2"/>
      <c r="KOT12" s="2"/>
      <c r="KOU12" s="2"/>
      <c r="KOV12" s="2"/>
      <c r="KOW12" s="2"/>
      <c r="KOX12" s="2"/>
      <c r="KOY12" s="2"/>
      <c r="KOZ12" s="2"/>
      <c r="KPA12" s="2"/>
      <c r="KPB12" s="2"/>
      <c r="KPC12" s="2"/>
      <c r="KPD12" s="2"/>
      <c r="KPE12" s="2"/>
      <c r="KPF12" s="2"/>
      <c r="KPG12" s="2"/>
      <c r="KPH12" s="2"/>
      <c r="KPI12" s="2"/>
      <c r="KPJ12" s="2"/>
      <c r="KPK12" s="2"/>
      <c r="KPL12" s="2"/>
      <c r="KPM12" s="2"/>
      <c r="KPN12" s="2"/>
      <c r="KPO12" s="2"/>
      <c r="KPP12" s="2"/>
      <c r="KPQ12" s="2"/>
      <c r="KPR12" s="2"/>
      <c r="KPS12" s="2"/>
      <c r="KPT12" s="2"/>
      <c r="KPU12" s="2"/>
      <c r="KPV12" s="2"/>
      <c r="KPW12" s="2"/>
      <c r="KPX12" s="2"/>
      <c r="KPY12" s="2"/>
      <c r="KPZ12" s="2"/>
      <c r="KQA12" s="2"/>
      <c r="KQB12" s="2"/>
      <c r="KQC12" s="2"/>
      <c r="KQD12" s="2"/>
      <c r="KQE12" s="2"/>
      <c r="KQF12" s="2"/>
      <c r="KQG12" s="2"/>
      <c r="KQH12" s="2"/>
      <c r="KQI12" s="2"/>
      <c r="KQJ12" s="2"/>
      <c r="KQK12" s="2"/>
      <c r="KQL12" s="2"/>
      <c r="KQM12" s="2"/>
      <c r="KQN12" s="2"/>
      <c r="KQO12" s="2"/>
      <c r="KQP12" s="2"/>
      <c r="KQQ12" s="2"/>
      <c r="KQR12" s="2"/>
      <c r="KQS12" s="2"/>
      <c r="KQT12" s="2"/>
      <c r="KQU12" s="2"/>
      <c r="KQV12" s="2"/>
      <c r="KQW12" s="2"/>
      <c r="KQX12" s="2"/>
      <c r="KQY12" s="2"/>
      <c r="KQZ12" s="2"/>
      <c r="KRA12" s="2"/>
      <c r="KRB12" s="2"/>
      <c r="KRC12" s="2"/>
      <c r="KRD12" s="2"/>
      <c r="KRE12" s="2"/>
      <c r="KRF12" s="2"/>
      <c r="KRG12" s="2"/>
      <c r="KRH12" s="2"/>
      <c r="KRI12" s="2"/>
      <c r="KRJ12" s="2"/>
      <c r="KRK12" s="2"/>
      <c r="KRL12" s="2"/>
      <c r="KRM12" s="2"/>
      <c r="KRN12" s="2"/>
      <c r="KRO12" s="2"/>
      <c r="KRP12" s="2"/>
      <c r="KRQ12" s="2"/>
      <c r="KRR12" s="2"/>
      <c r="KRS12" s="2"/>
      <c r="KRT12" s="2"/>
      <c r="KRU12" s="2"/>
      <c r="KRV12" s="2"/>
      <c r="KRW12" s="2"/>
      <c r="KRX12" s="2"/>
      <c r="KRY12" s="2"/>
      <c r="KRZ12" s="2"/>
      <c r="KSA12" s="2"/>
      <c r="KSB12" s="2"/>
      <c r="KSC12" s="2"/>
      <c r="KSD12" s="2"/>
      <c r="KSE12" s="2"/>
      <c r="KSF12" s="2"/>
      <c r="KSG12" s="2"/>
      <c r="KSH12" s="2"/>
      <c r="KSI12" s="2"/>
      <c r="KSJ12" s="2"/>
      <c r="KSK12" s="2"/>
      <c r="KSL12" s="2"/>
      <c r="KSM12" s="2"/>
      <c r="KSN12" s="2"/>
      <c r="KSO12" s="2"/>
      <c r="KSP12" s="2"/>
      <c r="KSQ12" s="2"/>
      <c r="KSR12" s="2"/>
      <c r="KSS12" s="2"/>
      <c r="KST12" s="2"/>
      <c r="KSU12" s="2"/>
      <c r="KSV12" s="2"/>
      <c r="KSW12" s="2"/>
      <c r="KSX12" s="2"/>
      <c r="KSY12" s="2"/>
      <c r="KSZ12" s="2"/>
      <c r="KTA12" s="2"/>
      <c r="KTB12" s="2"/>
      <c r="KTC12" s="2"/>
      <c r="KTD12" s="2"/>
      <c r="KTE12" s="2"/>
      <c r="KTF12" s="2"/>
      <c r="KTG12" s="2"/>
      <c r="KTH12" s="2"/>
      <c r="KTI12" s="2"/>
      <c r="KTJ12" s="2"/>
      <c r="KTK12" s="2"/>
      <c r="KTL12" s="2"/>
      <c r="KTM12" s="2"/>
      <c r="KTN12" s="2"/>
      <c r="KTO12" s="2"/>
      <c r="KTP12" s="2"/>
      <c r="KTQ12" s="2"/>
      <c r="KTR12" s="2"/>
      <c r="KTS12" s="2"/>
      <c r="KTT12" s="2"/>
      <c r="KTU12" s="2"/>
      <c r="KTV12" s="2"/>
      <c r="KTW12" s="2"/>
      <c r="KTX12" s="2"/>
      <c r="KTY12" s="2"/>
      <c r="KTZ12" s="2"/>
      <c r="KUA12" s="2"/>
      <c r="KUB12" s="2"/>
      <c r="KUC12" s="2"/>
      <c r="KUD12" s="2"/>
      <c r="KUE12" s="2"/>
      <c r="KUF12" s="2"/>
      <c r="KUG12" s="2"/>
      <c r="KUH12" s="2"/>
      <c r="KUI12" s="2"/>
      <c r="KUJ12" s="2"/>
      <c r="KUK12" s="2"/>
      <c r="KUL12" s="2"/>
      <c r="KUM12" s="2"/>
      <c r="KUN12" s="2"/>
      <c r="KUO12" s="2"/>
      <c r="KUP12" s="2"/>
      <c r="KUQ12" s="2"/>
      <c r="KUR12" s="2"/>
      <c r="KUS12" s="2"/>
      <c r="KUT12" s="2"/>
      <c r="KUU12" s="2"/>
      <c r="KUV12" s="2"/>
      <c r="KUW12" s="2"/>
      <c r="KUX12" s="2"/>
      <c r="KUY12" s="2"/>
      <c r="KUZ12" s="2"/>
      <c r="KVA12" s="2"/>
      <c r="KVB12" s="2"/>
      <c r="KVC12" s="2"/>
      <c r="KVD12" s="2"/>
      <c r="KVE12" s="2"/>
      <c r="KVF12" s="2"/>
      <c r="KVG12" s="2"/>
      <c r="KVH12" s="2"/>
      <c r="KVI12" s="2"/>
      <c r="KVJ12" s="2"/>
      <c r="KVK12" s="2"/>
      <c r="KVL12" s="2"/>
      <c r="KVM12" s="2"/>
      <c r="KVN12" s="2"/>
      <c r="KVO12" s="2"/>
      <c r="KVP12" s="2"/>
      <c r="KVQ12" s="2"/>
      <c r="KVR12" s="2"/>
      <c r="KVS12" s="2"/>
      <c r="KVT12" s="2"/>
      <c r="KVU12" s="2"/>
      <c r="KVV12" s="2"/>
      <c r="KVW12" s="2"/>
      <c r="KVX12" s="2"/>
      <c r="KVY12" s="2"/>
      <c r="KVZ12" s="2"/>
      <c r="KWA12" s="2"/>
      <c r="KWB12" s="2"/>
      <c r="KWC12" s="2"/>
      <c r="KWD12" s="2"/>
      <c r="KWE12" s="2"/>
      <c r="KWF12" s="2"/>
      <c r="KWG12" s="2"/>
      <c r="KWH12" s="2"/>
      <c r="KWI12" s="2"/>
      <c r="KWJ12" s="2"/>
      <c r="KWK12" s="2"/>
      <c r="KWL12" s="2"/>
      <c r="KWM12" s="2"/>
      <c r="KWN12" s="2"/>
      <c r="KWO12" s="2"/>
      <c r="KWP12" s="2"/>
      <c r="KWQ12" s="2"/>
      <c r="KWR12" s="2"/>
      <c r="KWS12" s="2"/>
      <c r="KWT12" s="2"/>
      <c r="KWU12" s="2"/>
      <c r="KWV12" s="2"/>
      <c r="KWW12" s="2"/>
      <c r="KWX12" s="2"/>
      <c r="KWY12" s="2"/>
      <c r="KWZ12" s="2"/>
      <c r="KXA12" s="2"/>
      <c r="KXB12" s="2"/>
      <c r="KXC12" s="2"/>
      <c r="KXD12" s="2"/>
      <c r="KXE12" s="2"/>
      <c r="KXF12" s="2"/>
      <c r="KXG12" s="2"/>
      <c r="KXH12" s="2"/>
      <c r="KXI12" s="2"/>
      <c r="KXJ12" s="2"/>
      <c r="KXK12" s="2"/>
      <c r="KXL12" s="2"/>
      <c r="KXM12" s="2"/>
      <c r="KXN12" s="2"/>
      <c r="KXO12" s="2"/>
      <c r="KXP12" s="2"/>
      <c r="KXQ12" s="2"/>
      <c r="KXR12" s="2"/>
      <c r="KXS12" s="2"/>
      <c r="KXT12" s="2"/>
      <c r="KXU12" s="2"/>
      <c r="KXV12" s="2"/>
      <c r="KXW12" s="2"/>
      <c r="KXX12" s="2"/>
      <c r="KXY12" s="2"/>
      <c r="KXZ12" s="2"/>
      <c r="KYA12" s="2"/>
      <c r="KYB12" s="2"/>
      <c r="KYC12" s="2"/>
      <c r="KYD12" s="2"/>
      <c r="KYE12" s="2"/>
      <c r="KYF12" s="2"/>
      <c r="KYG12" s="2"/>
      <c r="KYH12" s="2"/>
      <c r="KYI12" s="2"/>
      <c r="KYJ12" s="2"/>
      <c r="KYK12" s="2"/>
      <c r="KYL12" s="2"/>
      <c r="KYM12" s="2"/>
      <c r="KYN12" s="2"/>
      <c r="KYO12" s="2"/>
      <c r="KYP12" s="2"/>
      <c r="KYQ12" s="2"/>
      <c r="KYR12" s="2"/>
      <c r="KYS12" s="2"/>
      <c r="KYT12" s="2"/>
      <c r="KYU12" s="2"/>
      <c r="KYV12" s="2"/>
      <c r="KYW12" s="2"/>
      <c r="KYX12" s="2"/>
      <c r="KYY12" s="2"/>
      <c r="KYZ12" s="2"/>
      <c r="KZA12" s="2"/>
      <c r="KZB12" s="2"/>
      <c r="KZC12" s="2"/>
      <c r="KZD12" s="2"/>
      <c r="KZE12" s="2"/>
      <c r="KZF12" s="2"/>
      <c r="KZG12" s="2"/>
      <c r="KZH12" s="2"/>
      <c r="KZI12" s="2"/>
      <c r="KZJ12" s="2"/>
      <c r="KZK12" s="2"/>
      <c r="KZL12" s="2"/>
      <c r="KZM12" s="2"/>
      <c r="KZN12" s="2"/>
      <c r="KZO12" s="2"/>
      <c r="KZP12" s="2"/>
      <c r="KZQ12" s="2"/>
      <c r="KZR12" s="2"/>
      <c r="KZS12" s="2"/>
      <c r="KZT12" s="2"/>
      <c r="KZU12" s="2"/>
      <c r="KZV12" s="2"/>
      <c r="KZW12" s="2"/>
      <c r="KZX12" s="2"/>
      <c r="KZY12" s="2"/>
      <c r="KZZ12" s="2"/>
      <c r="LAA12" s="2"/>
      <c r="LAB12" s="2"/>
      <c r="LAC12" s="2"/>
      <c r="LAD12" s="2"/>
      <c r="LAE12" s="2"/>
      <c r="LAF12" s="2"/>
      <c r="LAG12" s="2"/>
      <c r="LAH12" s="2"/>
      <c r="LAI12" s="2"/>
      <c r="LAJ12" s="2"/>
      <c r="LAK12" s="2"/>
      <c r="LAL12" s="2"/>
      <c r="LAM12" s="2"/>
      <c r="LAN12" s="2"/>
      <c r="LAO12" s="2"/>
      <c r="LAP12" s="2"/>
      <c r="LAQ12" s="2"/>
      <c r="LAR12" s="2"/>
      <c r="LAS12" s="2"/>
      <c r="LAT12" s="2"/>
      <c r="LAU12" s="2"/>
      <c r="LAV12" s="2"/>
      <c r="LAW12" s="2"/>
      <c r="LAX12" s="2"/>
      <c r="LAY12" s="2"/>
      <c r="LAZ12" s="2"/>
      <c r="LBA12" s="2"/>
      <c r="LBB12" s="2"/>
      <c r="LBC12" s="2"/>
      <c r="LBD12" s="2"/>
      <c r="LBE12" s="2"/>
      <c r="LBF12" s="2"/>
      <c r="LBG12" s="2"/>
      <c r="LBH12" s="2"/>
      <c r="LBI12" s="2"/>
      <c r="LBJ12" s="2"/>
      <c r="LBK12" s="2"/>
      <c r="LBL12" s="2"/>
      <c r="LBM12" s="2"/>
      <c r="LBN12" s="2"/>
      <c r="LBO12" s="2"/>
      <c r="LBP12" s="2"/>
      <c r="LBQ12" s="2"/>
      <c r="LBR12" s="2"/>
      <c r="LBS12" s="2"/>
      <c r="LBT12" s="2"/>
      <c r="LBU12" s="2"/>
      <c r="LBV12" s="2"/>
      <c r="LBW12" s="2"/>
      <c r="LBX12" s="2"/>
      <c r="LBY12" s="2"/>
      <c r="LBZ12" s="2"/>
      <c r="LCA12" s="2"/>
      <c r="LCB12" s="2"/>
      <c r="LCC12" s="2"/>
      <c r="LCD12" s="2"/>
      <c r="LCE12" s="2"/>
      <c r="LCF12" s="2"/>
      <c r="LCG12" s="2"/>
      <c r="LCH12" s="2"/>
      <c r="LCI12" s="2"/>
      <c r="LCJ12" s="2"/>
      <c r="LCK12" s="2"/>
      <c r="LCL12" s="2"/>
      <c r="LCM12" s="2"/>
      <c r="LCN12" s="2"/>
      <c r="LCO12" s="2"/>
      <c r="LCP12" s="2"/>
      <c r="LCQ12" s="2"/>
      <c r="LCR12" s="2"/>
      <c r="LCS12" s="2"/>
      <c r="LCT12" s="2"/>
      <c r="LCU12" s="2"/>
      <c r="LCV12" s="2"/>
      <c r="LCW12" s="2"/>
      <c r="LCX12" s="2"/>
      <c r="LCY12" s="2"/>
      <c r="LCZ12" s="2"/>
      <c r="LDA12" s="2"/>
      <c r="LDB12" s="2"/>
      <c r="LDC12" s="2"/>
      <c r="LDD12" s="2"/>
      <c r="LDE12" s="2"/>
      <c r="LDF12" s="2"/>
      <c r="LDG12" s="2"/>
      <c r="LDH12" s="2"/>
      <c r="LDI12" s="2"/>
      <c r="LDJ12" s="2"/>
      <c r="LDK12" s="2"/>
      <c r="LDL12" s="2"/>
      <c r="LDM12" s="2"/>
      <c r="LDN12" s="2"/>
      <c r="LDO12" s="2"/>
      <c r="LDP12" s="2"/>
      <c r="LDQ12" s="2"/>
      <c r="LDR12" s="2"/>
      <c r="LDS12" s="2"/>
      <c r="LDT12" s="2"/>
      <c r="LDU12" s="2"/>
      <c r="LDV12" s="2"/>
      <c r="LDW12" s="2"/>
      <c r="LDX12" s="2"/>
      <c r="LDY12" s="2"/>
      <c r="LDZ12" s="2"/>
      <c r="LEA12" s="2"/>
      <c r="LEB12" s="2"/>
      <c r="LEC12" s="2"/>
      <c r="LED12" s="2"/>
      <c r="LEE12" s="2"/>
      <c r="LEF12" s="2"/>
      <c r="LEG12" s="2"/>
      <c r="LEH12" s="2"/>
      <c r="LEI12" s="2"/>
      <c r="LEJ12" s="2"/>
      <c r="LEK12" s="2"/>
      <c r="LEL12" s="2"/>
      <c r="LEM12" s="2"/>
      <c r="LEN12" s="2"/>
      <c r="LEO12" s="2"/>
      <c r="LEP12" s="2"/>
      <c r="LEQ12" s="2"/>
      <c r="LER12" s="2"/>
      <c r="LES12" s="2"/>
      <c r="LET12" s="2"/>
      <c r="LEU12" s="2"/>
      <c r="LEV12" s="2"/>
      <c r="LEW12" s="2"/>
      <c r="LEX12" s="2"/>
      <c r="LEY12" s="2"/>
      <c r="LEZ12" s="2"/>
      <c r="LFA12" s="2"/>
      <c r="LFB12" s="2"/>
      <c r="LFC12" s="2"/>
      <c r="LFD12" s="2"/>
      <c r="LFE12" s="2"/>
      <c r="LFF12" s="2"/>
      <c r="LFG12" s="2"/>
      <c r="LFH12" s="2"/>
      <c r="LFI12" s="2"/>
      <c r="LFJ12" s="2"/>
      <c r="LFK12" s="2"/>
      <c r="LFL12" s="2"/>
      <c r="LFM12" s="2"/>
      <c r="LFN12" s="2"/>
      <c r="LFO12" s="2"/>
      <c r="LFP12" s="2"/>
      <c r="LFQ12" s="2"/>
      <c r="LFR12" s="2"/>
      <c r="LFS12" s="2"/>
      <c r="LFT12" s="2"/>
      <c r="LFU12" s="2"/>
      <c r="LFV12" s="2"/>
      <c r="LFW12" s="2"/>
      <c r="LFX12" s="2"/>
      <c r="LFY12" s="2"/>
      <c r="LFZ12" s="2"/>
      <c r="LGA12" s="2"/>
      <c r="LGB12" s="2"/>
      <c r="LGC12" s="2"/>
      <c r="LGD12" s="2"/>
      <c r="LGE12" s="2"/>
      <c r="LGF12" s="2"/>
      <c r="LGG12" s="2"/>
      <c r="LGH12" s="2"/>
      <c r="LGI12" s="2"/>
      <c r="LGJ12" s="2"/>
      <c r="LGK12" s="2"/>
      <c r="LGL12" s="2"/>
      <c r="LGM12" s="2"/>
      <c r="LGN12" s="2"/>
      <c r="LGO12" s="2"/>
      <c r="LGP12" s="2"/>
      <c r="LGQ12" s="2"/>
      <c r="LGR12" s="2"/>
      <c r="LGS12" s="2"/>
      <c r="LGT12" s="2"/>
      <c r="LGU12" s="2"/>
      <c r="LGV12" s="2"/>
      <c r="LGW12" s="2"/>
      <c r="LGX12" s="2"/>
      <c r="LGY12" s="2"/>
      <c r="LGZ12" s="2"/>
      <c r="LHA12" s="2"/>
      <c r="LHB12" s="2"/>
      <c r="LHC12" s="2"/>
      <c r="LHD12" s="2"/>
      <c r="LHE12" s="2"/>
      <c r="LHF12" s="2"/>
      <c r="LHG12" s="2"/>
      <c r="LHH12" s="2"/>
      <c r="LHI12" s="2"/>
      <c r="LHJ12" s="2"/>
      <c r="LHK12" s="2"/>
      <c r="LHL12" s="2"/>
      <c r="LHM12" s="2"/>
      <c r="LHN12" s="2"/>
      <c r="LHO12" s="2"/>
      <c r="LHP12" s="2"/>
      <c r="LHQ12" s="2"/>
      <c r="LHR12" s="2"/>
      <c r="LHS12" s="2"/>
      <c r="LHT12" s="2"/>
      <c r="LHU12" s="2"/>
      <c r="LHV12" s="2"/>
      <c r="LHW12" s="2"/>
      <c r="LHX12" s="2"/>
      <c r="LHY12" s="2"/>
      <c r="LHZ12" s="2"/>
      <c r="LIA12" s="2"/>
      <c r="LIB12" s="2"/>
      <c r="LIC12" s="2"/>
      <c r="LID12" s="2"/>
      <c r="LIE12" s="2"/>
      <c r="LIF12" s="2"/>
      <c r="LIG12" s="2"/>
      <c r="LIH12" s="2"/>
      <c r="LII12" s="2"/>
      <c r="LIJ12" s="2"/>
      <c r="LIK12" s="2"/>
      <c r="LIL12" s="2"/>
      <c r="LIM12" s="2"/>
      <c r="LIN12" s="2"/>
      <c r="LIO12" s="2"/>
      <c r="LIP12" s="2"/>
      <c r="LIQ12" s="2"/>
      <c r="LIR12" s="2"/>
      <c r="LIS12" s="2"/>
      <c r="LIT12" s="2"/>
      <c r="LIU12" s="2"/>
      <c r="LIV12" s="2"/>
      <c r="LIW12" s="2"/>
      <c r="LIX12" s="2"/>
      <c r="LIY12" s="2"/>
      <c r="LIZ12" s="2"/>
      <c r="LJA12" s="2"/>
      <c r="LJB12" s="2"/>
      <c r="LJC12" s="2"/>
      <c r="LJD12" s="2"/>
      <c r="LJE12" s="2"/>
      <c r="LJF12" s="2"/>
      <c r="LJG12" s="2"/>
      <c r="LJH12" s="2"/>
      <c r="LJI12" s="2"/>
      <c r="LJJ12" s="2"/>
      <c r="LJK12" s="2"/>
      <c r="LJL12" s="2"/>
      <c r="LJM12" s="2"/>
      <c r="LJN12" s="2"/>
      <c r="LJO12" s="2"/>
      <c r="LJP12" s="2"/>
      <c r="LJQ12" s="2"/>
      <c r="LJR12" s="2"/>
      <c r="LJS12" s="2"/>
      <c r="LJT12" s="2"/>
      <c r="LJU12" s="2"/>
      <c r="LJV12" s="2"/>
      <c r="LJW12" s="2"/>
      <c r="LJX12" s="2"/>
      <c r="LJY12" s="2"/>
      <c r="LJZ12" s="2"/>
      <c r="LKA12" s="2"/>
      <c r="LKB12" s="2"/>
      <c r="LKC12" s="2"/>
      <c r="LKD12" s="2"/>
      <c r="LKE12" s="2"/>
      <c r="LKF12" s="2"/>
      <c r="LKG12" s="2"/>
      <c r="LKH12" s="2"/>
      <c r="LKI12" s="2"/>
      <c r="LKJ12" s="2"/>
      <c r="LKK12" s="2"/>
      <c r="LKL12" s="2"/>
      <c r="LKM12" s="2"/>
      <c r="LKN12" s="2"/>
      <c r="LKO12" s="2"/>
      <c r="LKP12" s="2"/>
      <c r="LKQ12" s="2"/>
      <c r="LKR12" s="2"/>
      <c r="LKS12" s="2"/>
      <c r="LKT12" s="2"/>
      <c r="LKU12" s="2"/>
      <c r="LKV12" s="2"/>
      <c r="LKW12" s="2"/>
      <c r="LKX12" s="2"/>
      <c r="LKY12" s="2"/>
      <c r="LKZ12" s="2"/>
      <c r="LLA12" s="2"/>
      <c r="LLB12" s="2"/>
      <c r="LLC12" s="2"/>
      <c r="LLD12" s="2"/>
      <c r="LLE12" s="2"/>
      <c r="LLF12" s="2"/>
      <c r="LLG12" s="2"/>
      <c r="LLH12" s="2"/>
      <c r="LLI12" s="2"/>
      <c r="LLJ12" s="2"/>
      <c r="LLK12" s="2"/>
      <c r="LLL12" s="2"/>
      <c r="LLM12" s="2"/>
      <c r="LLN12" s="2"/>
      <c r="LLO12" s="2"/>
      <c r="LLP12" s="2"/>
      <c r="LLQ12" s="2"/>
      <c r="LLR12" s="2"/>
      <c r="LLS12" s="2"/>
      <c r="LLT12" s="2"/>
      <c r="LLU12" s="2"/>
      <c r="LLV12" s="2"/>
      <c r="LLW12" s="2"/>
      <c r="LLX12" s="2"/>
      <c r="LLY12" s="2"/>
      <c r="LLZ12" s="2"/>
      <c r="LMA12" s="2"/>
      <c r="LMB12" s="2"/>
      <c r="LMC12" s="2"/>
      <c r="LMD12" s="2"/>
      <c r="LME12" s="2"/>
      <c r="LMF12" s="2"/>
      <c r="LMG12" s="2"/>
      <c r="LMH12" s="2"/>
      <c r="LMI12" s="2"/>
      <c r="LMJ12" s="2"/>
      <c r="LMK12" s="2"/>
      <c r="LML12" s="2"/>
      <c r="LMM12" s="2"/>
      <c r="LMN12" s="2"/>
      <c r="LMO12" s="2"/>
      <c r="LMP12" s="2"/>
      <c r="LMQ12" s="2"/>
      <c r="LMR12" s="2"/>
      <c r="LMS12" s="2"/>
      <c r="LMT12" s="2"/>
      <c r="LMU12" s="2"/>
      <c r="LMV12" s="2"/>
      <c r="LMW12" s="2"/>
      <c r="LMX12" s="2"/>
      <c r="LMY12" s="2"/>
      <c r="LMZ12" s="2"/>
      <c r="LNA12" s="2"/>
      <c r="LNB12" s="2"/>
      <c r="LNC12" s="2"/>
      <c r="LND12" s="2"/>
      <c r="LNE12" s="2"/>
      <c r="LNF12" s="2"/>
      <c r="LNG12" s="2"/>
      <c r="LNH12" s="2"/>
      <c r="LNI12" s="2"/>
      <c r="LNJ12" s="2"/>
      <c r="LNK12" s="2"/>
      <c r="LNL12" s="2"/>
      <c r="LNM12" s="2"/>
      <c r="LNN12" s="2"/>
      <c r="LNO12" s="2"/>
      <c r="LNP12" s="2"/>
      <c r="LNQ12" s="2"/>
      <c r="LNR12" s="2"/>
      <c r="LNS12" s="2"/>
      <c r="LNT12" s="2"/>
      <c r="LNU12" s="2"/>
      <c r="LNV12" s="2"/>
      <c r="LNW12" s="2"/>
      <c r="LNX12" s="2"/>
      <c r="LNY12" s="2"/>
      <c r="LNZ12" s="2"/>
      <c r="LOA12" s="2"/>
      <c r="LOB12" s="2"/>
      <c r="LOC12" s="2"/>
      <c r="LOD12" s="2"/>
      <c r="LOE12" s="2"/>
      <c r="LOF12" s="2"/>
      <c r="LOG12" s="2"/>
      <c r="LOH12" s="2"/>
      <c r="LOI12" s="2"/>
      <c r="LOJ12" s="2"/>
      <c r="LOK12" s="2"/>
      <c r="LOL12" s="2"/>
      <c r="LOM12" s="2"/>
      <c r="LON12" s="2"/>
      <c r="LOO12" s="2"/>
      <c r="LOP12" s="2"/>
      <c r="LOQ12" s="2"/>
      <c r="LOR12" s="2"/>
      <c r="LOS12" s="2"/>
      <c r="LOT12" s="2"/>
      <c r="LOU12" s="2"/>
      <c r="LOV12" s="2"/>
      <c r="LOW12" s="2"/>
      <c r="LOX12" s="2"/>
      <c r="LOY12" s="2"/>
      <c r="LOZ12" s="2"/>
      <c r="LPA12" s="2"/>
      <c r="LPB12" s="2"/>
      <c r="LPC12" s="2"/>
      <c r="LPD12" s="2"/>
      <c r="LPE12" s="2"/>
      <c r="LPF12" s="2"/>
      <c r="LPG12" s="2"/>
      <c r="LPH12" s="2"/>
      <c r="LPI12" s="2"/>
      <c r="LPJ12" s="2"/>
      <c r="LPK12" s="2"/>
      <c r="LPL12" s="2"/>
      <c r="LPM12" s="2"/>
      <c r="LPN12" s="2"/>
      <c r="LPO12" s="2"/>
      <c r="LPP12" s="2"/>
      <c r="LPQ12" s="2"/>
      <c r="LPR12" s="2"/>
      <c r="LPS12" s="2"/>
      <c r="LPT12" s="2"/>
      <c r="LPU12" s="2"/>
      <c r="LPV12" s="2"/>
      <c r="LPW12" s="2"/>
      <c r="LPX12" s="2"/>
      <c r="LPY12" s="2"/>
      <c r="LPZ12" s="2"/>
      <c r="LQA12" s="2"/>
      <c r="LQB12" s="2"/>
      <c r="LQC12" s="2"/>
      <c r="LQD12" s="2"/>
      <c r="LQE12" s="2"/>
      <c r="LQF12" s="2"/>
      <c r="LQG12" s="2"/>
      <c r="LQH12" s="2"/>
      <c r="LQI12" s="2"/>
      <c r="LQJ12" s="2"/>
      <c r="LQK12" s="2"/>
      <c r="LQL12" s="2"/>
      <c r="LQM12" s="2"/>
      <c r="LQN12" s="2"/>
      <c r="LQO12" s="2"/>
      <c r="LQP12" s="2"/>
      <c r="LQQ12" s="2"/>
      <c r="LQR12" s="2"/>
      <c r="LQS12" s="2"/>
      <c r="LQT12" s="2"/>
      <c r="LQU12" s="2"/>
      <c r="LQV12" s="2"/>
      <c r="LQW12" s="2"/>
      <c r="LQX12" s="2"/>
      <c r="LQY12" s="2"/>
      <c r="LQZ12" s="2"/>
      <c r="LRA12" s="2"/>
      <c r="LRB12" s="2"/>
      <c r="LRC12" s="2"/>
      <c r="LRD12" s="2"/>
      <c r="LRE12" s="2"/>
      <c r="LRF12" s="2"/>
      <c r="LRG12" s="2"/>
      <c r="LRH12" s="2"/>
      <c r="LRI12" s="2"/>
      <c r="LRJ12" s="2"/>
      <c r="LRK12" s="2"/>
      <c r="LRL12" s="2"/>
      <c r="LRM12" s="2"/>
      <c r="LRN12" s="2"/>
      <c r="LRO12" s="2"/>
      <c r="LRP12" s="2"/>
      <c r="LRQ12" s="2"/>
      <c r="LRR12" s="2"/>
      <c r="LRS12" s="2"/>
      <c r="LRT12" s="2"/>
      <c r="LRU12" s="2"/>
      <c r="LRV12" s="2"/>
      <c r="LRW12" s="2"/>
      <c r="LRX12" s="2"/>
      <c r="LRY12" s="2"/>
      <c r="LRZ12" s="2"/>
      <c r="LSA12" s="2"/>
      <c r="LSB12" s="2"/>
      <c r="LSC12" s="2"/>
      <c r="LSD12" s="2"/>
      <c r="LSE12" s="2"/>
      <c r="LSF12" s="2"/>
      <c r="LSG12" s="2"/>
      <c r="LSH12" s="2"/>
      <c r="LSI12" s="2"/>
      <c r="LSJ12" s="2"/>
      <c r="LSK12" s="2"/>
      <c r="LSL12" s="2"/>
      <c r="LSM12" s="2"/>
      <c r="LSN12" s="2"/>
      <c r="LSO12" s="2"/>
      <c r="LSP12" s="2"/>
      <c r="LSQ12" s="2"/>
      <c r="LSR12" s="2"/>
      <c r="LSS12" s="2"/>
      <c r="LST12" s="2"/>
      <c r="LSU12" s="2"/>
      <c r="LSV12" s="2"/>
      <c r="LSW12" s="2"/>
      <c r="LSX12" s="2"/>
      <c r="LSY12" s="2"/>
      <c r="LSZ12" s="2"/>
      <c r="LTA12" s="2"/>
      <c r="LTB12" s="2"/>
      <c r="LTC12" s="2"/>
      <c r="LTD12" s="2"/>
      <c r="LTE12" s="2"/>
      <c r="LTF12" s="2"/>
      <c r="LTG12" s="2"/>
      <c r="LTH12" s="2"/>
      <c r="LTI12" s="2"/>
      <c r="LTJ12" s="2"/>
      <c r="LTK12" s="2"/>
      <c r="LTL12" s="2"/>
      <c r="LTM12" s="2"/>
      <c r="LTN12" s="2"/>
      <c r="LTO12" s="2"/>
      <c r="LTP12" s="2"/>
      <c r="LTQ12" s="2"/>
      <c r="LTR12" s="2"/>
      <c r="LTS12" s="2"/>
      <c r="LTT12" s="2"/>
      <c r="LTU12" s="2"/>
      <c r="LTV12" s="2"/>
      <c r="LTW12" s="2"/>
      <c r="LTX12" s="2"/>
      <c r="LTY12" s="2"/>
      <c r="LTZ12" s="2"/>
      <c r="LUA12" s="2"/>
      <c r="LUB12" s="2"/>
      <c r="LUC12" s="2"/>
      <c r="LUD12" s="2"/>
      <c r="LUE12" s="2"/>
      <c r="LUF12" s="2"/>
      <c r="LUG12" s="2"/>
      <c r="LUH12" s="2"/>
      <c r="LUI12" s="2"/>
      <c r="LUJ12" s="2"/>
      <c r="LUK12" s="2"/>
      <c r="LUL12" s="2"/>
      <c r="LUM12" s="2"/>
      <c r="LUN12" s="2"/>
      <c r="LUO12" s="2"/>
      <c r="LUP12" s="2"/>
      <c r="LUQ12" s="2"/>
      <c r="LUR12" s="2"/>
      <c r="LUS12" s="2"/>
      <c r="LUT12" s="2"/>
      <c r="LUU12" s="2"/>
      <c r="LUV12" s="2"/>
      <c r="LUW12" s="2"/>
      <c r="LUX12" s="2"/>
      <c r="LUY12" s="2"/>
      <c r="LUZ12" s="2"/>
      <c r="LVA12" s="2"/>
      <c r="LVB12" s="2"/>
      <c r="LVC12" s="2"/>
      <c r="LVD12" s="2"/>
      <c r="LVE12" s="2"/>
      <c r="LVF12" s="2"/>
      <c r="LVG12" s="2"/>
      <c r="LVH12" s="2"/>
      <c r="LVI12" s="2"/>
      <c r="LVJ12" s="2"/>
      <c r="LVK12" s="2"/>
      <c r="LVL12" s="2"/>
      <c r="LVM12" s="2"/>
      <c r="LVN12" s="2"/>
      <c r="LVO12" s="2"/>
      <c r="LVP12" s="2"/>
      <c r="LVQ12" s="2"/>
      <c r="LVR12" s="2"/>
      <c r="LVS12" s="2"/>
      <c r="LVT12" s="2"/>
      <c r="LVU12" s="2"/>
      <c r="LVV12" s="2"/>
      <c r="LVW12" s="2"/>
      <c r="LVX12" s="2"/>
      <c r="LVY12" s="2"/>
      <c r="LVZ12" s="2"/>
      <c r="LWA12" s="2"/>
      <c r="LWB12" s="2"/>
      <c r="LWC12" s="2"/>
      <c r="LWD12" s="2"/>
      <c r="LWE12" s="2"/>
      <c r="LWF12" s="2"/>
      <c r="LWG12" s="2"/>
      <c r="LWH12" s="2"/>
      <c r="LWI12" s="2"/>
      <c r="LWJ12" s="2"/>
      <c r="LWK12" s="2"/>
      <c r="LWL12" s="2"/>
      <c r="LWM12" s="2"/>
      <c r="LWN12" s="2"/>
      <c r="LWO12" s="2"/>
      <c r="LWP12" s="2"/>
      <c r="LWQ12" s="2"/>
      <c r="LWR12" s="2"/>
      <c r="LWS12" s="2"/>
      <c r="LWT12" s="2"/>
      <c r="LWU12" s="2"/>
      <c r="LWV12" s="2"/>
      <c r="LWW12" s="2"/>
      <c r="LWX12" s="2"/>
      <c r="LWY12" s="2"/>
      <c r="LWZ12" s="2"/>
      <c r="LXA12" s="2"/>
      <c r="LXB12" s="2"/>
      <c r="LXC12" s="2"/>
      <c r="LXD12" s="2"/>
      <c r="LXE12" s="2"/>
      <c r="LXF12" s="2"/>
      <c r="LXG12" s="2"/>
      <c r="LXH12" s="2"/>
      <c r="LXI12" s="2"/>
      <c r="LXJ12" s="2"/>
      <c r="LXK12" s="2"/>
      <c r="LXL12" s="2"/>
      <c r="LXM12" s="2"/>
      <c r="LXN12" s="2"/>
      <c r="LXO12" s="2"/>
      <c r="LXP12" s="2"/>
      <c r="LXQ12" s="2"/>
      <c r="LXR12" s="2"/>
      <c r="LXS12" s="2"/>
      <c r="LXT12" s="2"/>
      <c r="LXU12" s="2"/>
      <c r="LXV12" s="2"/>
      <c r="LXW12" s="2"/>
      <c r="LXX12" s="2"/>
      <c r="LXY12" s="2"/>
      <c r="LXZ12" s="2"/>
      <c r="LYA12" s="2"/>
      <c r="LYB12" s="2"/>
      <c r="LYC12" s="2"/>
      <c r="LYD12" s="2"/>
      <c r="LYE12" s="2"/>
      <c r="LYF12" s="2"/>
      <c r="LYG12" s="2"/>
      <c r="LYH12" s="2"/>
      <c r="LYI12" s="2"/>
      <c r="LYJ12" s="2"/>
      <c r="LYK12" s="2"/>
      <c r="LYL12" s="2"/>
      <c r="LYM12" s="2"/>
      <c r="LYN12" s="2"/>
      <c r="LYO12" s="2"/>
      <c r="LYP12" s="2"/>
      <c r="LYQ12" s="2"/>
      <c r="LYR12" s="2"/>
      <c r="LYS12" s="2"/>
      <c r="LYT12" s="2"/>
      <c r="LYU12" s="2"/>
      <c r="LYV12" s="2"/>
      <c r="LYW12" s="2"/>
      <c r="LYX12" s="2"/>
      <c r="LYY12" s="2"/>
      <c r="LYZ12" s="2"/>
      <c r="LZA12" s="2"/>
      <c r="LZB12" s="2"/>
      <c r="LZC12" s="2"/>
      <c r="LZD12" s="2"/>
      <c r="LZE12" s="2"/>
      <c r="LZF12" s="2"/>
      <c r="LZG12" s="2"/>
      <c r="LZH12" s="2"/>
      <c r="LZI12" s="2"/>
      <c r="LZJ12" s="2"/>
      <c r="LZK12" s="2"/>
      <c r="LZL12" s="2"/>
      <c r="LZM12" s="2"/>
      <c r="LZN12" s="2"/>
      <c r="LZO12" s="2"/>
      <c r="LZP12" s="2"/>
      <c r="LZQ12" s="2"/>
      <c r="LZR12" s="2"/>
      <c r="LZS12" s="2"/>
      <c r="LZT12" s="2"/>
      <c r="LZU12" s="2"/>
      <c r="LZV12" s="2"/>
      <c r="LZW12" s="2"/>
      <c r="LZX12" s="2"/>
      <c r="LZY12" s="2"/>
      <c r="LZZ12" s="2"/>
      <c r="MAA12" s="2"/>
      <c r="MAB12" s="2"/>
      <c r="MAC12" s="2"/>
      <c r="MAD12" s="2"/>
      <c r="MAE12" s="2"/>
      <c r="MAF12" s="2"/>
      <c r="MAG12" s="2"/>
      <c r="MAH12" s="2"/>
      <c r="MAI12" s="2"/>
      <c r="MAJ12" s="2"/>
      <c r="MAK12" s="2"/>
      <c r="MAL12" s="2"/>
      <c r="MAM12" s="2"/>
      <c r="MAN12" s="2"/>
      <c r="MAO12" s="2"/>
      <c r="MAP12" s="2"/>
      <c r="MAQ12" s="2"/>
      <c r="MAR12" s="2"/>
      <c r="MAS12" s="2"/>
      <c r="MAT12" s="2"/>
      <c r="MAU12" s="2"/>
      <c r="MAV12" s="2"/>
      <c r="MAW12" s="2"/>
      <c r="MAX12" s="2"/>
      <c r="MAY12" s="2"/>
      <c r="MAZ12" s="2"/>
      <c r="MBA12" s="2"/>
      <c r="MBB12" s="2"/>
      <c r="MBC12" s="2"/>
      <c r="MBD12" s="2"/>
      <c r="MBE12" s="2"/>
      <c r="MBF12" s="2"/>
      <c r="MBG12" s="2"/>
      <c r="MBH12" s="2"/>
      <c r="MBI12" s="2"/>
      <c r="MBJ12" s="2"/>
      <c r="MBK12" s="2"/>
      <c r="MBL12" s="2"/>
      <c r="MBM12" s="2"/>
      <c r="MBN12" s="2"/>
      <c r="MBO12" s="2"/>
      <c r="MBP12" s="2"/>
      <c r="MBQ12" s="2"/>
      <c r="MBR12" s="2"/>
      <c r="MBS12" s="2"/>
      <c r="MBT12" s="2"/>
      <c r="MBU12" s="2"/>
      <c r="MBV12" s="2"/>
      <c r="MBW12" s="2"/>
      <c r="MBX12" s="2"/>
      <c r="MBY12" s="2"/>
      <c r="MBZ12" s="2"/>
      <c r="MCA12" s="2"/>
      <c r="MCB12" s="2"/>
      <c r="MCC12" s="2"/>
      <c r="MCD12" s="2"/>
      <c r="MCE12" s="2"/>
      <c r="MCF12" s="2"/>
      <c r="MCG12" s="2"/>
      <c r="MCH12" s="2"/>
      <c r="MCI12" s="2"/>
      <c r="MCJ12" s="2"/>
      <c r="MCK12" s="2"/>
      <c r="MCL12" s="2"/>
      <c r="MCM12" s="2"/>
      <c r="MCN12" s="2"/>
      <c r="MCO12" s="2"/>
      <c r="MCP12" s="2"/>
      <c r="MCQ12" s="2"/>
      <c r="MCR12" s="2"/>
      <c r="MCS12" s="2"/>
      <c r="MCT12" s="2"/>
      <c r="MCU12" s="2"/>
      <c r="MCV12" s="2"/>
      <c r="MCW12" s="2"/>
      <c r="MCX12" s="2"/>
      <c r="MCY12" s="2"/>
      <c r="MCZ12" s="2"/>
      <c r="MDA12" s="2"/>
      <c r="MDB12" s="2"/>
      <c r="MDC12" s="2"/>
      <c r="MDD12" s="2"/>
      <c r="MDE12" s="2"/>
      <c r="MDF12" s="2"/>
      <c r="MDG12" s="2"/>
      <c r="MDH12" s="2"/>
      <c r="MDI12" s="2"/>
      <c r="MDJ12" s="2"/>
      <c r="MDK12" s="2"/>
      <c r="MDL12" s="2"/>
      <c r="MDM12" s="2"/>
      <c r="MDN12" s="2"/>
      <c r="MDO12" s="2"/>
      <c r="MDP12" s="2"/>
      <c r="MDQ12" s="2"/>
      <c r="MDR12" s="2"/>
      <c r="MDS12" s="2"/>
      <c r="MDT12" s="2"/>
      <c r="MDU12" s="2"/>
      <c r="MDV12" s="2"/>
      <c r="MDW12" s="2"/>
      <c r="MDX12" s="2"/>
      <c r="MDY12" s="2"/>
      <c r="MDZ12" s="2"/>
      <c r="MEA12" s="2"/>
      <c r="MEB12" s="2"/>
      <c r="MEC12" s="2"/>
      <c r="MED12" s="2"/>
      <c r="MEE12" s="2"/>
      <c r="MEF12" s="2"/>
      <c r="MEG12" s="2"/>
      <c r="MEH12" s="2"/>
      <c r="MEI12" s="2"/>
      <c r="MEJ12" s="2"/>
      <c r="MEK12" s="2"/>
      <c r="MEL12" s="2"/>
      <c r="MEM12" s="2"/>
      <c r="MEN12" s="2"/>
      <c r="MEO12" s="2"/>
      <c r="MEP12" s="2"/>
      <c r="MEQ12" s="2"/>
      <c r="MER12" s="2"/>
      <c r="MES12" s="2"/>
      <c r="MET12" s="2"/>
      <c r="MEU12" s="2"/>
      <c r="MEV12" s="2"/>
      <c r="MEW12" s="2"/>
      <c r="MEX12" s="2"/>
      <c r="MEY12" s="2"/>
      <c r="MEZ12" s="2"/>
      <c r="MFA12" s="2"/>
      <c r="MFB12" s="2"/>
      <c r="MFC12" s="2"/>
      <c r="MFD12" s="2"/>
      <c r="MFE12" s="2"/>
      <c r="MFF12" s="2"/>
      <c r="MFG12" s="2"/>
      <c r="MFH12" s="2"/>
      <c r="MFI12" s="2"/>
      <c r="MFJ12" s="2"/>
      <c r="MFK12" s="2"/>
      <c r="MFL12" s="2"/>
      <c r="MFM12" s="2"/>
      <c r="MFN12" s="2"/>
      <c r="MFO12" s="2"/>
      <c r="MFP12" s="2"/>
      <c r="MFQ12" s="2"/>
      <c r="MFR12" s="2"/>
      <c r="MFS12" s="2"/>
      <c r="MFT12" s="2"/>
      <c r="MFU12" s="2"/>
      <c r="MFV12" s="2"/>
      <c r="MFW12" s="2"/>
      <c r="MFX12" s="2"/>
      <c r="MFY12" s="2"/>
      <c r="MFZ12" s="2"/>
      <c r="MGA12" s="2"/>
      <c r="MGB12" s="2"/>
      <c r="MGC12" s="2"/>
      <c r="MGD12" s="2"/>
      <c r="MGE12" s="2"/>
      <c r="MGF12" s="2"/>
      <c r="MGG12" s="2"/>
      <c r="MGH12" s="2"/>
      <c r="MGI12" s="2"/>
      <c r="MGJ12" s="2"/>
      <c r="MGK12" s="2"/>
      <c r="MGL12" s="2"/>
      <c r="MGM12" s="2"/>
      <c r="MGN12" s="2"/>
      <c r="MGO12" s="2"/>
      <c r="MGP12" s="2"/>
      <c r="MGQ12" s="2"/>
      <c r="MGR12" s="2"/>
      <c r="MGS12" s="2"/>
      <c r="MGT12" s="2"/>
      <c r="MGU12" s="2"/>
      <c r="MGV12" s="2"/>
      <c r="MGW12" s="2"/>
      <c r="MGX12" s="2"/>
      <c r="MGY12" s="2"/>
      <c r="MGZ12" s="2"/>
      <c r="MHA12" s="2"/>
      <c r="MHB12" s="2"/>
      <c r="MHC12" s="2"/>
      <c r="MHD12" s="2"/>
      <c r="MHE12" s="2"/>
      <c r="MHF12" s="2"/>
      <c r="MHG12" s="2"/>
      <c r="MHH12" s="2"/>
      <c r="MHI12" s="2"/>
      <c r="MHJ12" s="2"/>
      <c r="MHK12" s="2"/>
      <c r="MHL12" s="2"/>
      <c r="MHM12" s="2"/>
      <c r="MHN12" s="2"/>
      <c r="MHO12" s="2"/>
      <c r="MHP12" s="2"/>
      <c r="MHQ12" s="2"/>
      <c r="MHR12" s="2"/>
      <c r="MHS12" s="2"/>
      <c r="MHT12" s="2"/>
      <c r="MHU12" s="2"/>
      <c r="MHV12" s="2"/>
      <c r="MHW12" s="2"/>
      <c r="MHX12" s="2"/>
      <c r="MHY12" s="2"/>
      <c r="MHZ12" s="2"/>
      <c r="MIA12" s="2"/>
      <c r="MIB12" s="2"/>
      <c r="MIC12" s="2"/>
      <c r="MID12" s="2"/>
      <c r="MIE12" s="2"/>
      <c r="MIF12" s="2"/>
      <c r="MIG12" s="2"/>
      <c r="MIH12" s="2"/>
      <c r="MII12" s="2"/>
      <c r="MIJ12" s="2"/>
      <c r="MIK12" s="2"/>
      <c r="MIL12" s="2"/>
      <c r="MIM12" s="2"/>
      <c r="MIN12" s="2"/>
      <c r="MIO12" s="2"/>
      <c r="MIP12" s="2"/>
      <c r="MIQ12" s="2"/>
      <c r="MIR12" s="2"/>
      <c r="MIS12" s="2"/>
      <c r="MIT12" s="2"/>
      <c r="MIU12" s="2"/>
      <c r="MIV12" s="2"/>
      <c r="MIW12" s="2"/>
      <c r="MIX12" s="2"/>
      <c r="MIY12" s="2"/>
      <c r="MIZ12" s="2"/>
      <c r="MJA12" s="2"/>
      <c r="MJB12" s="2"/>
      <c r="MJC12" s="2"/>
      <c r="MJD12" s="2"/>
      <c r="MJE12" s="2"/>
      <c r="MJF12" s="2"/>
      <c r="MJG12" s="2"/>
      <c r="MJH12" s="2"/>
      <c r="MJI12" s="2"/>
      <c r="MJJ12" s="2"/>
      <c r="MJK12" s="2"/>
      <c r="MJL12" s="2"/>
      <c r="MJM12" s="2"/>
      <c r="MJN12" s="2"/>
      <c r="MJO12" s="2"/>
      <c r="MJP12" s="2"/>
      <c r="MJQ12" s="2"/>
      <c r="MJR12" s="2"/>
      <c r="MJS12" s="2"/>
      <c r="MJT12" s="2"/>
      <c r="MJU12" s="2"/>
      <c r="MJV12" s="2"/>
      <c r="MJW12" s="2"/>
      <c r="MJX12" s="2"/>
      <c r="MJY12" s="2"/>
      <c r="MJZ12" s="2"/>
      <c r="MKA12" s="2"/>
      <c r="MKB12" s="2"/>
      <c r="MKC12" s="2"/>
      <c r="MKD12" s="2"/>
      <c r="MKE12" s="2"/>
      <c r="MKF12" s="2"/>
      <c r="MKG12" s="2"/>
      <c r="MKH12" s="2"/>
      <c r="MKI12" s="2"/>
      <c r="MKJ12" s="2"/>
      <c r="MKK12" s="2"/>
      <c r="MKL12" s="2"/>
      <c r="MKM12" s="2"/>
      <c r="MKN12" s="2"/>
      <c r="MKO12" s="2"/>
      <c r="MKP12" s="2"/>
      <c r="MKQ12" s="2"/>
      <c r="MKR12" s="2"/>
      <c r="MKS12" s="2"/>
      <c r="MKT12" s="2"/>
      <c r="MKU12" s="2"/>
      <c r="MKV12" s="2"/>
      <c r="MKW12" s="2"/>
      <c r="MKX12" s="2"/>
      <c r="MKY12" s="2"/>
      <c r="MKZ12" s="2"/>
      <c r="MLA12" s="2"/>
      <c r="MLB12" s="2"/>
      <c r="MLC12" s="2"/>
      <c r="MLD12" s="2"/>
      <c r="MLE12" s="2"/>
      <c r="MLF12" s="2"/>
      <c r="MLG12" s="2"/>
      <c r="MLH12" s="2"/>
      <c r="MLI12" s="2"/>
      <c r="MLJ12" s="2"/>
      <c r="MLK12" s="2"/>
      <c r="MLL12" s="2"/>
      <c r="MLM12" s="2"/>
      <c r="MLN12" s="2"/>
      <c r="MLO12" s="2"/>
      <c r="MLP12" s="2"/>
      <c r="MLQ12" s="2"/>
      <c r="MLR12" s="2"/>
      <c r="MLS12" s="2"/>
      <c r="MLT12" s="2"/>
      <c r="MLU12" s="2"/>
      <c r="MLV12" s="2"/>
      <c r="MLW12" s="2"/>
      <c r="MLX12" s="2"/>
      <c r="MLY12" s="2"/>
      <c r="MLZ12" s="2"/>
      <c r="MMA12" s="2"/>
      <c r="MMB12" s="2"/>
      <c r="MMC12" s="2"/>
      <c r="MMD12" s="2"/>
      <c r="MME12" s="2"/>
      <c r="MMF12" s="2"/>
      <c r="MMG12" s="2"/>
      <c r="MMH12" s="2"/>
      <c r="MMI12" s="2"/>
      <c r="MMJ12" s="2"/>
      <c r="MMK12" s="2"/>
      <c r="MML12" s="2"/>
      <c r="MMM12" s="2"/>
      <c r="MMN12" s="2"/>
      <c r="MMO12" s="2"/>
      <c r="MMP12" s="2"/>
      <c r="MMQ12" s="2"/>
      <c r="MMR12" s="2"/>
      <c r="MMS12" s="2"/>
      <c r="MMT12" s="2"/>
      <c r="MMU12" s="2"/>
      <c r="MMV12" s="2"/>
      <c r="MMW12" s="2"/>
      <c r="MMX12" s="2"/>
      <c r="MMY12" s="2"/>
      <c r="MMZ12" s="2"/>
      <c r="MNA12" s="2"/>
      <c r="MNB12" s="2"/>
      <c r="MNC12" s="2"/>
      <c r="MND12" s="2"/>
      <c r="MNE12" s="2"/>
      <c r="MNF12" s="2"/>
      <c r="MNG12" s="2"/>
      <c r="MNH12" s="2"/>
      <c r="MNI12" s="2"/>
      <c r="MNJ12" s="2"/>
      <c r="MNK12" s="2"/>
      <c r="MNL12" s="2"/>
      <c r="MNM12" s="2"/>
      <c r="MNN12" s="2"/>
      <c r="MNO12" s="2"/>
      <c r="MNP12" s="2"/>
      <c r="MNQ12" s="2"/>
      <c r="MNR12" s="2"/>
      <c r="MNS12" s="2"/>
      <c r="MNT12" s="2"/>
      <c r="MNU12" s="2"/>
      <c r="MNV12" s="2"/>
      <c r="MNW12" s="2"/>
      <c r="MNX12" s="2"/>
      <c r="MNY12" s="2"/>
      <c r="MNZ12" s="2"/>
      <c r="MOA12" s="2"/>
      <c r="MOB12" s="2"/>
      <c r="MOC12" s="2"/>
      <c r="MOD12" s="2"/>
      <c r="MOE12" s="2"/>
      <c r="MOF12" s="2"/>
      <c r="MOG12" s="2"/>
      <c r="MOH12" s="2"/>
      <c r="MOI12" s="2"/>
      <c r="MOJ12" s="2"/>
      <c r="MOK12" s="2"/>
      <c r="MOL12" s="2"/>
      <c r="MOM12" s="2"/>
      <c r="MON12" s="2"/>
      <c r="MOO12" s="2"/>
      <c r="MOP12" s="2"/>
      <c r="MOQ12" s="2"/>
      <c r="MOR12" s="2"/>
      <c r="MOS12" s="2"/>
      <c r="MOT12" s="2"/>
      <c r="MOU12" s="2"/>
      <c r="MOV12" s="2"/>
      <c r="MOW12" s="2"/>
      <c r="MOX12" s="2"/>
      <c r="MOY12" s="2"/>
      <c r="MOZ12" s="2"/>
      <c r="MPA12" s="2"/>
      <c r="MPB12" s="2"/>
      <c r="MPC12" s="2"/>
      <c r="MPD12" s="2"/>
      <c r="MPE12" s="2"/>
      <c r="MPF12" s="2"/>
      <c r="MPG12" s="2"/>
      <c r="MPH12" s="2"/>
      <c r="MPI12" s="2"/>
      <c r="MPJ12" s="2"/>
      <c r="MPK12" s="2"/>
      <c r="MPL12" s="2"/>
      <c r="MPM12" s="2"/>
      <c r="MPN12" s="2"/>
      <c r="MPO12" s="2"/>
      <c r="MPP12" s="2"/>
      <c r="MPQ12" s="2"/>
      <c r="MPR12" s="2"/>
      <c r="MPS12" s="2"/>
      <c r="MPT12" s="2"/>
      <c r="MPU12" s="2"/>
      <c r="MPV12" s="2"/>
      <c r="MPW12" s="2"/>
      <c r="MPX12" s="2"/>
      <c r="MPY12" s="2"/>
      <c r="MPZ12" s="2"/>
      <c r="MQA12" s="2"/>
      <c r="MQB12" s="2"/>
      <c r="MQC12" s="2"/>
      <c r="MQD12" s="2"/>
      <c r="MQE12" s="2"/>
      <c r="MQF12" s="2"/>
      <c r="MQG12" s="2"/>
      <c r="MQH12" s="2"/>
      <c r="MQI12" s="2"/>
      <c r="MQJ12" s="2"/>
      <c r="MQK12" s="2"/>
      <c r="MQL12" s="2"/>
      <c r="MQM12" s="2"/>
      <c r="MQN12" s="2"/>
      <c r="MQO12" s="2"/>
      <c r="MQP12" s="2"/>
      <c r="MQQ12" s="2"/>
      <c r="MQR12" s="2"/>
      <c r="MQS12" s="2"/>
      <c r="MQT12" s="2"/>
      <c r="MQU12" s="2"/>
      <c r="MQV12" s="2"/>
      <c r="MQW12" s="2"/>
      <c r="MQX12" s="2"/>
      <c r="MQY12" s="2"/>
      <c r="MQZ12" s="2"/>
      <c r="MRA12" s="2"/>
      <c r="MRB12" s="2"/>
      <c r="MRC12" s="2"/>
      <c r="MRD12" s="2"/>
      <c r="MRE12" s="2"/>
      <c r="MRF12" s="2"/>
      <c r="MRG12" s="2"/>
      <c r="MRH12" s="2"/>
      <c r="MRI12" s="2"/>
      <c r="MRJ12" s="2"/>
      <c r="MRK12" s="2"/>
      <c r="MRL12" s="2"/>
      <c r="MRM12" s="2"/>
      <c r="MRN12" s="2"/>
      <c r="MRO12" s="2"/>
      <c r="MRP12" s="2"/>
      <c r="MRQ12" s="2"/>
      <c r="MRR12" s="2"/>
      <c r="MRS12" s="2"/>
      <c r="MRT12" s="2"/>
      <c r="MRU12" s="2"/>
      <c r="MRV12" s="2"/>
      <c r="MRW12" s="2"/>
      <c r="MRX12" s="2"/>
      <c r="MRY12" s="2"/>
      <c r="MRZ12" s="2"/>
      <c r="MSA12" s="2"/>
      <c r="MSB12" s="2"/>
      <c r="MSC12" s="2"/>
      <c r="MSD12" s="2"/>
      <c r="MSE12" s="2"/>
      <c r="MSF12" s="2"/>
      <c r="MSG12" s="2"/>
      <c r="MSH12" s="2"/>
      <c r="MSI12" s="2"/>
      <c r="MSJ12" s="2"/>
      <c r="MSK12" s="2"/>
      <c r="MSL12" s="2"/>
      <c r="MSM12" s="2"/>
      <c r="MSN12" s="2"/>
      <c r="MSO12" s="2"/>
      <c r="MSP12" s="2"/>
      <c r="MSQ12" s="2"/>
      <c r="MSR12" s="2"/>
      <c r="MSS12" s="2"/>
      <c r="MST12" s="2"/>
      <c r="MSU12" s="2"/>
      <c r="MSV12" s="2"/>
      <c r="MSW12" s="2"/>
      <c r="MSX12" s="2"/>
      <c r="MSY12" s="2"/>
      <c r="MSZ12" s="2"/>
      <c r="MTA12" s="2"/>
      <c r="MTB12" s="2"/>
      <c r="MTC12" s="2"/>
      <c r="MTD12" s="2"/>
      <c r="MTE12" s="2"/>
      <c r="MTF12" s="2"/>
      <c r="MTG12" s="2"/>
      <c r="MTH12" s="2"/>
      <c r="MTI12" s="2"/>
      <c r="MTJ12" s="2"/>
      <c r="MTK12" s="2"/>
      <c r="MTL12" s="2"/>
      <c r="MTM12" s="2"/>
      <c r="MTN12" s="2"/>
      <c r="MTO12" s="2"/>
      <c r="MTP12" s="2"/>
      <c r="MTQ12" s="2"/>
      <c r="MTR12" s="2"/>
      <c r="MTS12" s="2"/>
      <c r="MTT12" s="2"/>
      <c r="MTU12" s="2"/>
      <c r="MTV12" s="2"/>
      <c r="MTW12" s="2"/>
      <c r="MTX12" s="2"/>
      <c r="MTY12" s="2"/>
      <c r="MTZ12" s="2"/>
      <c r="MUA12" s="2"/>
      <c r="MUB12" s="2"/>
      <c r="MUC12" s="2"/>
      <c r="MUD12" s="2"/>
      <c r="MUE12" s="2"/>
      <c r="MUF12" s="2"/>
      <c r="MUG12" s="2"/>
      <c r="MUH12" s="2"/>
      <c r="MUI12" s="2"/>
      <c r="MUJ12" s="2"/>
      <c r="MUK12" s="2"/>
      <c r="MUL12" s="2"/>
      <c r="MUM12" s="2"/>
      <c r="MUN12" s="2"/>
      <c r="MUO12" s="2"/>
      <c r="MUP12" s="2"/>
      <c r="MUQ12" s="2"/>
      <c r="MUR12" s="2"/>
      <c r="MUS12" s="2"/>
      <c r="MUT12" s="2"/>
      <c r="MUU12" s="2"/>
      <c r="MUV12" s="2"/>
      <c r="MUW12" s="2"/>
      <c r="MUX12" s="2"/>
      <c r="MUY12" s="2"/>
      <c r="MUZ12" s="2"/>
      <c r="MVA12" s="2"/>
      <c r="MVB12" s="2"/>
      <c r="MVC12" s="2"/>
      <c r="MVD12" s="2"/>
      <c r="MVE12" s="2"/>
      <c r="MVF12" s="2"/>
      <c r="MVG12" s="2"/>
      <c r="MVH12" s="2"/>
      <c r="MVI12" s="2"/>
      <c r="MVJ12" s="2"/>
      <c r="MVK12" s="2"/>
      <c r="MVL12" s="2"/>
      <c r="MVM12" s="2"/>
      <c r="MVN12" s="2"/>
      <c r="MVO12" s="2"/>
      <c r="MVP12" s="2"/>
      <c r="MVQ12" s="2"/>
      <c r="MVR12" s="2"/>
      <c r="MVS12" s="2"/>
      <c r="MVT12" s="2"/>
      <c r="MVU12" s="2"/>
      <c r="MVV12" s="2"/>
      <c r="MVW12" s="2"/>
      <c r="MVX12" s="2"/>
      <c r="MVY12" s="2"/>
      <c r="MVZ12" s="2"/>
      <c r="MWA12" s="2"/>
      <c r="MWB12" s="2"/>
      <c r="MWC12" s="2"/>
      <c r="MWD12" s="2"/>
      <c r="MWE12" s="2"/>
      <c r="MWF12" s="2"/>
      <c r="MWG12" s="2"/>
      <c r="MWH12" s="2"/>
      <c r="MWI12" s="2"/>
      <c r="MWJ12" s="2"/>
      <c r="MWK12" s="2"/>
      <c r="MWL12" s="2"/>
      <c r="MWM12" s="2"/>
      <c r="MWN12" s="2"/>
      <c r="MWO12" s="2"/>
      <c r="MWP12" s="2"/>
      <c r="MWQ12" s="2"/>
      <c r="MWR12" s="2"/>
      <c r="MWS12" s="2"/>
      <c r="MWT12" s="2"/>
      <c r="MWU12" s="2"/>
      <c r="MWV12" s="2"/>
      <c r="MWW12" s="2"/>
      <c r="MWX12" s="2"/>
      <c r="MWY12" s="2"/>
      <c r="MWZ12" s="2"/>
      <c r="MXA12" s="2"/>
      <c r="MXB12" s="2"/>
      <c r="MXC12" s="2"/>
      <c r="MXD12" s="2"/>
      <c r="MXE12" s="2"/>
      <c r="MXF12" s="2"/>
      <c r="MXG12" s="2"/>
      <c r="MXH12" s="2"/>
      <c r="MXI12" s="2"/>
      <c r="MXJ12" s="2"/>
      <c r="MXK12" s="2"/>
      <c r="MXL12" s="2"/>
      <c r="MXM12" s="2"/>
      <c r="MXN12" s="2"/>
      <c r="MXO12" s="2"/>
      <c r="MXP12" s="2"/>
      <c r="MXQ12" s="2"/>
      <c r="MXR12" s="2"/>
      <c r="MXS12" s="2"/>
      <c r="MXT12" s="2"/>
      <c r="MXU12" s="2"/>
      <c r="MXV12" s="2"/>
      <c r="MXW12" s="2"/>
      <c r="MXX12" s="2"/>
      <c r="MXY12" s="2"/>
      <c r="MXZ12" s="2"/>
      <c r="MYA12" s="2"/>
      <c r="MYB12" s="2"/>
      <c r="MYC12" s="2"/>
      <c r="MYD12" s="2"/>
      <c r="MYE12" s="2"/>
      <c r="MYF12" s="2"/>
      <c r="MYG12" s="2"/>
      <c r="MYH12" s="2"/>
      <c r="MYI12" s="2"/>
      <c r="MYJ12" s="2"/>
      <c r="MYK12" s="2"/>
      <c r="MYL12" s="2"/>
      <c r="MYM12" s="2"/>
      <c r="MYN12" s="2"/>
      <c r="MYO12" s="2"/>
      <c r="MYP12" s="2"/>
      <c r="MYQ12" s="2"/>
      <c r="MYR12" s="2"/>
      <c r="MYS12" s="2"/>
      <c r="MYT12" s="2"/>
      <c r="MYU12" s="2"/>
      <c r="MYV12" s="2"/>
      <c r="MYW12" s="2"/>
      <c r="MYX12" s="2"/>
      <c r="MYY12" s="2"/>
      <c r="MYZ12" s="2"/>
      <c r="MZA12" s="2"/>
      <c r="MZB12" s="2"/>
      <c r="MZC12" s="2"/>
      <c r="MZD12" s="2"/>
      <c r="MZE12" s="2"/>
      <c r="MZF12" s="2"/>
      <c r="MZG12" s="2"/>
      <c r="MZH12" s="2"/>
      <c r="MZI12" s="2"/>
      <c r="MZJ12" s="2"/>
      <c r="MZK12" s="2"/>
      <c r="MZL12" s="2"/>
      <c r="MZM12" s="2"/>
      <c r="MZN12" s="2"/>
      <c r="MZO12" s="2"/>
      <c r="MZP12" s="2"/>
      <c r="MZQ12" s="2"/>
      <c r="MZR12" s="2"/>
      <c r="MZS12" s="2"/>
      <c r="MZT12" s="2"/>
      <c r="MZU12" s="2"/>
      <c r="MZV12" s="2"/>
      <c r="MZW12" s="2"/>
      <c r="MZX12" s="2"/>
      <c r="MZY12" s="2"/>
      <c r="MZZ12" s="2"/>
      <c r="NAA12" s="2"/>
      <c r="NAB12" s="2"/>
      <c r="NAC12" s="2"/>
      <c r="NAD12" s="2"/>
      <c r="NAE12" s="2"/>
      <c r="NAF12" s="2"/>
      <c r="NAG12" s="2"/>
      <c r="NAH12" s="2"/>
      <c r="NAI12" s="2"/>
      <c r="NAJ12" s="2"/>
      <c r="NAK12" s="2"/>
      <c r="NAL12" s="2"/>
      <c r="NAM12" s="2"/>
      <c r="NAN12" s="2"/>
      <c r="NAO12" s="2"/>
      <c r="NAP12" s="2"/>
      <c r="NAQ12" s="2"/>
      <c r="NAR12" s="2"/>
      <c r="NAS12" s="2"/>
      <c r="NAT12" s="2"/>
      <c r="NAU12" s="2"/>
      <c r="NAV12" s="2"/>
      <c r="NAW12" s="2"/>
      <c r="NAX12" s="2"/>
      <c r="NAY12" s="2"/>
      <c r="NAZ12" s="2"/>
      <c r="NBA12" s="2"/>
      <c r="NBB12" s="2"/>
      <c r="NBC12" s="2"/>
      <c r="NBD12" s="2"/>
      <c r="NBE12" s="2"/>
      <c r="NBF12" s="2"/>
      <c r="NBG12" s="2"/>
      <c r="NBH12" s="2"/>
      <c r="NBI12" s="2"/>
      <c r="NBJ12" s="2"/>
      <c r="NBK12" s="2"/>
      <c r="NBL12" s="2"/>
      <c r="NBM12" s="2"/>
      <c r="NBN12" s="2"/>
      <c r="NBO12" s="2"/>
      <c r="NBP12" s="2"/>
      <c r="NBQ12" s="2"/>
      <c r="NBR12" s="2"/>
      <c r="NBS12" s="2"/>
      <c r="NBT12" s="2"/>
      <c r="NBU12" s="2"/>
      <c r="NBV12" s="2"/>
      <c r="NBW12" s="2"/>
      <c r="NBX12" s="2"/>
      <c r="NBY12" s="2"/>
      <c r="NBZ12" s="2"/>
      <c r="NCA12" s="2"/>
      <c r="NCB12" s="2"/>
      <c r="NCC12" s="2"/>
      <c r="NCD12" s="2"/>
      <c r="NCE12" s="2"/>
      <c r="NCF12" s="2"/>
      <c r="NCG12" s="2"/>
      <c r="NCH12" s="2"/>
      <c r="NCI12" s="2"/>
      <c r="NCJ12" s="2"/>
      <c r="NCK12" s="2"/>
      <c r="NCL12" s="2"/>
      <c r="NCM12" s="2"/>
      <c r="NCN12" s="2"/>
      <c r="NCO12" s="2"/>
      <c r="NCP12" s="2"/>
      <c r="NCQ12" s="2"/>
      <c r="NCR12" s="2"/>
      <c r="NCS12" s="2"/>
      <c r="NCT12" s="2"/>
      <c r="NCU12" s="2"/>
      <c r="NCV12" s="2"/>
      <c r="NCW12" s="2"/>
      <c r="NCX12" s="2"/>
      <c r="NCY12" s="2"/>
      <c r="NCZ12" s="2"/>
      <c r="NDA12" s="2"/>
      <c r="NDB12" s="2"/>
      <c r="NDC12" s="2"/>
      <c r="NDD12" s="2"/>
      <c r="NDE12" s="2"/>
      <c r="NDF12" s="2"/>
      <c r="NDG12" s="2"/>
      <c r="NDH12" s="2"/>
      <c r="NDI12" s="2"/>
      <c r="NDJ12" s="2"/>
      <c r="NDK12" s="2"/>
      <c r="NDL12" s="2"/>
      <c r="NDM12" s="2"/>
      <c r="NDN12" s="2"/>
      <c r="NDO12" s="2"/>
      <c r="NDP12" s="2"/>
      <c r="NDQ12" s="2"/>
      <c r="NDR12" s="2"/>
      <c r="NDS12" s="2"/>
      <c r="NDT12" s="2"/>
      <c r="NDU12" s="2"/>
      <c r="NDV12" s="2"/>
      <c r="NDW12" s="2"/>
      <c r="NDX12" s="2"/>
      <c r="NDY12" s="2"/>
      <c r="NDZ12" s="2"/>
      <c r="NEA12" s="2"/>
      <c r="NEB12" s="2"/>
      <c r="NEC12" s="2"/>
      <c r="NED12" s="2"/>
      <c r="NEE12" s="2"/>
      <c r="NEF12" s="2"/>
      <c r="NEG12" s="2"/>
      <c r="NEH12" s="2"/>
      <c r="NEI12" s="2"/>
      <c r="NEJ12" s="2"/>
      <c r="NEK12" s="2"/>
      <c r="NEL12" s="2"/>
      <c r="NEM12" s="2"/>
      <c r="NEN12" s="2"/>
      <c r="NEO12" s="2"/>
      <c r="NEP12" s="2"/>
      <c r="NEQ12" s="2"/>
      <c r="NER12" s="2"/>
      <c r="NES12" s="2"/>
      <c r="NET12" s="2"/>
      <c r="NEU12" s="2"/>
      <c r="NEV12" s="2"/>
      <c r="NEW12" s="2"/>
      <c r="NEX12" s="2"/>
      <c r="NEY12" s="2"/>
      <c r="NEZ12" s="2"/>
      <c r="NFA12" s="2"/>
      <c r="NFB12" s="2"/>
      <c r="NFC12" s="2"/>
      <c r="NFD12" s="2"/>
      <c r="NFE12" s="2"/>
      <c r="NFF12" s="2"/>
      <c r="NFG12" s="2"/>
      <c r="NFH12" s="2"/>
      <c r="NFI12" s="2"/>
      <c r="NFJ12" s="2"/>
      <c r="NFK12" s="2"/>
      <c r="NFL12" s="2"/>
      <c r="NFM12" s="2"/>
      <c r="NFN12" s="2"/>
      <c r="NFO12" s="2"/>
      <c r="NFP12" s="2"/>
      <c r="NFQ12" s="2"/>
      <c r="NFR12" s="2"/>
      <c r="NFS12" s="2"/>
      <c r="NFT12" s="2"/>
      <c r="NFU12" s="2"/>
      <c r="NFV12" s="2"/>
      <c r="NFW12" s="2"/>
      <c r="NFX12" s="2"/>
      <c r="NFY12" s="2"/>
      <c r="NFZ12" s="2"/>
      <c r="NGA12" s="2"/>
      <c r="NGB12" s="2"/>
      <c r="NGC12" s="2"/>
      <c r="NGD12" s="2"/>
      <c r="NGE12" s="2"/>
      <c r="NGF12" s="2"/>
      <c r="NGG12" s="2"/>
      <c r="NGH12" s="2"/>
      <c r="NGI12" s="2"/>
      <c r="NGJ12" s="2"/>
      <c r="NGK12" s="2"/>
      <c r="NGL12" s="2"/>
      <c r="NGM12" s="2"/>
      <c r="NGN12" s="2"/>
      <c r="NGO12" s="2"/>
      <c r="NGP12" s="2"/>
      <c r="NGQ12" s="2"/>
      <c r="NGR12" s="2"/>
      <c r="NGS12" s="2"/>
      <c r="NGT12" s="2"/>
      <c r="NGU12" s="2"/>
      <c r="NGV12" s="2"/>
      <c r="NGW12" s="2"/>
      <c r="NGX12" s="2"/>
      <c r="NGY12" s="2"/>
      <c r="NGZ12" s="2"/>
      <c r="NHA12" s="2"/>
      <c r="NHB12" s="2"/>
      <c r="NHC12" s="2"/>
      <c r="NHD12" s="2"/>
      <c r="NHE12" s="2"/>
      <c r="NHF12" s="2"/>
      <c r="NHG12" s="2"/>
      <c r="NHH12" s="2"/>
      <c r="NHI12" s="2"/>
      <c r="NHJ12" s="2"/>
      <c r="NHK12" s="2"/>
      <c r="NHL12" s="2"/>
      <c r="NHM12" s="2"/>
      <c r="NHN12" s="2"/>
      <c r="NHO12" s="2"/>
      <c r="NHP12" s="2"/>
      <c r="NHQ12" s="2"/>
      <c r="NHR12" s="2"/>
      <c r="NHS12" s="2"/>
      <c r="NHT12" s="2"/>
      <c r="NHU12" s="2"/>
      <c r="NHV12" s="2"/>
      <c r="NHW12" s="2"/>
      <c r="NHX12" s="2"/>
      <c r="NHY12" s="2"/>
      <c r="NHZ12" s="2"/>
      <c r="NIA12" s="2"/>
      <c r="NIB12" s="2"/>
      <c r="NIC12" s="2"/>
      <c r="NID12" s="2"/>
      <c r="NIE12" s="2"/>
      <c r="NIF12" s="2"/>
      <c r="NIG12" s="2"/>
      <c r="NIH12" s="2"/>
      <c r="NII12" s="2"/>
      <c r="NIJ12" s="2"/>
      <c r="NIK12" s="2"/>
      <c r="NIL12" s="2"/>
      <c r="NIM12" s="2"/>
      <c r="NIN12" s="2"/>
      <c r="NIO12" s="2"/>
      <c r="NIP12" s="2"/>
      <c r="NIQ12" s="2"/>
      <c r="NIR12" s="2"/>
      <c r="NIS12" s="2"/>
      <c r="NIT12" s="2"/>
      <c r="NIU12" s="2"/>
      <c r="NIV12" s="2"/>
      <c r="NIW12" s="2"/>
      <c r="NIX12" s="2"/>
      <c r="NIY12" s="2"/>
      <c r="NIZ12" s="2"/>
      <c r="NJA12" s="2"/>
      <c r="NJB12" s="2"/>
      <c r="NJC12" s="2"/>
      <c r="NJD12" s="2"/>
      <c r="NJE12" s="2"/>
      <c r="NJF12" s="2"/>
      <c r="NJG12" s="2"/>
      <c r="NJH12" s="2"/>
      <c r="NJI12" s="2"/>
      <c r="NJJ12" s="2"/>
      <c r="NJK12" s="2"/>
      <c r="NJL12" s="2"/>
      <c r="NJM12" s="2"/>
      <c r="NJN12" s="2"/>
      <c r="NJO12" s="2"/>
      <c r="NJP12" s="2"/>
      <c r="NJQ12" s="2"/>
      <c r="NJR12" s="2"/>
      <c r="NJS12" s="2"/>
      <c r="NJT12" s="2"/>
      <c r="NJU12" s="2"/>
      <c r="NJV12" s="2"/>
      <c r="NJW12" s="2"/>
      <c r="NJX12" s="2"/>
      <c r="NJY12" s="2"/>
      <c r="NJZ12" s="2"/>
      <c r="NKA12" s="2"/>
      <c r="NKB12" s="2"/>
      <c r="NKC12" s="2"/>
      <c r="NKD12" s="2"/>
      <c r="NKE12" s="2"/>
      <c r="NKF12" s="2"/>
      <c r="NKG12" s="2"/>
      <c r="NKH12" s="2"/>
      <c r="NKI12" s="2"/>
      <c r="NKJ12" s="2"/>
      <c r="NKK12" s="2"/>
      <c r="NKL12" s="2"/>
      <c r="NKM12" s="2"/>
      <c r="NKN12" s="2"/>
      <c r="NKO12" s="2"/>
      <c r="NKP12" s="2"/>
      <c r="NKQ12" s="2"/>
      <c r="NKR12" s="2"/>
      <c r="NKS12" s="2"/>
      <c r="NKT12" s="2"/>
      <c r="NKU12" s="2"/>
      <c r="NKV12" s="2"/>
      <c r="NKW12" s="2"/>
      <c r="NKX12" s="2"/>
      <c r="NKY12" s="2"/>
      <c r="NKZ12" s="2"/>
      <c r="NLA12" s="2"/>
      <c r="NLB12" s="2"/>
      <c r="NLC12" s="2"/>
      <c r="NLD12" s="2"/>
      <c r="NLE12" s="2"/>
      <c r="NLF12" s="2"/>
      <c r="NLG12" s="2"/>
      <c r="NLH12" s="2"/>
      <c r="NLI12" s="2"/>
      <c r="NLJ12" s="2"/>
      <c r="NLK12" s="2"/>
      <c r="NLL12" s="2"/>
      <c r="NLM12" s="2"/>
      <c r="NLN12" s="2"/>
      <c r="NLO12" s="2"/>
      <c r="NLP12" s="2"/>
      <c r="NLQ12" s="2"/>
      <c r="NLR12" s="2"/>
      <c r="NLS12" s="2"/>
      <c r="NLT12" s="2"/>
      <c r="NLU12" s="2"/>
      <c r="NLV12" s="2"/>
      <c r="NLW12" s="2"/>
      <c r="NLX12" s="2"/>
      <c r="NLY12" s="2"/>
      <c r="NLZ12" s="2"/>
      <c r="NMA12" s="2"/>
      <c r="NMB12" s="2"/>
      <c r="NMC12" s="2"/>
      <c r="NMD12" s="2"/>
      <c r="NME12" s="2"/>
      <c r="NMF12" s="2"/>
      <c r="NMG12" s="2"/>
      <c r="NMH12" s="2"/>
      <c r="NMI12" s="2"/>
      <c r="NMJ12" s="2"/>
      <c r="NMK12" s="2"/>
      <c r="NML12" s="2"/>
      <c r="NMM12" s="2"/>
      <c r="NMN12" s="2"/>
      <c r="NMO12" s="2"/>
      <c r="NMP12" s="2"/>
      <c r="NMQ12" s="2"/>
      <c r="NMR12" s="2"/>
      <c r="NMS12" s="2"/>
      <c r="NMT12" s="2"/>
      <c r="NMU12" s="2"/>
      <c r="NMV12" s="2"/>
      <c r="NMW12" s="2"/>
      <c r="NMX12" s="2"/>
      <c r="NMY12" s="2"/>
      <c r="NMZ12" s="2"/>
      <c r="NNA12" s="2"/>
      <c r="NNB12" s="2"/>
      <c r="NNC12" s="2"/>
      <c r="NND12" s="2"/>
      <c r="NNE12" s="2"/>
      <c r="NNF12" s="2"/>
      <c r="NNG12" s="2"/>
      <c r="NNH12" s="2"/>
      <c r="NNI12" s="2"/>
      <c r="NNJ12" s="2"/>
      <c r="NNK12" s="2"/>
      <c r="NNL12" s="2"/>
      <c r="NNM12" s="2"/>
      <c r="NNN12" s="2"/>
      <c r="NNO12" s="2"/>
      <c r="NNP12" s="2"/>
      <c r="NNQ12" s="2"/>
      <c r="NNR12" s="2"/>
      <c r="NNS12" s="2"/>
      <c r="NNT12" s="2"/>
      <c r="NNU12" s="2"/>
      <c r="NNV12" s="2"/>
      <c r="NNW12" s="2"/>
      <c r="NNX12" s="2"/>
      <c r="NNY12" s="2"/>
      <c r="NNZ12" s="2"/>
      <c r="NOA12" s="2"/>
      <c r="NOB12" s="2"/>
      <c r="NOC12" s="2"/>
      <c r="NOD12" s="2"/>
      <c r="NOE12" s="2"/>
      <c r="NOF12" s="2"/>
      <c r="NOG12" s="2"/>
      <c r="NOH12" s="2"/>
      <c r="NOI12" s="2"/>
      <c r="NOJ12" s="2"/>
      <c r="NOK12" s="2"/>
      <c r="NOL12" s="2"/>
      <c r="NOM12" s="2"/>
      <c r="NON12" s="2"/>
      <c r="NOO12" s="2"/>
      <c r="NOP12" s="2"/>
      <c r="NOQ12" s="2"/>
      <c r="NOR12" s="2"/>
      <c r="NOS12" s="2"/>
      <c r="NOT12" s="2"/>
      <c r="NOU12" s="2"/>
      <c r="NOV12" s="2"/>
      <c r="NOW12" s="2"/>
      <c r="NOX12" s="2"/>
      <c r="NOY12" s="2"/>
      <c r="NOZ12" s="2"/>
      <c r="NPA12" s="2"/>
      <c r="NPB12" s="2"/>
      <c r="NPC12" s="2"/>
      <c r="NPD12" s="2"/>
      <c r="NPE12" s="2"/>
      <c r="NPF12" s="2"/>
      <c r="NPG12" s="2"/>
      <c r="NPH12" s="2"/>
      <c r="NPI12" s="2"/>
      <c r="NPJ12" s="2"/>
      <c r="NPK12" s="2"/>
      <c r="NPL12" s="2"/>
      <c r="NPM12" s="2"/>
      <c r="NPN12" s="2"/>
      <c r="NPO12" s="2"/>
      <c r="NPP12" s="2"/>
      <c r="NPQ12" s="2"/>
      <c r="NPR12" s="2"/>
      <c r="NPS12" s="2"/>
      <c r="NPT12" s="2"/>
      <c r="NPU12" s="2"/>
      <c r="NPV12" s="2"/>
      <c r="NPW12" s="2"/>
      <c r="NPX12" s="2"/>
      <c r="NPY12" s="2"/>
      <c r="NPZ12" s="2"/>
      <c r="NQA12" s="2"/>
      <c r="NQB12" s="2"/>
      <c r="NQC12" s="2"/>
      <c r="NQD12" s="2"/>
      <c r="NQE12" s="2"/>
      <c r="NQF12" s="2"/>
      <c r="NQG12" s="2"/>
      <c r="NQH12" s="2"/>
      <c r="NQI12" s="2"/>
      <c r="NQJ12" s="2"/>
      <c r="NQK12" s="2"/>
      <c r="NQL12" s="2"/>
      <c r="NQM12" s="2"/>
      <c r="NQN12" s="2"/>
      <c r="NQO12" s="2"/>
      <c r="NQP12" s="2"/>
      <c r="NQQ12" s="2"/>
      <c r="NQR12" s="2"/>
      <c r="NQS12" s="2"/>
      <c r="NQT12" s="2"/>
      <c r="NQU12" s="2"/>
      <c r="NQV12" s="2"/>
      <c r="NQW12" s="2"/>
      <c r="NQX12" s="2"/>
      <c r="NQY12" s="2"/>
      <c r="NQZ12" s="2"/>
      <c r="NRA12" s="2"/>
      <c r="NRB12" s="2"/>
      <c r="NRC12" s="2"/>
      <c r="NRD12" s="2"/>
      <c r="NRE12" s="2"/>
      <c r="NRF12" s="2"/>
      <c r="NRG12" s="2"/>
      <c r="NRH12" s="2"/>
      <c r="NRI12" s="2"/>
      <c r="NRJ12" s="2"/>
      <c r="NRK12" s="2"/>
      <c r="NRL12" s="2"/>
      <c r="NRM12" s="2"/>
      <c r="NRN12" s="2"/>
      <c r="NRO12" s="2"/>
      <c r="NRP12" s="2"/>
      <c r="NRQ12" s="2"/>
      <c r="NRR12" s="2"/>
      <c r="NRS12" s="2"/>
      <c r="NRT12" s="2"/>
      <c r="NRU12" s="2"/>
      <c r="NRV12" s="2"/>
      <c r="NRW12" s="2"/>
      <c r="NRX12" s="2"/>
      <c r="NRY12" s="2"/>
      <c r="NRZ12" s="2"/>
      <c r="NSA12" s="2"/>
      <c r="NSB12" s="2"/>
      <c r="NSC12" s="2"/>
      <c r="NSD12" s="2"/>
      <c r="NSE12" s="2"/>
      <c r="NSF12" s="2"/>
      <c r="NSG12" s="2"/>
      <c r="NSH12" s="2"/>
      <c r="NSI12" s="2"/>
      <c r="NSJ12" s="2"/>
      <c r="NSK12" s="2"/>
      <c r="NSL12" s="2"/>
      <c r="NSM12" s="2"/>
      <c r="NSN12" s="2"/>
      <c r="NSO12" s="2"/>
      <c r="NSP12" s="2"/>
      <c r="NSQ12" s="2"/>
      <c r="NSR12" s="2"/>
      <c r="NSS12" s="2"/>
      <c r="NST12" s="2"/>
      <c r="NSU12" s="2"/>
      <c r="NSV12" s="2"/>
      <c r="NSW12" s="2"/>
      <c r="NSX12" s="2"/>
      <c r="NSY12" s="2"/>
      <c r="NSZ12" s="2"/>
      <c r="NTA12" s="2"/>
      <c r="NTB12" s="2"/>
      <c r="NTC12" s="2"/>
      <c r="NTD12" s="2"/>
      <c r="NTE12" s="2"/>
      <c r="NTF12" s="2"/>
      <c r="NTG12" s="2"/>
      <c r="NTH12" s="2"/>
      <c r="NTI12" s="2"/>
      <c r="NTJ12" s="2"/>
      <c r="NTK12" s="2"/>
      <c r="NTL12" s="2"/>
      <c r="NTM12" s="2"/>
      <c r="NTN12" s="2"/>
      <c r="NTO12" s="2"/>
      <c r="NTP12" s="2"/>
      <c r="NTQ12" s="2"/>
      <c r="NTR12" s="2"/>
      <c r="NTS12" s="2"/>
      <c r="NTT12" s="2"/>
      <c r="NTU12" s="2"/>
      <c r="NTV12" s="2"/>
      <c r="NTW12" s="2"/>
      <c r="NTX12" s="2"/>
      <c r="NTY12" s="2"/>
      <c r="NTZ12" s="2"/>
      <c r="NUA12" s="2"/>
      <c r="NUB12" s="2"/>
      <c r="NUC12" s="2"/>
      <c r="NUD12" s="2"/>
      <c r="NUE12" s="2"/>
      <c r="NUF12" s="2"/>
      <c r="NUG12" s="2"/>
      <c r="NUH12" s="2"/>
      <c r="NUI12" s="2"/>
      <c r="NUJ12" s="2"/>
      <c r="NUK12" s="2"/>
      <c r="NUL12" s="2"/>
      <c r="NUM12" s="2"/>
      <c r="NUN12" s="2"/>
      <c r="NUO12" s="2"/>
      <c r="NUP12" s="2"/>
      <c r="NUQ12" s="2"/>
      <c r="NUR12" s="2"/>
      <c r="NUS12" s="2"/>
      <c r="NUT12" s="2"/>
      <c r="NUU12" s="2"/>
      <c r="NUV12" s="2"/>
      <c r="NUW12" s="2"/>
      <c r="NUX12" s="2"/>
      <c r="NUY12" s="2"/>
      <c r="NUZ12" s="2"/>
      <c r="NVA12" s="2"/>
      <c r="NVB12" s="2"/>
      <c r="NVC12" s="2"/>
      <c r="NVD12" s="2"/>
      <c r="NVE12" s="2"/>
      <c r="NVF12" s="2"/>
      <c r="NVG12" s="2"/>
      <c r="NVH12" s="2"/>
      <c r="NVI12" s="2"/>
      <c r="NVJ12" s="2"/>
      <c r="NVK12" s="2"/>
      <c r="NVL12" s="2"/>
      <c r="NVM12" s="2"/>
      <c r="NVN12" s="2"/>
      <c r="NVO12" s="2"/>
      <c r="NVP12" s="2"/>
      <c r="NVQ12" s="2"/>
      <c r="NVR12" s="2"/>
      <c r="NVS12" s="2"/>
      <c r="NVT12" s="2"/>
      <c r="NVU12" s="2"/>
      <c r="NVV12" s="2"/>
      <c r="NVW12" s="2"/>
      <c r="NVX12" s="2"/>
      <c r="NVY12" s="2"/>
      <c r="NVZ12" s="2"/>
      <c r="NWA12" s="2"/>
      <c r="NWB12" s="2"/>
      <c r="NWC12" s="2"/>
      <c r="NWD12" s="2"/>
      <c r="NWE12" s="2"/>
      <c r="NWF12" s="2"/>
      <c r="NWG12" s="2"/>
      <c r="NWH12" s="2"/>
      <c r="NWI12" s="2"/>
      <c r="NWJ12" s="2"/>
      <c r="NWK12" s="2"/>
      <c r="NWL12" s="2"/>
      <c r="NWM12" s="2"/>
      <c r="NWN12" s="2"/>
      <c r="NWO12" s="2"/>
      <c r="NWP12" s="2"/>
      <c r="NWQ12" s="2"/>
      <c r="NWR12" s="2"/>
      <c r="NWS12" s="2"/>
      <c r="NWT12" s="2"/>
      <c r="NWU12" s="2"/>
      <c r="NWV12" s="2"/>
      <c r="NWW12" s="2"/>
      <c r="NWX12" s="2"/>
      <c r="NWY12" s="2"/>
      <c r="NWZ12" s="2"/>
      <c r="NXA12" s="2"/>
      <c r="NXB12" s="2"/>
      <c r="NXC12" s="2"/>
      <c r="NXD12" s="2"/>
      <c r="NXE12" s="2"/>
      <c r="NXF12" s="2"/>
      <c r="NXG12" s="2"/>
      <c r="NXH12" s="2"/>
      <c r="NXI12" s="2"/>
      <c r="NXJ12" s="2"/>
      <c r="NXK12" s="2"/>
      <c r="NXL12" s="2"/>
      <c r="NXM12" s="2"/>
      <c r="NXN12" s="2"/>
      <c r="NXO12" s="2"/>
      <c r="NXP12" s="2"/>
      <c r="NXQ12" s="2"/>
      <c r="NXR12" s="2"/>
      <c r="NXS12" s="2"/>
      <c r="NXT12" s="2"/>
      <c r="NXU12" s="2"/>
      <c r="NXV12" s="2"/>
      <c r="NXW12" s="2"/>
      <c r="NXX12" s="2"/>
      <c r="NXY12" s="2"/>
      <c r="NXZ12" s="2"/>
      <c r="NYA12" s="2"/>
      <c r="NYB12" s="2"/>
      <c r="NYC12" s="2"/>
      <c r="NYD12" s="2"/>
      <c r="NYE12" s="2"/>
      <c r="NYF12" s="2"/>
      <c r="NYG12" s="2"/>
      <c r="NYH12" s="2"/>
      <c r="NYI12" s="2"/>
      <c r="NYJ12" s="2"/>
      <c r="NYK12" s="2"/>
      <c r="NYL12" s="2"/>
      <c r="NYM12" s="2"/>
      <c r="NYN12" s="2"/>
      <c r="NYO12" s="2"/>
      <c r="NYP12" s="2"/>
      <c r="NYQ12" s="2"/>
      <c r="NYR12" s="2"/>
      <c r="NYS12" s="2"/>
      <c r="NYT12" s="2"/>
      <c r="NYU12" s="2"/>
      <c r="NYV12" s="2"/>
      <c r="NYW12" s="2"/>
      <c r="NYX12" s="2"/>
      <c r="NYY12" s="2"/>
      <c r="NYZ12" s="2"/>
      <c r="NZA12" s="2"/>
      <c r="NZB12" s="2"/>
      <c r="NZC12" s="2"/>
      <c r="NZD12" s="2"/>
      <c r="NZE12" s="2"/>
      <c r="NZF12" s="2"/>
      <c r="NZG12" s="2"/>
      <c r="NZH12" s="2"/>
      <c r="NZI12" s="2"/>
      <c r="NZJ12" s="2"/>
      <c r="NZK12" s="2"/>
      <c r="NZL12" s="2"/>
      <c r="NZM12" s="2"/>
      <c r="NZN12" s="2"/>
      <c r="NZO12" s="2"/>
      <c r="NZP12" s="2"/>
      <c r="NZQ12" s="2"/>
      <c r="NZR12" s="2"/>
      <c r="NZS12" s="2"/>
      <c r="NZT12" s="2"/>
      <c r="NZU12" s="2"/>
      <c r="NZV12" s="2"/>
      <c r="NZW12" s="2"/>
      <c r="NZX12" s="2"/>
      <c r="NZY12" s="2"/>
      <c r="NZZ12" s="2"/>
      <c r="OAA12" s="2"/>
      <c r="OAB12" s="2"/>
      <c r="OAC12" s="2"/>
      <c r="OAD12" s="2"/>
      <c r="OAE12" s="2"/>
      <c r="OAF12" s="2"/>
      <c r="OAG12" s="2"/>
      <c r="OAH12" s="2"/>
      <c r="OAI12" s="2"/>
      <c r="OAJ12" s="2"/>
      <c r="OAK12" s="2"/>
      <c r="OAL12" s="2"/>
      <c r="OAM12" s="2"/>
      <c r="OAN12" s="2"/>
      <c r="OAO12" s="2"/>
      <c r="OAP12" s="2"/>
      <c r="OAQ12" s="2"/>
      <c r="OAR12" s="2"/>
      <c r="OAS12" s="2"/>
      <c r="OAT12" s="2"/>
      <c r="OAU12" s="2"/>
      <c r="OAV12" s="2"/>
      <c r="OAW12" s="2"/>
      <c r="OAX12" s="2"/>
      <c r="OAY12" s="2"/>
      <c r="OAZ12" s="2"/>
      <c r="OBA12" s="2"/>
      <c r="OBB12" s="2"/>
      <c r="OBC12" s="2"/>
      <c r="OBD12" s="2"/>
      <c r="OBE12" s="2"/>
      <c r="OBF12" s="2"/>
      <c r="OBG12" s="2"/>
      <c r="OBH12" s="2"/>
      <c r="OBI12" s="2"/>
      <c r="OBJ12" s="2"/>
      <c r="OBK12" s="2"/>
      <c r="OBL12" s="2"/>
      <c r="OBM12" s="2"/>
      <c r="OBN12" s="2"/>
      <c r="OBO12" s="2"/>
      <c r="OBP12" s="2"/>
      <c r="OBQ12" s="2"/>
      <c r="OBR12" s="2"/>
      <c r="OBS12" s="2"/>
      <c r="OBT12" s="2"/>
      <c r="OBU12" s="2"/>
      <c r="OBV12" s="2"/>
      <c r="OBW12" s="2"/>
      <c r="OBX12" s="2"/>
      <c r="OBY12" s="2"/>
      <c r="OBZ12" s="2"/>
      <c r="OCA12" s="2"/>
      <c r="OCB12" s="2"/>
      <c r="OCC12" s="2"/>
      <c r="OCD12" s="2"/>
      <c r="OCE12" s="2"/>
      <c r="OCF12" s="2"/>
      <c r="OCG12" s="2"/>
      <c r="OCH12" s="2"/>
      <c r="OCI12" s="2"/>
      <c r="OCJ12" s="2"/>
      <c r="OCK12" s="2"/>
      <c r="OCL12" s="2"/>
      <c r="OCM12" s="2"/>
      <c r="OCN12" s="2"/>
      <c r="OCO12" s="2"/>
      <c r="OCP12" s="2"/>
      <c r="OCQ12" s="2"/>
      <c r="OCR12" s="2"/>
      <c r="OCS12" s="2"/>
      <c r="OCT12" s="2"/>
      <c r="OCU12" s="2"/>
      <c r="OCV12" s="2"/>
      <c r="OCW12" s="2"/>
      <c r="OCX12" s="2"/>
      <c r="OCY12" s="2"/>
      <c r="OCZ12" s="2"/>
      <c r="ODA12" s="2"/>
      <c r="ODB12" s="2"/>
      <c r="ODC12" s="2"/>
      <c r="ODD12" s="2"/>
      <c r="ODE12" s="2"/>
      <c r="ODF12" s="2"/>
      <c r="ODG12" s="2"/>
      <c r="ODH12" s="2"/>
      <c r="ODI12" s="2"/>
      <c r="ODJ12" s="2"/>
      <c r="ODK12" s="2"/>
      <c r="ODL12" s="2"/>
      <c r="ODM12" s="2"/>
      <c r="ODN12" s="2"/>
      <c r="ODO12" s="2"/>
      <c r="ODP12" s="2"/>
      <c r="ODQ12" s="2"/>
      <c r="ODR12" s="2"/>
      <c r="ODS12" s="2"/>
      <c r="ODT12" s="2"/>
      <c r="ODU12" s="2"/>
      <c r="ODV12" s="2"/>
      <c r="ODW12" s="2"/>
      <c r="ODX12" s="2"/>
      <c r="ODY12" s="2"/>
      <c r="ODZ12" s="2"/>
      <c r="OEA12" s="2"/>
      <c r="OEB12" s="2"/>
      <c r="OEC12" s="2"/>
      <c r="OED12" s="2"/>
      <c r="OEE12" s="2"/>
      <c r="OEF12" s="2"/>
      <c r="OEG12" s="2"/>
      <c r="OEH12" s="2"/>
      <c r="OEI12" s="2"/>
      <c r="OEJ12" s="2"/>
      <c r="OEK12" s="2"/>
      <c r="OEL12" s="2"/>
      <c r="OEM12" s="2"/>
      <c r="OEN12" s="2"/>
      <c r="OEO12" s="2"/>
      <c r="OEP12" s="2"/>
      <c r="OEQ12" s="2"/>
      <c r="OER12" s="2"/>
      <c r="OES12" s="2"/>
      <c r="OET12" s="2"/>
      <c r="OEU12" s="2"/>
      <c r="OEV12" s="2"/>
      <c r="OEW12" s="2"/>
      <c r="OEX12" s="2"/>
      <c r="OEY12" s="2"/>
      <c r="OEZ12" s="2"/>
      <c r="OFA12" s="2"/>
      <c r="OFB12" s="2"/>
      <c r="OFC12" s="2"/>
      <c r="OFD12" s="2"/>
      <c r="OFE12" s="2"/>
      <c r="OFF12" s="2"/>
      <c r="OFG12" s="2"/>
      <c r="OFH12" s="2"/>
      <c r="OFI12" s="2"/>
      <c r="OFJ12" s="2"/>
      <c r="OFK12" s="2"/>
      <c r="OFL12" s="2"/>
      <c r="OFM12" s="2"/>
      <c r="OFN12" s="2"/>
      <c r="OFO12" s="2"/>
      <c r="OFP12" s="2"/>
      <c r="OFQ12" s="2"/>
      <c r="OFR12" s="2"/>
      <c r="OFS12" s="2"/>
      <c r="OFT12" s="2"/>
      <c r="OFU12" s="2"/>
      <c r="OFV12" s="2"/>
      <c r="OFW12" s="2"/>
      <c r="OFX12" s="2"/>
      <c r="OFY12" s="2"/>
      <c r="OFZ12" s="2"/>
      <c r="OGA12" s="2"/>
      <c r="OGB12" s="2"/>
      <c r="OGC12" s="2"/>
      <c r="OGD12" s="2"/>
      <c r="OGE12" s="2"/>
      <c r="OGF12" s="2"/>
      <c r="OGG12" s="2"/>
      <c r="OGH12" s="2"/>
      <c r="OGI12" s="2"/>
      <c r="OGJ12" s="2"/>
      <c r="OGK12" s="2"/>
      <c r="OGL12" s="2"/>
      <c r="OGM12" s="2"/>
      <c r="OGN12" s="2"/>
      <c r="OGO12" s="2"/>
      <c r="OGP12" s="2"/>
      <c r="OGQ12" s="2"/>
      <c r="OGR12" s="2"/>
      <c r="OGS12" s="2"/>
      <c r="OGT12" s="2"/>
      <c r="OGU12" s="2"/>
      <c r="OGV12" s="2"/>
      <c r="OGW12" s="2"/>
      <c r="OGX12" s="2"/>
      <c r="OGY12" s="2"/>
      <c r="OGZ12" s="2"/>
      <c r="OHA12" s="2"/>
      <c r="OHB12" s="2"/>
      <c r="OHC12" s="2"/>
      <c r="OHD12" s="2"/>
      <c r="OHE12" s="2"/>
      <c r="OHF12" s="2"/>
      <c r="OHG12" s="2"/>
      <c r="OHH12" s="2"/>
      <c r="OHI12" s="2"/>
      <c r="OHJ12" s="2"/>
      <c r="OHK12" s="2"/>
      <c r="OHL12" s="2"/>
      <c r="OHM12" s="2"/>
      <c r="OHN12" s="2"/>
      <c r="OHO12" s="2"/>
      <c r="OHP12" s="2"/>
      <c r="OHQ12" s="2"/>
      <c r="OHR12" s="2"/>
      <c r="OHS12" s="2"/>
      <c r="OHT12" s="2"/>
      <c r="OHU12" s="2"/>
      <c r="OHV12" s="2"/>
      <c r="OHW12" s="2"/>
      <c r="OHX12" s="2"/>
      <c r="OHY12" s="2"/>
      <c r="OHZ12" s="2"/>
      <c r="OIA12" s="2"/>
      <c r="OIB12" s="2"/>
      <c r="OIC12" s="2"/>
      <c r="OID12" s="2"/>
      <c r="OIE12" s="2"/>
      <c r="OIF12" s="2"/>
      <c r="OIG12" s="2"/>
      <c r="OIH12" s="2"/>
      <c r="OII12" s="2"/>
      <c r="OIJ12" s="2"/>
      <c r="OIK12" s="2"/>
      <c r="OIL12" s="2"/>
      <c r="OIM12" s="2"/>
      <c r="OIN12" s="2"/>
      <c r="OIO12" s="2"/>
      <c r="OIP12" s="2"/>
      <c r="OIQ12" s="2"/>
      <c r="OIR12" s="2"/>
      <c r="OIS12" s="2"/>
      <c r="OIT12" s="2"/>
      <c r="OIU12" s="2"/>
      <c r="OIV12" s="2"/>
      <c r="OIW12" s="2"/>
      <c r="OIX12" s="2"/>
      <c r="OIY12" s="2"/>
      <c r="OIZ12" s="2"/>
      <c r="OJA12" s="2"/>
      <c r="OJB12" s="2"/>
      <c r="OJC12" s="2"/>
      <c r="OJD12" s="2"/>
      <c r="OJE12" s="2"/>
      <c r="OJF12" s="2"/>
      <c r="OJG12" s="2"/>
      <c r="OJH12" s="2"/>
      <c r="OJI12" s="2"/>
      <c r="OJJ12" s="2"/>
      <c r="OJK12" s="2"/>
      <c r="OJL12" s="2"/>
      <c r="OJM12" s="2"/>
      <c r="OJN12" s="2"/>
      <c r="OJO12" s="2"/>
      <c r="OJP12" s="2"/>
      <c r="OJQ12" s="2"/>
      <c r="OJR12" s="2"/>
      <c r="OJS12" s="2"/>
      <c r="OJT12" s="2"/>
      <c r="OJU12" s="2"/>
      <c r="OJV12" s="2"/>
      <c r="OJW12" s="2"/>
      <c r="OJX12" s="2"/>
      <c r="OJY12" s="2"/>
      <c r="OJZ12" s="2"/>
      <c r="OKA12" s="2"/>
      <c r="OKB12" s="2"/>
      <c r="OKC12" s="2"/>
      <c r="OKD12" s="2"/>
      <c r="OKE12" s="2"/>
      <c r="OKF12" s="2"/>
      <c r="OKG12" s="2"/>
      <c r="OKH12" s="2"/>
      <c r="OKI12" s="2"/>
      <c r="OKJ12" s="2"/>
      <c r="OKK12" s="2"/>
      <c r="OKL12" s="2"/>
      <c r="OKM12" s="2"/>
      <c r="OKN12" s="2"/>
      <c r="OKO12" s="2"/>
      <c r="OKP12" s="2"/>
      <c r="OKQ12" s="2"/>
      <c r="OKR12" s="2"/>
      <c r="OKS12" s="2"/>
      <c r="OKT12" s="2"/>
      <c r="OKU12" s="2"/>
      <c r="OKV12" s="2"/>
      <c r="OKW12" s="2"/>
      <c r="OKX12" s="2"/>
      <c r="OKY12" s="2"/>
      <c r="OKZ12" s="2"/>
      <c r="OLA12" s="2"/>
      <c r="OLB12" s="2"/>
      <c r="OLC12" s="2"/>
      <c r="OLD12" s="2"/>
      <c r="OLE12" s="2"/>
      <c r="OLF12" s="2"/>
      <c r="OLG12" s="2"/>
      <c r="OLH12" s="2"/>
      <c r="OLI12" s="2"/>
      <c r="OLJ12" s="2"/>
      <c r="OLK12" s="2"/>
      <c r="OLL12" s="2"/>
      <c r="OLM12" s="2"/>
      <c r="OLN12" s="2"/>
      <c r="OLO12" s="2"/>
      <c r="OLP12" s="2"/>
      <c r="OLQ12" s="2"/>
      <c r="OLR12" s="2"/>
      <c r="OLS12" s="2"/>
      <c r="OLT12" s="2"/>
      <c r="OLU12" s="2"/>
      <c r="OLV12" s="2"/>
      <c r="OLW12" s="2"/>
      <c r="OLX12" s="2"/>
      <c r="OLY12" s="2"/>
      <c r="OLZ12" s="2"/>
      <c r="OMA12" s="2"/>
      <c r="OMB12" s="2"/>
      <c r="OMC12" s="2"/>
      <c r="OMD12" s="2"/>
      <c r="OME12" s="2"/>
      <c r="OMF12" s="2"/>
      <c r="OMG12" s="2"/>
      <c r="OMH12" s="2"/>
      <c r="OMI12" s="2"/>
      <c r="OMJ12" s="2"/>
      <c r="OMK12" s="2"/>
      <c r="OML12" s="2"/>
      <c r="OMM12" s="2"/>
      <c r="OMN12" s="2"/>
      <c r="OMO12" s="2"/>
      <c r="OMP12" s="2"/>
      <c r="OMQ12" s="2"/>
      <c r="OMR12" s="2"/>
      <c r="OMS12" s="2"/>
      <c r="OMT12" s="2"/>
      <c r="OMU12" s="2"/>
      <c r="OMV12" s="2"/>
      <c r="OMW12" s="2"/>
      <c r="OMX12" s="2"/>
      <c r="OMY12" s="2"/>
      <c r="OMZ12" s="2"/>
      <c r="ONA12" s="2"/>
      <c r="ONB12" s="2"/>
      <c r="ONC12" s="2"/>
      <c r="OND12" s="2"/>
      <c r="ONE12" s="2"/>
      <c r="ONF12" s="2"/>
      <c r="ONG12" s="2"/>
      <c r="ONH12" s="2"/>
      <c r="ONI12" s="2"/>
      <c r="ONJ12" s="2"/>
      <c r="ONK12" s="2"/>
      <c r="ONL12" s="2"/>
      <c r="ONM12" s="2"/>
      <c r="ONN12" s="2"/>
      <c r="ONO12" s="2"/>
      <c r="ONP12" s="2"/>
      <c r="ONQ12" s="2"/>
      <c r="ONR12" s="2"/>
      <c r="ONS12" s="2"/>
      <c r="ONT12" s="2"/>
      <c r="ONU12" s="2"/>
      <c r="ONV12" s="2"/>
      <c r="ONW12" s="2"/>
      <c r="ONX12" s="2"/>
      <c r="ONY12" s="2"/>
      <c r="ONZ12" s="2"/>
      <c r="OOA12" s="2"/>
      <c r="OOB12" s="2"/>
      <c r="OOC12" s="2"/>
      <c r="OOD12" s="2"/>
      <c r="OOE12" s="2"/>
      <c r="OOF12" s="2"/>
      <c r="OOG12" s="2"/>
      <c r="OOH12" s="2"/>
      <c r="OOI12" s="2"/>
      <c r="OOJ12" s="2"/>
      <c r="OOK12" s="2"/>
      <c r="OOL12" s="2"/>
      <c r="OOM12" s="2"/>
      <c r="OON12" s="2"/>
      <c r="OOO12" s="2"/>
      <c r="OOP12" s="2"/>
      <c r="OOQ12" s="2"/>
      <c r="OOR12" s="2"/>
      <c r="OOS12" s="2"/>
      <c r="OOT12" s="2"/>
      <c r="OOU12" s="2"/>
      <c r="OOV12" s="2"/>
      <c r="OOW12" s="2"/>
      <c r="OOX12" s="2"/>
      <c r="OOY12" s="2"/>
      <c r="OOZ12" s="2"/>
      <c r="OPA12" s="2"/>
      <c r="OPB12" s="2"/>
      <c r="OPC12" s="2"/>
      <c r="OPD12" s="2"/>
      <c r="OPE12" s="2"/>
      <c r="OPF12" s="2"/>
      <c r="OPG12" s="2"/>
      <c r="OPH12" s="2"/>
      <c r="OPI12" s="2"/>
      <c r="OPJ12" s="2"/>
      <c r="OPK12" s="2"/>
      <c r="OPL12" s="2"/>
      <c r="OPM12" s="2"/>
      <c r="OPN12" s="2"/>
      <c r="OPO12" s="2"/>
      <c r="OPP12" s="2"/>
      <c r="OPQ12" s="2"/>
      <c r="OPR12" s="2"/>
      <c r="OPS12" s="2"/>
      <c r="OPT12" s="2"/>
      <c r="OPU12" s="2"/>
      <c r="OPV12" s="2"/>
      <c r="OPW12" s="2"/>
      <c r="OPX12" s="2"/>
      <c r="OPY12" s="2"/>
      <c r="OPZ12" s="2"/>
      <c r="OQA12" s="2"/>
      <c r="OQB12" s="2"/>
      <c r="OQC12" s="2"/>
      <c r="OQD12" s="2"/>
      <c r="OQE12" s="2"/>
      <c r="OQF12" s="2"/>
      <c r="OQG12" s="2"/>
      <c r="OQH12" s="2"/>
      <c r="OQI12" s="2"/>
      <c r="OQJ12" s="2"/>
      <c r="OQK12" s="2"/>
      <c r="OQL12" s="2"/>
      <c r="OQM12" s="2"/>
      <c r="OQN12" s="2"/>
      <c r="OQO12" s="2"/>
      <c r="OQP12" s="2"/>
      <c r="OQQ12" s="2"/>
      <c r="OQR12" s="2"/>
      <c r="OQS12" s="2"/>
      <c r="OQT12" s="2"/>
      <c r="OQU12" s="2"/>
      <c r="OQV12" s="2"/>
      <c r="OQW12" s="2"/>
      <c r="OQX12" s="2"/>
      <c r="OQY12" s="2"/>
      <c r="OQZ12" s="2"/>
      <c r="ORA12" s="2"/>
      <c r="ORB12" s="2"/>
      <c r="ORC12" s="2"/>
      <c r="ORD12" s="2"/>
      <c r="ORE12" s="2"/>
      <c r="ORF12" s="2"/>
      <c r="ORG12" s="2"/>
      <c r="ORH12" s="2"/>
      <c r="ORI12" s="2"/>
      <c r="ORJ12" s="2"/>
      <c r="ORK12" s="2"/>
      <c r="ORL12" s="2"/>
      <c r="ORM12" s="2"/>
      <c r="ORN12" s="2"/>
      <c r="ORO12" s="2"/>
      <c r="ORP12" s="2"/>
      <c r="ORQ12" s="2"/>
      <c r="ORR12" s="2"/>
      <c r="ORS12" s="2"/>
      <c r="ORT12" s="2"/>
      <c r="ORU12" s="2"/>
      <c r="ORV12" s="2"/>
      <c r="ORW12" s="2"/>
      <c r="ORX12" s="2"/>
      <c r="ORY12" s="2"/>
      <c r="ORZ12" s="2"/>
      <c r="OSA12" s="2"/>
      <c r="OSB12" s="2"/>
      <c r="OSC12" s="2"/>
      <c r="OSD12" s="2"/>
      <c r="OSE12" s="2"/>
      <c r="OSF12" s="2"/>
      <c r="OSG12" s="2"/>
      <c r="OSH12" s="2"/>
      <c r="OSI12" s="2"/>
      <c r="OSJ12" s="2"/>
      <c r="OSK12" s="2"/>
      <c r="OSL12" s="2"/>
      <c r="OSM12" s="2"/>
      <c r="OSN12" s="2"/>
      <c r="OSO12" s="2"/>
      <c r="OSP12" s="2"/>
      <c r="OSQ12" s="2"/>
      <c r="OSR12" s="2"/>
      <c r="OSS12" s="2"/>
      <c r="OST12" s="2"/>
      <c r="OSU12" s="2"/>
      <c r="OSV12" s="2"/>
      <c r="OSW12" s="2"/>
      <c r="OSX12" s="2"/>
      <c r="OSY12" s="2"/>
      <c r="OSZ12" s="2"/>
      <c r="OTA12" s="2"/>
      <c r="OTB12" s="2"/>
      <c r="OTC12" s="2"/>
      <c r="OTD12" s="2"/>
      <c r="OTE12" s="2"/>
      <c r="OTF12" s="2"/>
      <c r="OTG12" s="2"/>
      <c r="OTH12" s="2"/>
      <c r="OTI12" s="2"/>
      <c r="OTJ12" s="2"/>
      <c r="OTK12" s="2"/>
      <c r="OTL12" s="2"/>
      <c r="OTM12" s="2"/>
      <c r="OTN12" s="2"/>
      <c r="OTO12" s="2"/>
      <c r="OTP12" s="2"/>
      <c r="OTQ12" s="2"/>
      <c r="OTR12" s="2"/>
      <c r="OTS12" s="2"/>
      <c r="OTT12" s="2"/>
      <c r="OTU12" s="2"/>
      <c r="OTV12" s="2"/>
      <c r="OTW12" s="2"/>
      <c r="OTX12" s="2"/>
      <c r="OTY12" s="2"/>
      <c r="OTZ12" s="2"/>
      <c r="OUA12" s="2"/>
      <c r="OUB12" s="2"/>
      <c r="OUC12" s="2"/>
      <c r="OUD12" s="2"/>
      <c r="OUE12" s="2"/>
      <c r="OUF12" s="2"/>
      <c r="OUG12" s="2"/>
      <c r="OUH12" s="2"/>
      <c r="OUI12" s="2"/>
      <c r="OUJ12" s="2"/>
      <c r="OUK12" s="2"/>
      <c r="OUL12" s="2"/>
      <c r="OUM12" s="2"/>
      <c r="OUN12" s="2"/>
      <c r="OUO12" s="2"/>
      <c r="OUP12" s="2"/>
      <c r="OUQ12" s="2"/>
      <c r="OUR12" s="2"/>
      <c r="OUS12" s="2"/>
      <c r="OUT12" s="2"/>
      <c r="OUU12" s="2"/>
      <c r="OUV12" s="2"/>
      <c r="OUW12" s="2"/>
      <c r="OUX12" s="2"/>
      <c r="OUY12" s="2"/>
      <c r="OUZ12" s="2"/>
      <c r="OVA12" s="2"/>
      <c r="OVB12" s="2"/>
      <c r="OVC12" s="2"/>
      <c r="OVD12" s="2"/>
      <c r="OVE12" s="2"/>
      <c r="OVF12" s="2"/>
      <c r="OVG12" s="2"/>
      <c r="OVH12" s="2"/>
      <c r="OVI12" s="2"/>
      <c r="OVJ12" s="2"/>
      <c r="OVK12" s="2"/>
      <c r="OVL12" s="2"/>
      <c r="OVM12" s="2"/>
      <c r="OVN12" s="2"/>
      <c r="OVO12" s="2"/>
      <c r="OVP12" s="2"/>
      <c r="OVQ12" s="2"/>
      <c r="OVR12" s="2"/>
      <c r="OVS12" s="2"/>
      <c r="OVT12" s="2"/>
      <c r="OVU12" s="2"/>
      <c r="OVV12" s="2"/>
      <c r="OVW12" s="2"/>
      <c r="OVX12" s="2"/>
      <c r="OVY12" s="2"/>
      <c r="OVZ12" s="2"/>
      <c r="OWA12" s="2"/>
      <c r="OWB12" s="2"/>
      <c r="OWC12" s="2"/>
      <c r="OWD12" s="2"/>
      <c r="OWE12" s="2"/>
      <c r="OWF12" s="2"/>
      <c r="OWG12" s="2"/>
      <c r="OWH12" s="2"/>
      <c r="OWI12" s="2"/>
      <c r="OWJ12" s="2"/>
      <c r="OWK12" s="2"/>
      <c r="OWL12" s="2"/>
      <c r="OWM12" s="2"/>
      <c r="OWN12" s="2"/>
      <c r="OWO12" s="2"/>
      <c r="OWP12" s="2"/>
      <c r="OWQ12" s="2"/>
      <c r="OWR12" s="2"/>
      <c r="OWS12" s="2"/>
      <c r="OWT12" s="2"/>
      <c r="OWU12" s="2"/>
      <c r="OWV12" s="2"/>
      <c r="OWW12" s="2"/>
      <c r="OWX12" s="2"/>
      <c r="OWY12" s="2"/>
      <c r="OWZ12" s="2"/>
      <c r="OXA12" s="2"/>
      <c r="OXB12" s="2"/>
      <c r="OXC12" s="2"/>
      <c r="OXD12" s="2"/>
      <c r="OXE12" s="2"/>
      <c r="OXF12" s="2"/>
      <c r="OXG12" s="2"/>
      <c r="OXH12" s="2"/>
      <c r="OXI12" s="2"/>
      <c r="OXJ12" s="2"/>
      <c r="OXK12" s="2"/>
      <c r="OXL12" s="2"/>
      <c r="OXM12" s="2"/>
      <c r="OXN12" s="2"/>
      <c r="OXO12" s="2"/>
      <c r="OXP12" s="2"/>
      <c r="OXQ12" s="2"/>
      <c r="OXR12" s="2"/>
      <c r="OXS12" s="2"/>
      <c r="OXT12" s="2"/>
      <c r="OXU12" s="2"/>
      <c r="OXV12" s="2"/>
      <c r="OXW12" s="2"/>
      <c r="OXX12" s="2"/>
      <c r="OXY12" s="2"/>
      <c r="OXZ12" s="2"/>
      <c r="OYA12" s="2"/>
      <c r="OYB12" s="2"/>
      <c r="OYC12" s="2"/>
      <c r="OYD12" s="2"/>
      <c r="OYE12" s="2"/>
      <c r="OYF12" s="2"/>
      <c r="OYG12" s="2"/>
      <c r="OYH12" s="2"/>
      <c r="OYI12" s="2"/>
      <c r="OYJ12" s="2"/>
      <c r="OYK12" s="2"/>
      <c r="OYL12" s="2"/>
      <c r="OYM12" s="2"/>
      <c r="OYN12" s="2"/>
      <c r="OYO12" s="2"/>
      <c r="OYP12" s="2"/>
      <c r="OYQ12" s="2"/>
      <c r="OYR12" s="2"/>
      <c r="OYS12" s="2"/>
      <c r="OYT12" s="2"/>
      <c r="OYU12" s="2"/>
      <c r="OYV12" s="2"/>
      <c r="OYW12" s="2"/>
      <c r="OYX12" s="2"/>
      <c r="OYY12" s="2"/>
      <c r="OYZ12" s="2"/>
      <c r="OZA12" s="2"/>
      <c r="OZB12" s="2"/>
      <c r="OZC12" s="2"/>
      <c r="OZD12" s="2"/>
      <c r="OZE12" s="2"/>
      <c r="OZF12" s="2"/>
      <c r="OZG12" s="2"/>
      <c r="OZH12" s="2"/>
      <c r="OZI12" s="2"/>
      <c r="OZJ12" s="2"/>
      <c r="OZK12" s="2"/>
      <c r="OZL12" s="2"/>
      <c r="OZM12" s="2"/>
      <c r="OZN12" s="2"/>
      <c r="OZO12" s="2"/>
      <c r="OZP12" s="2"/>
      <c r="OZQ12" s="2"/>
      <c r="OZR12" s="2"/>
      <c r="OZS12" s="2"/>
      <c r="OZT12" s="2"/>
      <c r="OZU12" s="2"/>
      <c r="OZV12" s="2"/>
      <c r="OZW12" s="2"/>
      <c r="OZX12" s="2"/>
      <c r="OZY12" s="2"/>
      <c r="OZZ12" s="2"/>
      <c r="PAA12" s="2"/>
      <c r="PAB12" s="2"/>
      <c r="PAC12" s="2"/>
      <c r="PAD12" s="2"/>
      <c r="PAE12" s="2"/>
      <c r="PAF12" s="2"/>
      <c r="PAG12" s="2"/>
      <c r="PAH12" s="2"/>
      <c r="PAI12" s="2"/>
      <c r="PAJ12" s="2"/>
      <c r="PAK12" s="2"/>
      <c r="PAL12" s="2"/>
      <c r="PAM12" s="2"/>
      <c r="PAN12" s="2"/>
      <c r="PAO12" s="2"/>
      <c r="PAP12" s="2"/>
      <c r="PAQ12" s="2"/>
      <c r="PAR12" s="2"/>
      <c r="PAS12" s="2"/>
      <c r="PAT12" s="2"/>
      <c r="PAU12" s="2"/>
      <c r="PAV12" s="2"/>
      <c r="PAW12" s="2"/>
      <c r="PAX12" s="2"/>
      <c r="PAY12" s="2"/>
      <c r="PAZ12" s="2"/>
      <c r="PBA12" s="2"/>
      <c r="PBB12" s="2"/>
      <c r="PBC12" s="2"/>
      <c r="PBD12" s="2"/>
      <c r="PBE12" s="2"/>
      <c r="PBF12" s="2"/>
      <c r="PBG12" s="2"/>
      <c r="PBH12" s="2"/>
      <c r="PBI12" s="2"/>
      <c r="PBJ12" s="2"/>
      <c r="PBK12" s="2"/>
      <c r="PBL12" s="2"/>
      <c r="PBM12" s="2"/>
      <c r="PBN12" s="2"/>
      <c r="PBO12" s="2"/>
      <c r="PBP12" s="2"/>
      <c r="PBQ12" s="2"/>
      <c r="PBR12" s="2"/>
      <c r="PBS12" s="2"/>
      <c r="PBT12" s="2"/>
      <c r="PBU12" s="2"/>
      <c r="PBV12" s="2"/>
      <c r="PBW12" s="2"/>
      <c r="PBX12" s="2"/>
      <c r="PBY12" s="2"/>
      <c r="PBZ12" s="2"/>
      <c r="PCA12" s="2"/>
      <c r="PCB12" s="2"/>
      <c r="PCC12" s="2"/>
      <c r="PCD12" s="2"/>
      <c r="PCE12" s="2"/>
      <c r="PCF12" s="2"/>
      <c r="PCG12" s="2"/>
      <c r="PCH12" s="2"/>
      <c r="PCI12" s="2"/>
      <c r="PCJ12" s="2"/>
      <c r="PCK12" s="2"/>
      <c r="PCL12" s="2"/>
      <c r="PCM12" s="2"/>
      <c r="PCN12" s="2"/>
      <c r="PCO12" s="2"/>
      <c r="PCP12" s="2"/>
      <c r="PCQ12" s="2"/>
      <c r="PCR12" s="2"/>
      <c r="PCS12" s="2"/>
      <c r="PCT12" s="2"/>
      <c r="PCU12" s="2"/>
      <c r="PCV12" s="2"/>
      <c r="PCW12" s="2"/>
      <c r="PCX12" s="2"/>
      <c r="PCY12" s="2"/>
      <c r="PCZ12" s="2"/>
      <c r="PDA12" s="2"/>
      <c r="PDB12" s="2"/>
      <c r="PDC12" s="2"/>
      <c r="PDD12" s="2"/>
      <c r="PDE12" s="2"/>
      <c r="PDF12" s="2"/>
      <c r="PDG12" s="2"/>
      <c r="PDH12" s="2"/>
      <c r="PDI12" s="2"/>
      <c r="PDJ12" s="2"/>
      <c r="PDK12" s="2"/>
      <c r="PDL12" s="2"/>
      <c r="PDM12" s="2"/>
      <c r="PDN12" s="2"/>
      <c r="PDO12" s="2"/>
      <c r="PDP12" s="2"/>
      <c r="PDQ12" s="2"/>
      <c r="PDR12" s="2"/>
      <c r="PDS12" s="2"/>
      <c r="PDT12" s="2"/>
      <c r="PDU12" s="2"/>
      <c r="PDV12" s="2"/>
      <c r="PDW12" s="2"/>
      <c r="PDX12" s="2"/>
      <c r="PDY12" s="2"/>
      <c r="PDZ12" s="2"/>
      <c r="PEA12" s="2"/>
      <c r="PEB12" s="2"/>
      <c r="PEC12" s="2"/>
      <c r="PED12" s="2"/>
      <c r="PEE12" s="2"/>
      <c r="PEF12" s="2"/>
      <c r="PEG12" s="2"/>
      <c r="PEH12" s="2"/>
      <c r="PEI12" s="2"/>
      <c r="PEJ12" s="2"/>
      <c r="PEK12" s="2"/>
      <c r="PEL12" s="2"/>
      <c r="PEM12" s="2"/>
      <c r="PEN12" s="2"/>
      <c r="PEO12" s="2"/>
      <c r="PEP12" s="2"/>
      <c r="PEQ12" s="2"/>
      <c r="PER12" s="2"/>
      <c r="PES12" s="2"/>
      <c r="PET12" s="2"/>
      <c r="PEU12" s="2"/>
      <c r="PEV12" s="2"/>
      <c r="PEW12" s="2"/>
      <c r="PEX12" s="2"/>
      <c r="PEY12" s="2"/>
      <c r="PEZ12" s="2"/>
      <c r="PFA12" s="2"/>
      <c r="PFB12" s="2"/>
      <c r="PFC12" s="2"/>
      <c r="PFD12" s="2"/>
      <c r="PFE12" s="2"/>
      <c r="PFF12" s="2"/>
      <c r="PFG12" s="2"/>
      <c r="PFH12" s="2"/>
      <c r="PFI12" s="2"/>
      <c r="PFJ12" s="2"/>
      <c r="PFK12" s="2"/>
      <c r="PFL12" s="2"/>
      <c r="PFM12" s="2"/>
      <c r="PFN12" s="2"/>
      <c r="PFO12" s="2"/>
      <c r="PFP12" s="2"/>
      <c r="PFQ12" s="2"/>
      <c r="PFR12" s="2"/>
      <c r="PFS12" s="2"/>
      <c r="PFT12" s="2"/>
      <c r="PFU12" s="2"/>
      <c r="PFV12" s="2"/>
      <c r="PFW12" s="2"/>
      <c r="PFX12" s="2"/>
      <c r="PFY12" s="2"/>
      <c r="PFZ12" s="2"/>
      <c r="PGA12" s="2"/>
      <c r="PGB12" s="2"/>
      <c r="PGC12" s="2"/>
      <c r="PGD12" s="2"/>
      <c r="PGE12" s="2"/>
      <c r="PGF12" s="2"/>
      <c r="PGG12" s="2"/>
      <c r="PGH12" s="2"/>
      <c r="PGI12" s="2"/>
      <c r="PGJ12" s="2"/>
      <c r="PGK12" s="2"/>
      <c r="PGL12" s="2"/>
      <c r="PGM12" s="2"/>
      <c r="PGN12" s="2"/>
      <c r="PGO12" s="2"/>
      <c r="PGP12" s="2"/>
      <c r="PGQ12" s="2"/>
      <c r="PGR12" s="2"/>
      <c r="PGS12" s="2"/>
      <c r="PGT12" s="2"/>
      <c r="PGU12" s="2"/>
      <c r="PGV12" s="2"/>
      <c r="PGW12" s="2"/>
      <c r="PGX12" s="2"/>
      <c r="PGY12" s="2"/>
      <c r="PGZ12" s="2"/>
      <c r="PHA12" s="2"/>
      <c r="PHB12" s="2"/>
      <c r="PHC12" s="2"/>
      <c r="PHD12" s="2"/>
      <c r="PHE12" s="2"/>
      <c r="PHF12" s="2"/>
      <c r="PHG12" s="2"/>
      <c r="PHH12" s="2"/>
      <c r="PHI12" s="2"/>
      <c r="PHJ12" s="2"/>
      <c r="PHK12" s="2"/>
      <c r="PHL12" s="2"/>
      <c r="PHM12" s="2"/>
      <c r="PHN12" s="2"/>
      <c r="PHO12" s="2"/>
      <c r="PHP12" s="2"/>
      <c r="PHQ12" s="2"/>
      <c r="PHR12" s="2"/>
      <c r="PHS12" s="2"/>
      <c r="PHT12" s="2"/>
      <c r="PHU12" s="2"/>
      <c r="PHV12" s="2"/>
      <c r="PHW12" s="2"/>
      <c r="PHX12" s="2"/>
      <c r="PHY12" s="2"/>
      <c r="PHZ12" s="2"/>
      <c r="PIA12" s="2"/>
      <c r="PIB12" s="2"/>
      <c r="PIC12" s="2"/>
      <c r="PID12" s="2"/>
      <c r="PIE12" s="2"/>
      <c r="PIF12" s="2"/>
      <c r="PIG12" s="2"/>
      <c r="PIH12" s="2"/>
      <c r="PII12" s="2"/>
      <c r="PIJ12" s="2"/>
      <c r="PIK12" s="2"/>
      <c r="PIL12" s="2"/>
      <c r="PIM12" s="2"/>
      <c r="PIN12" s="2"/>
      <c r="PIO12" s="2"/>
      <c r="PIP12" s="2"/>
      <c r="PIQ12" s="2"/>
      <c r="PIR12" s="2"/>
      <c r="PIS12" s="2"/>
      <c r="PIT12" s="2"/>
      <c r="PIU12" s="2"/>
      <c r="PIV12" s="2"/>
      <c r="PIW12" s="2"/>
      <c r="PIX12" s="2"/>
      <c r="PIY12" s="2"/>
      <c r="PIZ12" s="2"/>
      <c r="PJA12" s="2"/>
      <c r="PJB12" s="2"/>
      <c r="PJC12" s="2"/>
      <c r="PJD12" s="2"/>
      <c r="PJE12" s="2"/>
      <c r="PJF12" s="2"/>
      <c r="PJG12" s="2"/>
      <c r="PJH12" s="2"/>
      <c r="PJI12" s="2"/>
      <c r="PJJ12" s="2"/>
      <c r="PJK12" s="2"/>
      <c r="PJL12" s="2"/>
      <c r="PJM12" s="2"/>
      <c r="PJN12" s="2"/>
      <c r="PJO12" s="2"/>
      <c r="PJP12" s="2"/>
      <c r="PJQ12" s="2"/>
      <c r="PJR12" s="2"/>
      <c r="PJS12" s="2"/>
      <c r="PJT12" s="2"/>
      <c r="PJU12" s="2"/>
      <c r="PJV12" s="2"/>
      <c r="PJW12" s="2"/>
      <c r="PJX12" s="2"/>
      <c r="PJY12" s="2"/>
      <c r="PJZ12" s="2"/>
      <c r="PKA12" s="2"/>
      <c r="PKB12" s="2"/>
      <c r="PKC12" s="2"/>
      <c r="PKD12" s="2"/>
      <c r="PKE12" s="2"/>
      <c r="PKF12" s="2"/>
      <c r="PKG12" s="2"/>
      <c r="PKH12" s="2"/>
      <c r="PKI12" s="2"/>
      <c r="PKJ12" s="2"/>
      <c r="PKK12" s="2"/>
      <c r="PKL12" s="2"/>
      <c r="PKM12" s="2"/>
      <c r="PKN12" s="2"/>
      <c r="PKO12" s="2"/>
      <c r="PKP12" s="2"/>
      <c r="PKQ12" s="2"/>
      <c r="PKR12" s="2"/>
      <c r="PKS12" s="2"/>
      <c r="PKT12" s="2"/>
      <c r="PKU12" s="2"/>
      <c r="PKV12" s="2"/>
      <c r="PKW12" s="2"/>
      <c r="PKX12" s="2"/>
      <c r="PKY12" s="2"/>
      <c r="PKZ12" s="2"/>
      <c r="PLA12" s="2"/>
      <c r="PLB12" s="2"/>
      <c r="PLC12" s="2"/>
      <c r="PLD12" s="2"/>
      <c r="PLE12" s="2"/>
      <c r="PLF12" s="2"/>
      <c r="PLG12" s="2"/>
      <c r="PLH12" s="2"/>
      <c r="PLI12" s="2"/>
      <c r="PLJ12" s="2"/>
      <c r="PLK12" s="2"/>
      <c r="PLL12" s="2"/>
      <c r="PLM12" s="2"/>
      <c r="PLN12" s="2"/>
      <c r="PLO12" s="2"/>
      <c r="PLP12" s="2"/>
      <c r="PLQ12" s="2"/>
      <c r="PLR12" s="2"/>
      <c r="PLS12" s="2"/>
      <c r="PLT12" s="2"/>
      <c r="PLU12" s="2"/>
      <c r="PLV12" s="2"/>
      <c r="PLW12" s="2"/>
      <c r="PLX12" s="2"/>
      <c r="PLY12" s="2"/>
      <c r="PLZ12" s="2"/>
      <c r="PMA12" s="2"/>
      <c r="PMB12" s="2"/>
      <c r="PMC12" s="2"/>
      <c r="PMD12" s="2"/>
      <c r="PME12" s="2"/>
      <c r="PMF12" s="2"/>
      <c r="PMG12" s="2"/>
      <c r="PMH12" s="2"/>
      <c r="PMI12" s="2"/>
      <c r="PMJ12" s="2"/>
      <c r="PMK12" s="2"/>
      <c r="PML12" s="2"/>
      <c r="PMM12" s="2"/>
      <c r="PMN12" s="2"/>
      <c r="PMO12" s="2"/>
      <c r="PMP12" s="2"/>
      <c r="PMQ12" s="2"/>
      <c r="PMR12" s="2"/>
      <c r="PMS12" s="2"/>
      <c r="PMT12" s="2"/>
      <c r="PMU12" s="2"/>
      <c r="PMV12" s="2"/>
      <c r="PMW12" s="2"/>
      <c r="PMX12" s="2"/>
      <c r="PMY12" s="2"/>
      <c r="PMZ12" s="2"/>
      <c r="PNA12" s="2"/>
      <c r="PNB12" s="2"/>
      <c r="PNC12" s="2"/>
      <c r="PND12" s="2"/>
      <c r="PNE12" s="2"/>
      <c r="PNF12" s="2"/>
      <c r="PNG12" s="2"/>
      <c r="PNH12" s="2"/>
      <c r="PNI12" s="2"/>
      <c r="PNJ12" s="2"/>
      <c r="PNK12" s="2"/>
      <c r="PNL12" s="2"/>
      <c r="PNM12" s="2"/>
      <c r="PNN12" s="2"/>
      <c r="PNO12" s="2"/>
      <c r="PNP12" s="2"/>
      <c r="PNQ12" s="2"/>
      <c r="PNR12" s="2"/>
      <c r="PNS12" s="2"/>
      <c r="PNT12" s="2"/>
      <c r="PNU12" s="2"/>
      <c r="PNV12" s="2"/>
      <c r="PNW12" s="2"/>
      <c r="PNX12" s="2"/>
      <c r="PNY12" s="2"/>
      <c r="PNZ12" s="2"/>
      <c r="POA12" s="2"/>
      <c r="POB12" s="2"/>
      <c r="POC12" s="2"/>
      <c r="POD12" s="2"/>
      <c r="POE12" s="2"/>
      <c r="POF12" s="2"/>
      <c r="POG12" s="2"/>
      <c r="POH12" s="2"/>
      <c r="POI12" s="2"/>
      <c r="POJ12" s="2"/>
      <c r="POK12" s="2"/>
      <c r="POL12" s="2"/>
      <c r="POM12" s="2"/>
      <c r="PON12" s="2"/>
      <c r="POO12" s="2"/>
      <c r="POP12" s="2"/>
      <c r="POQ12" s="2"/>
      <c r="POR12" s="2"/>
      <c r="POS12" s="2"/>
      <c r="POT12" s="2"/>
      <c r="POU12" s="2"/>
      <c r="POV12" s="2"/>
      <c r="POW12" s="2"/>
      <c r="POX12" s="2"/>
      <c r="POY12" s="2"/>
      <c r="POZ12" s="2"/>
      <c r="PPA12" s="2"/>
      <c r="PPB12" s="2"/>
      <c r="PPC12" s="2"/>
      <c r="PPD12" s="2"/>
      <c r="PPE12" s="2"/>
      <c r="PPF12" s="2"/>
      <c r="PPG12" s="2"/>
      <c r="PPH12" s="2"/>
      <c r="PPI12" s="2"/>
      <c r="PPJ12" s="2"/>
      <c r="PPK12" s="2"/>
      <c r="PPL12" s="2"/>
      <c r="PPM12" s="2"/>
      <c r="PPN12" s="2"/>
      <c r="PPO12" s="2"/>
      <c r="PPP12" s="2"/>
      <c r="PPQ12" s="2"/>
      <c r="PPR12" s="2"/>
      <c r="PPS12" s="2"/>
      <c r="PPT12" s="2"/>
      <c r="PPU12" s="2"/>
      <c r="PPV12" s="2"/>
      <c r="PPW12" s="2"/>
      <c r="PPX12" s="2"/>
      <c r="PPY12" s="2"/>
      <c r="PPZ12" s="2"/>
      <c r="PQA12" s="2"/>
      <c r="PQB12" s="2"/>
      <c r="PQC12" s="2"/>
      <c r="PQD12" s="2"/>
      <c r="PQE12" s="2"/>
      <c r="PQF12" s="2"/>
      <c r="PQG12" s="2"/>
      <c r="PQH12" s="2"/>
      <c r="PQI12" s="2"/>
      <c r="PQJ12" s="2"/>
      <c r="PQK12" s="2"/>
      <c r="PQL12" s="2"/>
      <c r="PQM12" s="2"/>
      <c r="PQN12" s="2"/>
      <c r="PQO12" s="2"/>
      <c r="PQP12" s="2"/>
      <c r="PQQ12" s="2"/>
      <c r="PQR12" s="2"/>
      <c r="PQS12" s="2"/>
      <c r="PQT12" s="2"/>
      <c r="PQU12" s="2"/>
      <c r="PQV12" s="2"/>
      <c r="PQW12" s="2"/>
      <c r="PQX12" s="2"/>
      <c r="PQY12" s="2"/>
      <c r="PQZ12" s="2"/>
      <c r="PRA12" s="2"/>
      <c r="PRB12" s="2"/>
      <c r="PRC12" s="2"/>
      <c r="PRD12" s="2"/>
      <c r="PRE12" s="2"/>
      <c r="PRF12" s="2"/>
      <c r="PRG12" s="2"/>
      <c r="PRH12" s="2"/>
      <c r="PRI12" s="2"/>
      <c r="PRJ12" s="2"/>
      <c r="PRK12" s="2"/>
      <c r="PRL12" s="2"/>
      <c r="PRM12" s="2"/>
      <c r="PRN12" s="2"/>
      <c r="PRO12" s="2"/>
      <c r="PRP12" s="2"/>
      <c r="PRQ12" s="2"/>
      <c r="PRR12" s="2"/>
      <c r="PRS12" s="2"/>
      <c r="PRT12" s="2"/>
      <c r="PRU12" s="2"/>
      <c r="PRV12" s="2"/>
      <c r="PRW12" s="2"/>
      <c r="PRX12" s="2"/>
      <c r="PRY12" s="2"/>
      <c r="PRZ12" s="2"/>
      <c r="PSA12" s="2"/>
      <c r="PSB12" s="2"/>
      <c r="PSC12" s="2"/>
      <c r="PSD12" s="2"/>
      <c r="PSE12" s="2"/>
      <c r="PSF12" s="2"/>
      <c r="PSG12" s="2"/>
      <c r="PSH12" s="2"/>
      <c r="PSI12" s="2"/>
      <c r="PSJ12" s="2"/>
      <c r="PSK12" s="2"/>
      <c r="PSL12" s="2"/>
      <c r="PSM12" s="2"/>
      <c r="PSN12" s="2"/>
      <c r="PSO12" s="2"/>
      <c r="PSP12" s="2"/>
      <c r="PSQ12" s="2"/>
      <c r="PSR12" s="2"/>
      <c r="PSS12" s="2"/>
      <c r="PST12" s="2"/>
      <c r="PSU12" s="2"/>
      <c r="PSV12" s="2"/>
      <c r="PSW12" s="2"/>
      <c r="PSX12" s="2"/>
      <c r="PSY12" s="2"/>
      <c r="PSZ12" s="2"/>
      <c r="PTA12" s="2"/>
      <c r="PTB12" s="2"/>
      <c r="PTC12" s="2"/>
      <c r="PTD12" s="2"/>
      <c r="PTE12" s="2"/>
      <c r="PTF12" s="2"/>
      <c r="PTG12" s="2"/>
      <c r="PTH12" s="2"/>
      <c r="PTI12" s="2"/>
      <c r="PTJ12" s="2"/>
      <c r="PTK12" s="2"/>
      <c r="PTL12" s="2"/>
      <c r="PTM12" s="2"/>
      <c r="PTN12" s="2"/>
      <c r="PTO12" s="2"/>
      <c r="PTP12" s="2"/>
      <c r="PTQ12" s="2"/>
      <c r="PTR12" s="2"/>
      <c r="PTS12" s="2"/>
      <c r="PTT12" s="2"/>
      <c r="PTU12" s="2"/>
      <c r="PTV12" s="2"/>
      <c r="PTW12" s="2"/>
      <c r="PTX12" s="2"/>
      <c r="PTY12" s="2"/>
      <c r="PTZ12" s="2"/>
      <c r="PUA12" s="2"/>
      <c r="PUB12" s="2"/>
      <c r="PUC12" s="2"/>
      <c r="PUD12" s="2"/>
      <c r="PUE12" s="2"/>
      <c r="PUF12" s="2"/>
      <c r="PUG12" s="2"/>
      <c r="PUH12" s="2"/>
      <c r="PUI12" s="2"/>
      <c r="PUJ12" s="2"/>
      <c r="PUK12" s="2"/>
      <c r="PUL12" s="2"/>
      <c r="PUM12" s="2"/>
      <c r="PUN12" s="2"/>
      <c r="PUO12" s="2"/>
      <c r="PUP12" s="2"/>
      <c r="PUQ12" s="2"/>
      <c r="PUR12" s="2"/>
      <c r="PUS12" s="2"/>
      <c r="PUT12" s="2"/>
      <c r="PUU12" s="2"/>
      <c r="PUV12" s="2"/>
      <c r="PUW12" s="2"/>
      <c r="PUX12" s="2"/>
      <c r="PUY12" s="2"/>
      <c r="PUZ12" s="2"/>
      <c r="PVA12" s="2"/>
      <c r="PVB12" s="2"/>
      <c r="PVC12" s="2"/>
      <c r="PVD12" s="2"/>
      <c r="PVE12" s="2"/>
      <c r="PVF12" s="2"/>
      <c r="PVG12" s="2"/>
      <c r="PVH12" s="2"/>
      <c r="PVI12" s="2"/>
      <c r="PVJ12" s="2"/>
      <c r="PVK12" s="2"/>
      <c r="PVL12" s="2"/>
      <c r="PVM12" s="2"/>
      <c r="PVN12" s="2"/>
      <c r="PVO12" s="2"/>
      <c r="PVP12" s="2"/>
      <c r="PVQ12" s="2"/>
      <c r="PVR12" s="2"/>
      <c r="PVS12" s="2"/>
      <c r="PVT12" s="2"/>
      <c r="PVU12" s="2"/>
      <c r="PVV12" s="2"/>
      <c r="PVW12" s="2"/>
      <c r="PVX12" s="2"/>
      <c r="PVY12" s="2"/>
      <c r="PVZ12" s="2"/>
      <c r="PWA12" s="2"/>
      <c r="PWB12" s="2"/>
      <c r="PWC12" s="2"/>
      <c r="PWD12" s="2"/>
      <c r="PWE12" s="2"/>
      <c r="PWF12" s="2"/>
      <c r="PWG12" s="2"/>
      <c r="PWH12" s="2"/>
      <c r="PWI12" s="2"/>
      <c r="PWJ12" s="2"/>
      <c r="PWK12" s="2"/>
      <c r="PWL12" s="2"/>
      <c r="PWM12" s="2"/>
      <c r="PWN12" s="2"/>
      <c r="PWO12" s="2"/>
      <c r="PWP12" s="2"/>
      <c r="PWQ12" s="2"/>
      <c r="PWR12" s="2"/>
      <c r="PWS12" s="2"/>
      <c r="PWT12" s="2"/>
      <c r="PWU12" s="2"/>
      <c r="PWV12" s="2"/>
      <c r="PWW12" s="2"/>
      <c r="PWX12" s="2"/>
      <c r="PWY12" s="2"/>
      <c r="PWZ12" s="2"/>
      <c r="PXA12" s="2"/>
      <c r="PXB12" s="2"/>
      <c r="PXC12" s="2"/>
      <c r="PXD12" s="2"/>
      <c r="PXE12" s="2"/>
      <c r="PXF12" s="2"/>
      <c r="PXG12" s="2"/>
      <c r="PXH12" s="2"/>
      <c r="PXI12" s="2"/>
      <c r="PXJ12" s="2"/>
      <c r="PXK12" s="2"/>
      <c r="PXL12" s="2"/>
      <c r="PXM12" s="2"/>
      <c r="PXN12" s="2"/>
      <c r="PXO12" s="2"/>
      <c r="PXP12" s="2"/>
      <c r="PXQ12" s="2"/>
      <c r="PXR12" s="2"/>
      <c r="PXS12" s="2"/>
      <c r="PXT12" s="2"/>
      <c r="PXU12" s="2"/>
      <c r="PXV12" s="2"/>
      <c r="PXW12" s="2"/>
      <c r="PXX12" s="2"/>
      <c r="PXY12" s="2"/>
      <c r="PXZ12" s="2"/>
      <c r="PYA12" s="2"/>
      <c r="PYB12" s="2"/>
      <c r="PYC12" s="2"/>
      <c r="PYD12" s="2"/>
      <c r="PYE12" s="2"/>
      <c r="PYF12" s="2"/>
      <c r="PYG12" s="2"/>
      <c r="PYH12" s="2"/>
      <c r="PYI12" s="2"/>
      <c r="PYJ12" s="2"/>
      <c r="PYK12" s="2"/>
      <c r="PYL12" s="2"/>
      <c r="PYM12" s="2"/>
      <c r="PYN12" s="2"/>
      <c r="PYO12" s="2"/>
      <c r="PYP12" s="2"/>
      <c r="PYQ12" s="2"/>
      <c r="PYR12" s="2"/>
      <c r="PYS12" s="2"/>
      <c r="PYT12" s="2"/>
      <c r="PYU12" s="2"/>
      <c r="PYV12" s="2"/>
      <c r="PYW12" s="2"/>
      <c r="PYX12" s="2"/>
      <c r="PYY12" s="2"/>
      <c r="PYZ12" s="2"/>
      <c r="PZA12" s="2"/>
      <c r="PZB12" s="2"/>
      <c r="PZC12" s="2"/>
      <c r="PZD12" s="2"/>
      <c r="PZE12" s="2"/>
      <c r="PZF12" s="2"/>
      <c r="PZG12" s="2"/>
      <c r="PZH12" s="2"/>
      <c r="PZI12" s="2"/>
      <c r="PZJ12" s="2"/>
      <c r="PZK12" s="2"/>
      <c r="PZL12" s="2"/>
      <c r="PZM12" s="2"/>
      <c r="PZN12" s="2"/>
      <c r="PZO12" s="2"/>
      <c r="PZP12" s="2"/>
      <c r="PZQ12" s="2"/>
      <c r="PZR12" s="2"/>
      <c r="PZS12" s="2"/>
      <c r="PZT12" s="2"/>
      <c r="PZU12" s="2"/>
      <c r="PZV12" s="2"/>
      <c r="PZW12" s="2"/>
      <c r="PZX12" s="2"/>
      <c r="PZY12" s="2"/>
      <c r="PZZ12" s="2"/>
      <c r="QAA12" s="2"/>
      <c r="QAB12" s="2"/>
      <c r="QAC12" s="2"/>
      <c r="QAD12" s="2"/>
      <c r="QAE12" s="2"/>
      <c r="QAF12" s="2"/>
      <c r="QAG12" s="2"/>
      <c r="QAH12" s="2"/>
      <c r="QAI12" s="2"/>
      <c r="QAJ12" s="2"/>
      <c r="QAK12" s="2"/>
      <c r="QAL12" s="2"/>
      <c r="QAM12" s="2"/>
      <c r="QAN12" s="2"/>
      <c r="QAO12" s="2"/>
      <c r="QAP12" s="2"/>
      <c r="QAQ12" s="2"/>
      <c r="QAR12" s="2"/>
      <c r="QAS12" s="2"/>
      <c r="QAT12" s="2"/>
      <c r="QAU12" s="2"/>
      <c r="QAV12" s="2"/>
      <c r="QAW12" s="2"/>
      <c r="QAX12" s="2"/>
      <c r="QAY12" s="2"/>
      <c r="QAZ12" s="2"/>
      <c r="QBA12" s="2"/>
      <c r="QBB12" s="2"/>
      <c r="QBC12" s="2"/>
      <c r="QBD12" s="2"/>
      <c r="QBE12" s="2"/>
      <c r="QBF12" s="2"/>
      <c r="QBG12" s="2"/>
      <c r="QBH12" s="2"/>
      <c r="QBI12" s="2"/>
      <c r="QBJ12" s="2"/>
      <c r="QBK12" s="2"/>
      <c r="QBL12" s="2"/>
      <c r="QBM12" s="2"/>
      <c r="QBN12" s="2"/>
      <c r="QBO12" s="2"/>
      <c r="QBP12" s="2"/>
      <c r="QBQ12" s="2"/>
      <c r="QBR12" s="2"/>
      <c r="QBS12" s="2"/>
      <c r="QBT12" s="2"/>
      <c r="QBU12" s="2"/>
      <c r="QBV12" s="2"/>
      <c r="QBW12" s="2"/>
      <c r="QBX12" s="2"/>
      <c r="QBY12" s="2"/>
      <c r="QBZ12" s="2"/>
      <c r="QCA12" s="2"/>
      <c r="QCB12" s="2"/>
      <c r="QCC12" s="2"/>
      <c r="QCD12" s="2"/>
      <c r="QCE12" s="2"/>
      <c r="QCF12" s="2"/>
      <c r="QCG12" s="2"/>
      <c r="QCH12" s="2"/>
      <c r="QCI12" s="2"/>
      <c r="QCJ12" s="2"/>
      <c r="QCK12" s="2"/>
      <c r="QCL12" s="2"/>
      <c r="QCM12" s="2"/>
      <c r="QCN12" s="2"/>
      <c r="QCO12" s="2"/>
      <c r="QCP12" s="2"/>
      <c r="QCQ12" s="2"/>
      <c r="QCR12" s="2"/>
      <c r="QCS12" s="2"/>
      <c r="QCT12" s="2"/>
      <c r="QCU12" s="2"/>
      <c r="QCV12" s="2"/>
      <c r="QCW12" s="2"/>
      <c r="QCX12" s="2"/>
      <c r="QCY12" s="2"/>
      <c r="QCZ12" s="2"/>
      <c r="QDA12" s="2"/>
      <c r="QDB12" s="2"/>
      <c r="QDC12" s="2"/>
      <c r="QDD12" s="2"/>
      <c r="QDE12" s="2"/>
      <c r="QDF12" s="2"/>
      <c r="QDG12" s="2"/>
      <c r="QDH12" s="2"/>
      <c r="QDI12" s="2"/>
      <c r="QDJ12" s="2"/>
      <c r="QDK12" s="2"/>
      <c r="QDL12" s="2"/>
      <c r="QDM12" s="2"/>
      <c r="QDN12" s="2"/>
      <c r="QDO12" s="2"/>
      <c r="QDP12" s="2"/>
      <c r="QDQ12" s="2"/>
      <c r="QDR12" s="2"/>
      <c r="QDS12" s="2"/>
      <c r="QDT12" s="2"/>
      <c r="QDU12" s="2"/>
      <c r="QDV12" s="2"/>
      <c r="QDW12" s="2"/>
      <c r="QDX12" s="2"/>
      <c r="QDY12" s="2"/>
      <c r="QDZ12" s="2"/>
      <c r="QEA12" s="2"/>
      <c r="QEB12" s="2"/>
      <c r="QEC12" s="2"/>
      <c r="QED12" s="2"/>
      <c r="QEE12" s="2"/>
      <c r="QEF12" s="2"/>
      <c r="QEG12" s="2"/>
      <c r="QEH12" s="2"/>
      <c r="QEI12" s="2"/>
      <c r="QEJ12" s="2"/>
      <c r="QEK12" s="2"/>
      <c r="QEL12" s="2"/>
      <c r="QEM12" s="2"/>
      <c r="QEN12" s="2"/>
      <c r="QEO12" s="2"/>
      <c r="QEP12" s="2"/>
      <c r="QEQ12" s="2"/>
      <c r="QER12" s="2"/>
      <c r="QES12" s="2"/>
      <c r="QET12" s="2"/>
      <c r="QEU12" s="2"/>
      <c r="QEV12" s="2"/>
      <c r="QEW12" s="2"/>
      <c r="QEX12" s="2"/>
      <c r="QEY12" s="2"/>
      <c r="QEZ12" s="2"/>
      <c r="QFA12" s="2"/>
      <c r="QFB12" s="2"/>
      <c r="QFC12" s="2"/>
      <c r="QFD12" s="2"/>
      <c r="QFE12" s="2"/>
      <c r="QFF12" s="2"/>
      <c r="QFG12" s="2"/>
      <c r="QFH12" s="2"/>
      <c r="QFI12" s="2"/>
      <c r="QFJ12" s="2"/>
      <c r="QFK12" s="2"/>
      <c r="QFL12" s="2"/>
      <c r="QFM12" s="2"/>
      <c r="QFN12" s="2"/>
      <c r="QFO12" s="2"/>
      <c r="QFP12" s="2"/>
      <c r="QFQ12" s="2"/>
      <c r="QFR12" s="2"/>
      <c r="QFS12" s="2"/>
      <c r="QFT12" s="2"/>
      <c r="QFU12" s="2"/>
      <c r="QFV12" s="2"/>
      <c r="QFW12" s="2"/>
      <c r="QFX12" s="2"/>
      <c r="QFY12" s="2"/>
      <c r="QFZ12" s="2"/>
      <c r="QGA12" s="2"/>
      <c r="QGB12" s="2"/>
      <c r="QGC12" s="2"/>
      <c r="QGD12" s="2"/>
      <c r="QGE12" s="2"/>
      <c r="QGF12" s="2"/>
      <c r="QGG12" s="2"/>
      <c r="QGH12" s="2"/>
      <c r="QGI12" s="2"/>
      <c r="QGJ12" s="2"/>
      <c r="QGK12" s="2"/>
      <c r="QGL12" s="2"/>
      <c r="QGM12" s="2"/>
      <c r="QGN12" s="2"/>
      <c r="QGO12" s="2"/>
      <c r="QGP12" s="2"/>
      <c r="QGQ12" s="2"/>
      <c r="QGR12" s="2"/>
      <c r="QGS12" s="2"/>
      <c r="QGT12" s="2"/>
      <c r="QGU12" s="2"/>
      <c r="QGV12" s="2"/>
      <c r="QGW12" s="2"/>
      <c r="QGX12" s="2"/>
      <c r="QGY12" s="2"/>
      <c r="QGZ12" s="2"/>
      <c r="QHA12" s="2"/>
      <c r="QHB12" s="2"/>
      <c r="QHC12" s="2"/>
      <c r="QHD12" s="2"/>
      <c r="QHE12" s="2"/>
      <c r="QHF12" s="2"/>
      <c r="QHG12" s="2"/>
      <c r="QHH12" s="2"/>
      <c r="QHI12" s="2"/>
      <c r="QHJ12" s="2"/>
      <c r="QHK12" s="2"/>
      <c r="QHL12" s="2"/>
      <c r="QHM12" s="2"/>
      <c r="QHN12" s="2"/>
      <c r="QHO12" s="2"/>
      <c r="QHP12" s="2"/>
      <c r="QHQ12" s="2"/>
      <c r="QHR12" s="2"/>
      <c r="QHS12" s="2"/>
      <c r="QHT12" s="2"/>
      <c r="QHU12" s="2"/>
      <c r="QHV12" s="2"/>
      <c r="QHW12" s="2"/>
      <c r="QHX12" s="2"/>
      <c r="QHY12" s="2"/>
      <c r="QHZ12" s="2"/>
      <c r="QIA12" s="2"/>
      <c r="QIB12" s="2"/>
      <c r="QIC12" s="2"/>
      <c r="QID12" s="2"/>
      <c r="QIE12" s="2"/>
      <c r="QIF12" s="2"/>
      <c r="QIG12" s="2"/>
      <c r="QIH12" s="2"/>
      <c r="QII12" s="2"/>
      <c r="QIJ12" s="2"/>
      <c r="QIK12" s="2"/>
      <c r="QIL12" s="2"/>
      <c r="QIM12" s="2"/>
      <c r="QIN12" s="2"/>
      <c r="QIO12" s="2"/>
      <c r="QIP12" s="2"/>
      <c r="QIQ12" s="2"/>
      <c r="QIR12" s="2"/>
      <c r="QIS12" s="2"/>
      <c r="QIT12" s="2"/>
      <c r="QIU12" s="2"/>
      <c r="QIV12" s="2"/>
      <c r="QIW12" s="2"/>
      <c r="QIX12" s="2"/>
      <c r="QIY12" s="2"/>
      <c r="QIZ12" s="2"/>
      <c r="QJA12" s="2"/>
      <c r="QJB12" s="2"/>
      <c r="QJC12" s="2"/>
      <c r="QJD12" s="2"/>
      <c r="QJE12" s="2"/>
      <c r="QJF12" s="2"/>
      <c r="QJG12" s="2"/>
      <c r="QJH12" s="2"/>
      <c r="QJI12" s="2"/>
      <c r="QJJ12" s="2"/>
      <c r="QJK12" s="2"/>
      <c r="QJL12" s="2"/>
      <c r="QJM12" s="2"/>
      <c r="QJN12" s="2"/>
      <c r="QJO12" s="2"/>
      <c r="QJP12" s="2"/>
      <c r="QJQ12" s="2"/>
      <c r="QJR12" s="2"/>
      <c r="QJS12" s="2"/>
      <c r="QJT12" s="2"/>
      <c r="QJU12" s="2"/>
      <c r="QJV12" s="2"/>
      <c r="QJW12" s="2"/>
      <c r="QJX12" s="2"/>
      <c r="QJY12" s="2"/>
      <c r="QJZ12" s="2"/>
      <c r="QKA12" s="2"/>
      <c r="QKB12" s="2"/>
      <c r="QKC12" s="2"/>
      <c r="QKD12" s="2"/>
      <c r="QKE12" s="2"/>
      <c r="QKF12" s="2"/>
      <c r="QKG12" s="2"/>
      <c r="QKH12" s="2"/>
      <c r="QKI12" s="2"/>
      <c r="QKJ12" s="2"/>
      <c r="QKK12" s="2"/>
      <c r="QKL12" s="2"/>
      <c r="QKM12" s="2"/>
      <c r="QKN12" s="2"/>
      <c r="QKO12" s="2"/>
      <c r="QKP12" s="2"/>
      <c r="QKQ12" s="2"/>
      <c r="QKR12" s="2"/>
      <c r="QKS12" s="2"/>
      <c r="QKT12" s="2"/>
      <c r="QKU12" s="2"/>
      <c r="QKV12" s="2"/>
      <c r="QKW12" s="2"/>
      <c r="QKX12" s="2"/>
      <c r="QKY12" s="2"/>
      <c r="QKZ12" s="2"/>
      <c r="QLA12" s="2"/>
      <c r="QLB12" s="2"/>
      <c r="QLC12" s="2"/>
      <c r="QLD12" s="2"/>
      <c r="QLE12" s="2"/>
      <c r="QLF12" s="2"/>
      <c r="QLG12" s="2"/>
      <c r="QLH12" s="2"/>
      <c r="QLI12" s="2"/>
      <c r="QLJ12" s="2"/>
      <c r="QLK12" s="2"/>
      <c r="QLL12" s="2"/>
      <c r="QLM12" s="2"/>
      <c r="QLN12" s="2"/>
      <c r="QLO12" s="2"/>
      <c r="QLP12" s="2"/>
      <c r="QLQ12" s="2"/>
      <c r="QLR12" s="2"/>
      <c r="QLS12" s="2"/>
      <c r="QLT12" s="2"/>
      <c r="QLU12" s="2"/>
      <c r="QLV12" s="2"/>
      <c r="QLW12" s="2"/>
      <c r="QLX12" s="2"/>
      <c r="QLY12" s="2"/>
      <c r="QLZ12" s="2"/>
      <c r="QMA12" s="2"/>
      <c r="QMB12" s="2"/>
      <c r="QMC12" s="2"/>
      <c r="QMD12" s="2"/>
      <c r="QME12" s="2"/>
      <c r="QMF12" s="2"/>
      <c r="QMG12" s="2"/>
      <c r="QMH12" s="2"/>
      <c r="QMI12" s="2"/>
      <c r="QMJ12" s="2"/>
      <c r="QMK12" s="2"/>
      <c r="QML12" s="2"/>
      <c r="QMM12" s="2"/>
      <c r="QMN12" s="2"/>
      <c r="QMO12" s="2"/>
      <c r="QMP12" s="2"/>
      <c r="QMQ12" s="2"/>
      <c r="QMR12" s="2"/>
      <c r="QMS12" s="2"/>
      <c r="QMT12" s="2"/>
      <c r="QMU12" s="2"/>
      <c r="QMV12" s="2"/>
      <c r="QMW12" s="2"/>
      <c r="QMX12" s="2"/>
      <c r="QMY12" s="2"/>
      <c r="QMZ12" s="2"/>
      <c r="QNA12" s="2"/>
      <c r="QNB12" s="2"/>
      <c r="QNC12" s="2"/>
      <c r="QND12" s="2"/>
      <c r="QNE12" s="2"/>
      <c r="QNF12" s="2"/>
      <c r="QNG12" s="2"/>
      <c r="QNH12" s="2"/>
      <c r="QNI12" s="2"/>
      <c r="QNJ12" s="2"/>
      <c r="QNK12" s="2"/>
      <c r="QNL12" s="2"/>
      <c r="QNM12" s="2"/>
      <c r="QNN12" s="2"/>
      <c r="QNO12" s="2"/>
      <c r="QNP12" s="2"/>
      <c r="QNQ12" s="2"/>
      <c r="QNR12" s="2"/>
      <c r="QNS12" s="2"/>
      <c r="QNT12" s="2"/>
      <c r="QNU12" s="2"/>
      <c r="QNV12" s="2"/>
      <c r="QNW12" s="2"/>
      <c r="QNX12" s="2"/>
      <c r="QNY12" s="2"/>
      <c r="QNZ12" s="2"/>
      <c r="QOA12" s="2"/>
      <c r="QOB12" s="2"/>
      <c r="QOC12" s="2"/>
      <c r="QOD12" s="2"/>
      <c r="QOE12" s="2"/>
      <c r="QOF12" s="2"/>
      <c r="QOG12" s="2"/>
      <c r="QOH12" s="2"/>
      <c r="QOI12" s="2"/>
      <c r="QOJ12" s="2"/>
      <c r="QOK12" s="2"/>
      <c r="QOL12" s="2"/>
      <c r="QOM12" s="2"/>
      <c r="QON12" s="2"/>
      <c r="QOO12" s="2"/>
      <c r="QOP12" s="2"/>
      <c r="QOQ12" s="2"/>
      <c r="QOR12" s="2"/>
      <c r="QOS12" s="2"/>
      <c r="QOT12" s="2"/>
      <c r="QOU12" s="2"/>
      <c r="QOV12" s="2"/>
      <c r="QOW12" s="2"/>
      <c r="QOX12" s="2"/>
      <c r="QOY12" s="2"/>
      <c r="QOZ12" s="2"/>
      <c r="QPA12" s="2"/>
      <c r="QPB12" s="2"/>
      <c r="QPC12" s="2"/>
      <c r="QPD12" s="2"/>
      <c r="QPE12" s="2"/>
      <c r="QPF12" s="2"/>
      <c r="QPG12" s="2"/>
      <c r="QPH12" s="2"/>
      <c r="QPI12" s="2"/>
      <c r="QPJ12" s="2"/>
      <c r="QPK12" s="2"/>
      <c r="QPL12" s="2"/>
      <c r="QPM12" s="2"/>
      <c r="QPN12" s="2"/>
      <c r="QPO12" s="2"/>
      <c r="QPP12" s="2"/>
      <c r="QPQ12" s="2"/>
      <c r="QPR12" s="2"/>
      <c r="QPS12" s="2"/>
      <c r="QPT12" s="2"/>
      <c r="QPU12" s="2"/>
      <c r="QPV12" s="2"/>
      <c r="QPW12" s="2"/>
      <c r="QPX12" s="2"/>
      <c r="QPY12" s="2"/>
      <c r="QPZ12" s="2"/>
      <c r="QQA12" s="2"/>
      <c r="QQB12" s="2"/>
      <c r="QQC12" s="2"/>
      <c r="QQD12" s="2"/>
      <c r="QQE12" s="2"/>
      <c r="QQF12" s="2"/>
      <c r="QQG12" s="2"/>
      <c r="QQH12" s="2"/>
      <c r="QQI12" s="2"/>
      <c r="QQJ12" s="2"/>
      <c r="QQK12" s="2"/>
      <c r="QQL12" s="2"/>
      <c r="QQM12" s="2"/>
      <c r="QQN12" s="2"/>
      <c r="QQO12" s="2"/>
      <c r="QQP12" s="2"/>
      <c r="QQQ12" s="2"/>
      <c r="QQR12" s="2"/>
      <c r="QQS12" s="2"/>
      <c r="QQT12" s="2"/>
      <c r="QQU12" s="2"/>
      <c r="QQV12" s="2"/>
      <c r="QQW12" s="2"/>
      <c r="QQX12" s="2"/>
      <c r="QQY12" s="2"/>
      <c r="QQZ12" s="2"/>
      <c r="QRA12" s="2"/>
      <c r="QRB12" s="2"/>
      <c r="QRC12" s="2"/>
      <c r="QRD12" s="2"/>
      <c r="QRE12" s="2"/>
      <c r="QRF12" s="2"/>
      <c r="QRG12" s="2"/>
      <c r="QRH12" s="2"/>
      <c r="QRI12" s="2"/>
      <c r="QRJ12" s="2"/>
      <c r="QRK12" s="2"/>
      <c r="QRL12" s="2"/>
      <c r="QRM12" s="2"/>
      <c r="QRN12" s="2"/>
      <c r="QRO12" s="2"/>
      <c r="QRP12" s="2"/>
      <c r="QRQ12" s="2"/>
      <c r="QRR12" s="2"/>
      <c r="QRS12" s="2"/>
      <c r="QRT12" s="2"/>
      <c r="QRU12" s="2"/>
      <c r="QRV12" s="2"/>
      <c r="QRW12" s="2"/>
      <c r="QRX12" s="2"/>
      <c r="QRY12" s="2"/>
      <c r="QRZ12" s="2"/>
      <c r="QSA12" s="2"/>
      <c r="QSB12" s="2"/>
      <c r="QSC12" s="2"/>
      <c r="QSD12" s="2"/>
      <c r="QSE12" s="2"/>
      <c r="QSF12" s="2"/>
      <c r="QSG12" s="2"/>
      <c r="QSH12" s="2"/>
      <c r="QSI12" s="2"/>
      <c r="QSJ12" s="2"/>
      <c r="QSK12" s="2"/>
      <c r="QSL12" s="2"/>
      <c r="QSM12" s="2"/>
      <c r="QSN12" s="2"/>
      <c r="QSO12" s="2"/>
      <c r="QSP12" s="2"/>
      <c r="QSQ12" s="2"/>
      <c r="QSR12" s="2"/>
      <c r="QSS12" s="2"/>
      <c r="QST12" s="2"/>
      <c r="QSU12" s="2"/>
      <c r="QSV12" s="2"/>
      <c r="QSW12" s="2"/>
      <c r="QSX12" s="2"/>
      <c r="QSY12" s="2"/>
      <c r="QSZ12" s="2"/>
      <c r="QTA12" s="2"/>
      <c r="QTB12" s="2"/>
      <c r="QTC12" s="2"/>
      <c r="QTD12" s="2"/>
      <c r="QTE12" s="2"/>
      <c r="QTF12" s="2"/>
      <c r="QTG12" s="2"/>
      <c r="QTH12" s="2"/>
      <c r="QTI12" s="2"/>
      <c r="QTJ12" s="2"/>
      <c r="QTK12" s="2"/>
      <c r="QTL12" s="2"/>
      <c r="QTM12" s="2"/>
      <c r="QTN12" s="2"/>
      <c r="QTO12" s="2"/>
      <c r="QTP12" s="2"/>
      <c r="QTQ12" s="2"/>
      <c r="QTR12" s="2"/>
      <c r="QTS12" s="2"/>
      <c r="QTT12" s="2"/>
      <c r="QTU12" s="2"/>
      <c r="QTV12" s="2"/>
      <c r="QTW12" s="2"/>
      <c r="QTX12" s="2"/>
      <c r="QTY12" s="2"/>
      <c r="QTZ12" s="2"/>
      <c r="QUA12" s="2"/>
      <c r="QUB12" s="2"/>
      <c r="QUC12" s="2"/>
      <c r="QUD12" s="2"/>
      <c r="QUE12" s="2"/>
      <c r="QUF12" s="2"/>
      <c r="QUG12" s="2"/>
      <c r="QUH12" s="2"/>
      <c r="QUI12" s="2"/>
      <c r="QUJ12" s="2"/>
      <c r="QUK12" s="2"/>
      <c r="QUL12" s="2"/>
      <c r="QUM12" s="2"/>
      <c r="QUN12" s="2"/>
      <c r="QUO12" s="2"/>
      <c r="QUP12" s="2"/>
      <c r="QUQ12" s="2"/>
      <c r="QUR12" s="2"/>
      <c r="QUS12" s="2"/>
      <c r="QUT12" s="2"/>
      <c r="QUU12" s="2"/>
      <c r="QUV12" s="2"/>
      <c r="QUW12" s="2"/>
      <c r="QUX12" s="2"/>
      <c r="QUY12" s="2"/>
      <c r="QUZ12" s="2"/>
      <c r="QVA12" s="2"/>
      <c r="QVB12" s="2"/>
      <c r="QVC12" s="2"/>
      <c r="QVD12" s="2"/>
      <c r="QVE12" s="2"/>
      <c r="QVF12" s="2"/>
      <c r="QVG12" s="2"/>
      <c r="QVH12" s="2"/>
      <c r="QVI12" s="2"/>
      <c r="QVJ12" s="2"/>
      <c r="QVK12" s="2"/>
      <c r="QVL12" s="2"/>
      <c r="QVM12" s="2"/>
      <c r="QVN12" s="2"/>
      <c r="QVO12" s="2"/>
      <c r="QVP12" s="2"/>
      <c r="QVQ12" s="2"/>
      <c r="QVR12" s="2"/>
      <c r="QVS12" s="2"/>
      <c r="QVT12" s="2"/>
      <c r="QVU12" s="2"/>
      <c r="QVV12" s="2"/>
      <c r="QVW12" s="2"/>
      <c r="QVX12" s="2"/>
      <c r="QVY12" s="2"/>
      <c r="QVZ12" s="2"/>
      <c r="QWA12" s="2"/>
      <c r="QWB12" s="2"/>
      <c r="QWC12" s="2"/>
      <c r="QWD12" s="2"/>
      <c r="QWE12" s="2"/>
      <c r="QWF12" s="2"/>
      <c r="QWG12" s="2"/>
      <c r="QWH12" s="2"/>
      <c r="QWI12" s="2"/>
      <c r="QWJ12" s="2"/>
      <c r="QWK12" s="2"/>
      <c r="QWL12" s="2"/>
      <c r="QWM12" s="2"/>
      <c r="QWN12" s="2"/>
      <c r="QWO12" s="2"/>
      <c r="QWP12" s="2"/>
      <c r="QWQ12" s="2"/>
      <c r="QWR12" s="2"/>
      <c r="QWS12" s="2"/>
      <c r="QWT12" s="2"/>
      <c r="QWU12" s="2"/>
      <c r="QWV12" s="2"/>
      <c r="QWW12" s="2"/>
      <c r="QWX12" s="2"/>
      <c r="QWY12" s="2"/>
      <c r="QWZ12" s="2"/>
      <c r="QXA12" s="2"/>
      <c r="QXB12" s="2"/>
      <c r="QXC12" s="2"/>
      <c r="QXD12" s="2"/>
      <c r="QXE12" s="2"/>
      <c r="QXF12" s="2"/>
      <c r="QXG12" s="2"/>
      <c r="QXH12" s="2"/>
      <c r="QXI12" s="2"/>
      <c r="QXJ12" s="2"/>
      <c r="QXK12" s="2"/>
      <c r="QXL12" s="2"/>
      <c r="QXM12" s="2"/>
      <c r="QXN12" s="2"/>
      <c r="QXO12" s="2"/>
      <c r="QXP12" s="2"/>
      <c r="QXQ12" s="2"/>
      <c r="QXR12" s="2"/>
      <c r="QXS12" s="2"/>
      <c r="QXT12" s="2"/>
      <c r="QXU12" s="2"/>
      <c r="QXV12" s="2"/>
      <c r="QXW12" s="2"/>
      <c r="QXX12" s="2"/>
      <c r="QXY12" s="2"/>
      <c r="QXZ12" s="2"/>
      <c r="QYA12" s="2"/>
      <c r="QYB12" s="2"/>
      <c r="QYC12" s="2"/>
      <c r="QYD12" s="2"/>
      <c r="QYE12" s="2"/>
      <c r="QYF12" s="2"/>
      <c r="QYG12" s="2"/>
      <c r="QYH12" s="2"/>
      <c r="QYI12" s="2"/>
      <c r="QYJ12" s="2"/>
      <c r="QYK12" s="2"/>
      <c r="QYL12" s="2"/>
      <c r="QYM12" s="2"/>
      <c r="QYN12" s="2"/>
      <c r="QYO12" s="2"/>
      <c r="QYP12" s="2"/>
      <c r="QYQ12" s="2"/>
      <c r="QYR12" s="2"/>
      <c r="QYS12" s="2"/>
      <c r="QYT12" s="2"/>
      <c r="QYU12" s="2"/>
      <c r="QYV12" s="2"/>
      <c r="QYW12" s="2"/>
      <c r="QYX12" s="2"/>
      <c r="QYY12" s="2"/>
      <c r="QYZ12" s="2"/>
      <c r="QZA12" s="2"/>
      <c r="QZB12" s="2"/>
      <c r="QZC12" s="2"/>
      <c r="QZD12" s="2"/>
      <c r="QZE12" s="2"/>
      <c r="QZF12" s="2"/>
      <c r="QZG12" s="2"/>
      <c r="QZH12" s="2"/>
      <c r="QZI12" s="2"/>
      <c r="QZJ12" s="2"/>
      <c r="QZK12" s="2"/>
      <c r="QZL12" s="2"/>
      <c r="QZM12" s="2"/>
      <c r="QZN12" s="2"/>
      <c r="QZO12" s="2"/>
      <c r="QZP12" s="2"/>
      <c r="QZQ12" s="2"/>
      <c r="QZR12" s="2"/>
      <c r="QZS12" s="2"/>
      <c r="QZT12" s="2"/>
      <c r="QZU12" s="2"/>
      <c r="QZV12" s="2"/>
      <c r="QZW12" s="2"/>
      <c r="QZX12" s="2"/>
      <c r="QZY12" s="2"/>
      <c r="QZZ12" s="2"/>
      <c r="RAA12" s="2"/>
      <c r="RAB12" s="2"/>
      <c r="RAC12" s="2"/>
      <c r="RAD12" s="2"/>
      <c r="RAE12" s="2"/>
      <c r="RAF12" s="2"/>
      <c r="RAG12" s="2"/>
      <c r="RAH12" s="2"/>
      <c r="RAI12" s="2"/>
      <c r="RAJ12" s="2"/>
      <c r="RAK12" s="2"/>
      <c r="RAL12" s="2"/>
      <c r="RAM12" s="2"/>
      <c r="RAN12" s="2"/>
      <c r="RAO12" s="2"/>
      <c r="RAP12" s="2"/>
      <c r="RAQ12" s="2"/>
      <c r="RAR12" s="2"/>
      <c r="RAS12" s="2"/>
      <c r="RAT12" s="2"/>
      <c r="RAU12" s="2"/>
      <c r="RAV12" s="2"/>
      <c r="RAW12" s="2"/>
      <c r="RAX12" s="2"/>
      <c r="RAY12" s="2"/>
      <c r="RAZ12" s="2"/>
      <c r="RBA12" s="2"/>
      <c r="RBB12" s="2"/>
      <c r="RBC12" s="2"/>
      <c r="RBD12" s="2"/>
      <c r="RBE12" s="2"/>
      <c r="RBF12" s="2"/>
      <c r="RBG12" s="2"/>
      <c r="RBH12" s="2"/>
      <c r="RBI12" s="2"/>
      <c r="RBJ12" s="2"/>
      <c r="RBK12" s="2"/>
      <c r="RBL12" s="2"/>
      <c r="RBM12" s="2"/>
      <c r="RBN12" s="2"/>
      <c r="RBO12" s="2"/>
      <c r="RBP12" s="2"/>
      <c r="RBQ12" s="2"/>
      <c r="RBR12" s="2"/>
      <c r="RBS12" s="2"/>
      <c r="RBT12" s="2"/>
      <c r="RBU12" s="2"/>
      <c r="RBV12" s="2"/>
      <c r="RBW12" s="2"/>
      <c r="RBX12" s="2"/>
      <c r="RBY12" s="2"/>
      <c r="RBZ12" s="2"/>
      <c r="RCA12" s="2"/>
      <c r="RCB12" s="2"/>
      <c r="RCC12" s="2"/>
      <c r="RCD12" s="2"/>
      <c r="RCE12" s="2"/>
      <c r="RCF12" s="2"/>
      <c r="RCG12" s="2"/>
      <c r="RCH12" s="2"/>
      <c r="RCI12" s="2"/>
      <c r="RCJ12" s="2"/>
      <c r="RCK12" s="2"/>
      <c r="RCL12" s="2"/>
      <c r="RCM12" s="2"/>
      <c r="RCN12" s="2"/>
      <c r="RCO12" s="2"/>
      <c r="RCP12" s="2"/>
      <c r="RCQ12" s="2"/>
      <c r="RCR12" s="2"/>
      <c r="RCS12" s="2"/>
      <c r="RCT12" s="2"/>
      <c r="RCU12" s="2"/>
      <c r="RCV12" s="2"/>
      <c r="RCW12" s="2"/>
      <c r="RCX12" s="2"/>
      <c r="RCY12" s="2"/>
      <c r="RCZ12" s="2"/>
      <c r="RDA12" s="2"/>
      <c r="RDB12" s="2"/>
      <c r="RDC12" s="2"/>
      <c r="RDD12" s="2"/>
      <c r="RDE12" s="2"/>
      <c r="RDF12" s="2"/>
      <c r="RDG12" s="2"/>
      <c r="RDH12" s="2"/>
      <c r="RDI12" s="2"/>
      <c r="RDJ12" s="2"/>
      <c r="RDK12" s="2"/>
      <c r="RDL12" s="2"/>
      <c r="RDM12" s="2"/>
      <c r="RDN12" s="2"/>
      <c r="RDO12" s="2"/>
      <c r="RDP12" s="2"/>
      <c r="RDQ12" s="2"/>
      <c r="RDR12" s="2"/>
      <c r="RDS12" s="2"/>
      <c r="RDT12" s="2"/>
      <c r="RDU12" s="2"/>
      <c r="RDV12" s="2"/>
      <c r="RDW12" s="2"/>
      <c r="RDX12" s="2"/>
      <c r="RDY12" s="2"/>
      <c r="RDZ12" s="2"/>
      <c r="REA12" s="2"/>
      <c r="REB12" s="2"/>
      <c r="REC12" s="2"/>
      <c r="RED12" s="2"/>
      <c r="REE12" s="2"/>
      <c r="REF12" s="2"/>
      <c r="REG12" s="2"/>
      <c r="REH12" s="2"/>
      <c r="REI12" s="2"/>
      <c r="REJ12" s="2"/>
      <c r="REK12" s="2"/>
      <c r="REL12" s="2"/>
      <c r="REM12" s="2"/>
      <c r="REN12" s="2"/>
      <c r="REO12" s="2"/>
      <c r="REP12" s="2"/>
      <c r="REQ12" s="2"/>
      <c r="RER12" s="2"/>
      <c r="RES12" s="2"/>
      <c r="RET12" s="2"/>
      <c r="REU12" s="2"/>
      <c r="REV12" s="2"/>
      <c r="REW12" s="2"/>
      <c r="REX12" s="2"/>
      <c r="REY12" s="2"/>
      <c r="REZ12" s="2"/>
      <c r="RFA12" s="2"/>
      <c r="RFB12" s="2"/>
      <c r="RFC12" s="2"/>
      <c r="RFD12" s="2"/>
      <c r="RFE12" s="2"/>
      <c r="RFF12" s="2"/>
      <c r="RFG12" s="2"/>
      <c r="RFH12" s="2"/>
      <c r="RFI12" s="2"/>
      <c r="RFJ12" s="2"/>
      <c r="RFK12" s="2"/>
      <c r="RFL12" s="2"/>
      <c r="RFM12" s="2"/>
      <c r="RFN12" s="2"/>
      <c r="RFO12" s="2"/>
      <c r="RFP12" s="2"/>
      <c r="RFQ12" s="2"/>
      <c r="RFR12" s="2"/>
      <c r="RFS12" s="2"/>
      <c r="RFT12" s="2"/>
      <c r="RFU12" s="2"/>
      <c r="RFV12" s="2"/>
      <c r="RFW12" s="2"/>
      <c r="RFX12" s="2"/>
      <c r="RFY12" s="2"/>
      <c r="RFZ12" s="2"/>
      <c r="RGA12" s="2"/>
      <c r="RGB12" s="2"/>
      <c r="RGC12" s="2"/>
      <c r="RGD12" s="2"/>
      <c r="RGE12" s="2"/>
      <c r="RGF12" s="2"/>
      <c r="RGG12" s="2"/>
      <c r="RGH12" s="2"/>
      <c r="RGI12" s="2"/>
      <c r="RGJ12" s="2"/>
      <c r="RGK12" s="2"/>
      <c r="RGL12" s="2"/>
      <c r="RGM12" s="2"/>
      <c r="RGN12" s="2"/>
      <c r="RGO12" s="2"/>
      <c r="RGP12" s="2"/>
      <c r="RGQ12" s="2"/>
      <c r="RGR12" s="2"/>
      <c r="RGS12" s="2"/>
      <c r="RGT12" s="2"/>
      <c r="RGU12" s="2"/>
      <c r="RGV12" s="2"/>
      <c r="RGW12" s="2"/>
      <c r="RGX12" s="2"/>
      <c r="RGY12" s="2"/>
      <c r="RGZ12" s="2"/>
      <c r="RHA12" s="2"/>
      <c r="RHB12" s="2"/>
      <c r="RHC12" s="2"/>
      <c r="RHD12" s="2"/>
      <c r="RHE12" s="2"/>
      <c r="RHF12" s="2"/>
      <c r="RHG12" s="2"/>
      <c r="RHH12" s="2"/>
      <c r="RHI12" s="2"/>
      <c r="RHJ12" s="2"/>
      <c r="RHK12" s="2"/>
      <c r="RHL12" s="2"/>
      <c r="RHM12" s="2"/>
      <c r="RHN12" s="2"/>
      <c r="RHO12" s="2"/>
      <c r="RHP12" s="2"/>
      <c r="RHQ12" s="2"/>
      <c r="RHR12" s="2"/>
      <c r="RHS12" s="2"/>
      <c r="RHT12" s="2"/>
      <c r="RHU12" s="2"/>
      <c r="RHV12" s="2"/>
      <c r="RHW12" s="2"/>
      <c r="RHX12" s="2"/>
      <c r="RHY12" s="2"/>
      <c r="RHZ12" s="2"/>
      <c r="RIA12" s="2"/>
      <c r="RIB12" s="2"/>
      <c r="RIC12" s="2"/>
      <c r="RID12" s="2"/>
      <c r="RIE12" s="2"/>
      <c r="RIF12" s="2"/>
      <c r="RIG12" s="2"/>
      <c r="RIH12" s="2"/>
      <c r="RII12" s="2"/>
      <c r="RIJ12" s="2"/>
      <c r="RIK12" s="2"/>
      <c r="RIL12" s="2"/>
      <c r="RIM12" s="2"/>
      <c r="RIN12" s="2"/>
      <c r="RIO12" s="2"/>
      <c r="RIP12" s="2"/>
      <c r="RIQ12" s="2"/>
      <c r="RIR12" s="2"/>
      <c r="RIS12" s="2"/>
      <c r="RIT12" s="2"/>
      <c r="RIU12" s="2"/>
      <c r="RIV12" s="2"/>
      <c r="RIW12" s="2"/>
      <c r="RIX12" s="2"/>
      <c r="RIY12" s="2"/>
      <c r="RIZ12" s="2"/>
      <c r="RJA12" s="2"/>
      <c r="RJB12" s="2"/>
      <c r="RJC12" s="2"/>
      <c r="RJD12" s="2"/>
      <c r="RJE12" s="2"/>
      <c r="RJF12" s="2"/>
      <c r="RJG12" s="2"/>
      <c r="RJH12" s="2"/>
      <c r="RJI12" s="2"/>
      <c r="RJJ12" s="2"/>
      <c r="RJK12" s="2"/>
      <c r="RJL12" s="2"/>
      <c r="RJM12" s="2"/>
      <c r="RJN12" s="2"/>
      <c r="RJO12" s="2"/>
      <c r="RJP12" s="2"/>
      <c r="RJQ12" s="2"/>
      <c r="RJR12" s="2"/>
      <c r="RJS12" s="2"/>
      <c r="RJT12" s="2"/>
      <c r="RJU12" s="2"/>
      <c r="RJV12" s="2"/>
      <c r="RJW12" s="2"/>
      <c r="RJX12" s="2"/>
      <c r="RJY12" s="2"/>
      <c r="RJZ12" s="2"/>
      <c r="RKA12" s="2"/>
      <c r="RKB12" s="2"/>
      <c r="RKC12" s="2"/>
      <c r="RKD12" s="2"/>
      <c r="RKE12" s="2"/>
      <c r="RKF12" s="2"/>
      <c r="RKG12" s="2"/>
      <c r="RKH12" s="2"/>
      <c r="RKI12" s="2"/>
      <c r="RKJ12" s="2"/>
      <c r="RKK12" s="2"/>
      <c r="RKL12" s="2"/>
      <c r="RKM12" s="2"/>
      <c r="RKN12" s="2"/>
      <c r="RKO12" s="2"/>
      <c r="RKP12" s="2"/>
      <c r="RKQ12" s="2"/>
      <c r="RKR12" s="2"/>
      <c r="RKS12" s="2"/>
      <c r="RKT12" s="2"/>
      <c r="RKU12" s="2"/>
      <c r="RKV12" s="2"/>
      <c r="RKW12" s="2"/>
      <c r="RKX12" s="2"/>
      <c r="RKY12" s="2"/>
      <c r="RKZ12" s="2"/>
      <c r="RLA12" s="2"/>
      <c r="RLB12" s="2"/>
      <c r="RLC12" s="2"/>
      <c r="RLD12" s="2"/>
      <c r="RLE12" s="2"/>
      <c r="RLF12" s="2"/>
      <c r="RLG12" s="2"/>
      <c r="RLH12" s="2"/>
      <c r="RLI12" s="2"/>
      <c r="RLJ12" s="2"/>
      <c r="RLK12" s="2"/>
      <c r="RLL12" s="2"/>
      <c r="RLM12" s="2"/>
      <c r="RLN12" s="2"/>
      <c r="RLO12" s="2"/>
      <c r="RLP12" s="2"/>
      <c r="RLQ12" s="2"/>
      <c r="RLR12" s="2"/>
      <c r="RLS12" s="2"/>
      <c r="RLT12" s="2"/>
      <c r="RLU12" s="2"/>
      <c r="RLV12" s="2"/>
      <c r="RLW12" s="2"/>
      <c r="RLX12" s="2"/>
      <c r="RLY12" s="2"/>
      <c r="RLZ12" s="2"/>
      <c r="RMA12" s="2"/>
      <c r="RMB12" s="2"/>
      <c r="RMC12" s="2"/>
      <c r="RMD12" s="2"/>
      <c r="RME12" s="2"/>
      <c r="RMF12" s="2"/>
      <c r="RMG12" s="2"/>
      <c r="RMH12" s="2"/>
      <c r="RMI12" s="2"/>
      <c r="RMJ12" s="2"/>
      <c r="RMK12" s="2"/>
      <c r="RML12" s="2"/>
      <c r="RMM12" s="2"/>
      <c r="RMN12" s="2"/>
      <c r="RMO12" s="2"/>
      <c r="RMP12" s="2"/>
      <c r="RMQ12" s="2"/>
      <c r="RMR12" s="2"/>
      <c r="RMS12" s="2"/>
      <c r="RMT12" s="2"/>
      <c r="RMU12" s="2"/>
      <c r="RMV12" s="2"/>
      <c r="RMW12" s="2"/>
      <c r="RMX12" s="2"/>
      <c r="RMY12" s="2"/>
      <c r="RMZ12" s="2"/>
      <c r="RNA12" s="2"/>
      <c r="RNB12" s="2"/>
      <c r="RNC12" s="2"/>
      <c r="RND12" s="2"/>
      <c r="RNE12" s="2"/>
      <c r="RNF12" s="2"/>
      <c r="RNG12" s="2"/>
      <c r="RNH12" s="2"/>
      <c r="RNI12" s="2"/>
      <c r="RNJ12" s="2"/>
      <c r="RNK12" s="2"/>
      <c r="RNL12" s="2"/>
      <c r="RNM12" s="2"/>
      <c r="RNN12" s="2"/>
      <c r="RNO12" s="2"/>
      <c r="RNP12" s="2"/>
      <c r="RNQ12" s="2"/>
      <c r="RNR12" s="2"/>
      <c r="RNS12" s="2"/>
      <c r="RNT12" s="2"/>
      <c r="RNU12" s="2"/>
      <c r="RNV12" s="2"/>
      <c r="RNW12" s="2"/>
      <c r="RNX12" s="2"/>
      <c r="RNY12" s="2"/>
      <c r="RNZ12" s="2"/>
      <c r="ROA12" s="2"/>
      <c r="ROB12" s="2"/>
      <c r="ROC12" s="2"/>
      <c r="ROD12" s="2"/>
      <c r="ROE12" s="2"/>
      <c r="ROF12" s="2"/>
      <c r="ROG12" s="2"/>
      <c r="ROH12" s="2"/>
      <c r="ROI12" s="2"/>
      <c r="ROJ12" s="2"/>
      <c r="ROK12" s="2"/>
      <c r="ROL12" s="2"/>
      <c r="ROM12" s="2"/>
      <c r="RON12" s="2"/>
      <c r="ROO12" s="2"/>
      <c r="ROP12" s="2"/>
      <c r="ROQ12" s="2"/>
      <c r="ROR12" s="2"/>
      <c r="ROS12" s="2"/>
      <c r="ROT12" s="2"/>
      <c r="ROU12" s="2"/>
      <c r="ROV12" s="2"/>
      <c r="ROW12" s="2"/>
      <c r="ROX12" s="2"/>
      <c r="ROY12" s="2"/>
      <c r="ROZ12" s="2"/>
      <c r="RPA12" s="2"/>
      <c r="RPB12" s="2"/>
      <c r="RPC12" s="2"/>
      <c r="RPD12" s="2"/>
      <c r="RPE12" s="2"/>
      <c r="RPF12" s="2"/>
      <c r="RPG12" s="2"/>
      <c r="RPH12" s="2"/>
      <c r="RPI12" s="2"/>
      <c r="RPJ12" s="2"/>
      <c r="RPK12" s="2"/>
      <c r="RPL12" s="2"/>
      <c r="RPM12" s="2"/>
      <c r="RPN12" s="2"/>
      <c r="RPO12" s="2"/>
      <c r="RPP12" s="2"/>
      <c r="RPQ12" s="2"/>
      <c r="RPR12" s="2"/>
      <c r="RPS12" s="2"/>
      <c r="RPT12" s="2"/>
      <c r="RPU12" s="2"/>
      <c r="RPV12" s="2"/>
      <c r="RPW12" s="2"/>
      <c r="RPX12" s="2"/>
      <c r="RPY12" s="2"/>
      <c r="RPZ12" s="2"/>
      <c r="RQA12" s="2"/>
      <c r="RQB12" s="2"/>
      <c r="RQC12" s="2"/>
      <c r="RQD12" s="2"/>
      <c r="RQE12" s="2"/>
      <c r="RQF12" s="2"/>
      <c r="RQG12" s="2"/>
      <c r="RQH12" s="2"/>
      <c r="RQI12" s="2"/>
      <c r="RQJ12" s="2"/>
      <c r="RQK12" s="2"/>
      <c r="RQL12" s="2"/>
      <c r="RQM12" s="2"/>
      <c r="RQN12" s="2"/>
      <c r="RQO12" s="2"/>
      <c r="RQP12" s="2"/>
      <c r="RQQ12" s="2"/>
      <c r="RQR12" s="2"/>
      <c r="RQS12" s="2"/>
      <c r="RQT12" s="2"/>
      <c r="RQU12" s="2"/>
      <c r="RQV12" s="2"/>
      <c r="RQW12" s="2"/>
      <c r="RQX12" s="2"/>
      <c r="RQY12" s="2"/>
      <c r="RQZ12" s="2"/>
      <c r="RRA12" s="2"/>
      <c r="RRB12" s="2"/>
      <c r="RRC12" s="2"/>
      <c r="RRD12" s="2"/>
      <c r="RRE12" s="2"/>
      <c r="RRF12" s="2"/>
      <c r="RRG12" s="2"/>
      <c r="RRH12" s="2"/>
      <c r="RRI12" s="2"/>
      <c r="RRJ12" s="2"/>
      <c r="RRK12" s="2"/>
      <c r="RRL12" s="2"/>
      <c r="RRM12" s="2"/>
      <c r="RRN12" s="2"/>
      <c r="RRO12" s="2"/>
      <c r="RRP12" s="2"/>
      <c r="RRQ12" s="2"/>
      <c r="RRR12" s="2"/>
      <c r="RRS12" s="2"/>
      <c r="RRT12" s="2"/>
      <c r="RRU12" s="2"/>
      <c r="RRV12" s="2"/>
      <c r="RRW12" s="2"/>
      <c r="RRX12" s="2"/>
      <c r="RRY12" s="2"/>
      <c r="RRZ12" s="2"/>
      <c r="RSA12" s="2"/>
      <c r="RSB12" s="2"/>
      <c r="RSC12" s="2"/>
      <c r="RSD12" s="2"/>
      <c r="RSE12" s="2"/>
      <c r="RSF12" s="2"/>
      <c r="RSG12" s="2"/>
      <c r="RSH12" s="2"/>
      <c r="RSI12" s="2"/>
      <c r="RSJ12" s="2"/>
      <c r="RSK12" s="2"/>
      <c r="RSL12" s="2"/>
      <c r="RSM12" s="2"/>
      <c r="RSN12" s="2"/>
      <c r="RSO12" s="2"/>
      <c r="RSP12" s="2"/>
      <c r="RSQ12" s="2"/>
      <c r="RSR12" s="2"/>
      <c r="RSS12" s="2"/>
      <c r="RST12" s="2"/>
      <c r="RSU12" s="2"/>
      <c r="RSV12" s="2"/>
      <c r="RSW12" s="2"/>
      <c r="RSX12" s="2"/>
      <c r="RSY12" s="2"/>
      <c r="RSZ12" s="2"/>
      <c r="RTA12" s="2"/>
      <c r="RTB12" s="2"/>
      <c r="RTC12" s="2"/>
      <c r="RTD12" s="2"/>
      <c r="RTE12" s="2"/>
      <c r="RTF12" s="2"/>
      <c r="RTG12" s="2"/>
      <c r="RTH12" s="2"/>
      <c r="RTI12" s="2"/>
      <c r="RTJ12" s="2"/>
      <c r="RTK12" s="2"/>
      <c r="RTL12" s="2"/>
      <c r="RTM12" s="2"/>
      <c r="RTN12" s="2"/>
      <c r="RTO12" s="2"/>
      <c r="RTP12" s="2"/>
      <c r="RTQ12" s="2"/>
      <c r="RTR12" s="2"/>
      <c r="RTS12" s="2"/>
      <c r="RTT12" s="2"/>
      <c r="RTU12" s="2"/>
      <c r="RTV12" s="2"/>
      <c r="RTW12" s="2"/>
      <c r="RTX12" s="2"/>
      <c r="RTY12" s="2"/>
      <c r="RTZ12" s="2"/>
      <c r="RUA12" s="2"/>
      <c r="RUB12" s="2"/>
      <c r="RUC12" s="2"/>
      <c r="RUD12" s="2"/>
      <c r="RUE12" s="2"/>
      <c r="RUF12" s="2"/>
      <c r="RUG12" s="2"/>
      <c r="RUH12" s="2"/>
      <c r="RUI12" s="2"/>
      <c r="RUJ12" s="2"/>
      <c r="RUK12" s="2"/>
      <c r="RUL12" s="2"/>
      <c r="RUM12" s="2"/>
      <c r="RUN12" s="2"/>
      <c r="RUO12" s="2"/>
      <c r="RUP12" s="2"/>
      <c r="RUQ12" s="2"/>
      <c r="RUR12" s="2"/>
      <c r="RUS12" s="2"/>
      <c r="RUT12" s="2"/>
      <c r="RUU12" s="2"/>
      <c r="RUV12" s="2"/>
      <c r="RUW12" s="2"/>
      <c r="RUX12" s="2"/>
      <c r="RUY12" s="2"/>
      <c r="RUZ12" s="2"/>
      <c r="RVA12" s="2"/>
      <c r="RVB12" s="2"/>
      <c r="RVC12" s="2"/>
      <c r="RVD12" s="2"/>
      <c r="RVE12" s="2"/>
      <c r="RVF12" s="2"/>
      <c r="RVG12" s="2"/>
      <c r="RVH12" s="2"/>
      <c r="RVI12" s="2"/>
      <c r="RVJ12" s="2"/>
      <c r="RVK12" s="2"/>
      <c r="RVL12" s="2"/>
      <c r="RVM12" s="2"/>
      <c r="RVN12" s="2"/>
      <c r="RVO12" s="2"/>
      <c r="RVP12" s="2"/>
      <c r="RVQ12" s="2"/>
      <c r="RVR12" s="2"/>
      <c r="RVS12" s="2"/>
      <c r="RVT12" s="2"/>
      <c r="RVU12" s="2"/>
      <c r="RVV12" s="2"/>
      <c r="RVW12" s="2"/>
      <c r="RVX12" s="2"/>
      <c r="RVY12" s="2"/>
      <c r="RVZ12" s="2"/>
      <c r="RWA12" s="2"/>
      <c r="RWB12" s="2"/>
      <c r="RWC12" s="2"/>
      <c r="RWD12" s="2"/>
      <c r="RWE12" s="2"/>
      <c r="RWF12" s="2"/>
      <c r="RWG12" s="2"/>
      <c r="RWH12" s="2"/>
      <c r="RWI12" s="2"/>
      <c r="RWJ12" s="2"/>
      <c r="RWK12" s="2"/>
      <c r="RWL12" s="2"/>
      <c r="RWM12" s="2"/>
      <c r="RWN12" s="2"/>
      <c r="RWO12" s="2"/>
      <c r="RWP12" s="2"/>
      <c r="RWQ12" s="2"/>
      <c r="RWR12" s="2"/>
      <c r="RWS12" s="2"/>
      <c r="RWT12" s="2"/>
      <c r="RWU12" s="2"/>
      <c r="RWV12" s="2"/>
      <c r="RWW12" s="2"/>
      <c r="RWX12" s="2"/>
      <c r="RWY12" s="2"/>
      <c r="RWZ12" s="2"/>
      <c r="RXA12" s="2"/>
      <c r="RXB12" s="2"/>
      <c r="RXC12" s="2"/>
      <c r="RXD12" s="2"/>
      <c r="RXE12" s="2"/>
      <c r="RXF12" s="2"/>
      <c r="RXG12" s="2"/>
      <c r="RXH12" s="2"/>
      <c r="RXI12" s="2"/>
      <c r="RXJ12" s="2"/>
      <c r="RXK12" s="2"/>
      <c r="RXL12" s="2"/>
      <c r="RXM12" s="2"/>
      <c r="RXN12" s="2"/>
      <c r="RXO12" s="2"/>
      <c r="RXP12" s="2"/>
      <c r="RXQ12" s="2"/>
      <c r="RXR12" s="2"/>
      <c r="RXS12" s="2"/>
      <c r="RXT12" s="2"/>
      <c r="RXU12" s="2"/>
      <c r="RXV12" s="2"/>
      <c r="RXW12" s="2"/>
      <c r="RXX12" s="2"/>
      <c r="RXY12" s="2"/>
      <c r="RXZ12" s="2"/>
      <c r="RYA12" s="2"/>
      <c r="RYB12" s="2"/>
      <c r="RYC12" s="2"/>
      <c r="RYD12" s="2"/>
      <c r="RYE12" s="2"/>
      <c r="RYF12" s="2"/>
      <c r="RYG12" s="2"/>
      <c r="RYH12" s="2"/>
      <c r="RYI12" s="2"/>
      <c r="RYJ12" s="2"/>
      <c r="RYK12" s="2"/>
      <c r="RYL12" s="2"/>
      <c r="RYM12" s="2"/>
      <c r="RYN12" s="2"/>
      <c r="RYO12" s="2"/>
      <c r="RYP12" s="2"/>
      <c r="RYQ12" s="2"/>
      <c r="RYR12" s="2"/>
      <c r="RYS12" s="2"/>
      <c r="RYT12" s="2"/>
      <c r="RYU12" s="2"/>
      <c r="RYV12" s="2"/>
      <c r="RYW12" s="2"/>
      <c r="RYX12" s="2"/>
      <c r="RYY12" s="2"/>
      <c r="RYZ12" s="2"/>
      <c r="RZA12" s="2"/>
      <c r="RZB12" s="2"/>
      <c r="RZC12" s="2"/>
      <c r="RZD12" s="2"/>
      <c r="RZE12" s="2"/>
      <c r="RZF12" s="2"/>
      <c r="RZG12" s="2"/>
      <c r="RZH12" s="2"/>
      <c r="RZI12" s="2"/>
      <c r="RZJ12" s="2"/>
      <c r="RZK12" s="2"/>
      <c r="RZL12" s="2"/>
      <c r="RZM12" s="2"/>
      <c r="RZN12" s="2"/>
      <c r="RZO12" s="2"/>
      <c r="RZP12" s="2"/>
      <c r="RZQ12" s="2"/>
      <c r="RZR12" s="2"/>
      <c r="RZS12" s="2"/>
      <c r="RZT12" s="2"/>
      <c r="RZU12" s="2"/>
      <c r="RZV12" s="2"/>
      <c r="RZW12" s="2"/>
      <c r="RZX12" s="2"/>
      <c r="RZY12" s="2"/>
      <c r="RZZ12" s="2"/>
      <c r="SAA12" s="2"/>
      <c r="SAB12" s="2"/>
      <c r="SAC12" s="2"/>
      <c r="SAD12" s="2"/>
      <c r="SAE12" s="2"/>
      <c r="SAF12" s="2"/>
      <c r="SAG12" s="2"/>
      <c r="SAH12" s="2"/>
      <c r="SAI12" s="2"/>
      <c r="SAJ12" s="2"/>
      <c r="SAK12" s="2"/>
      <c r="SAL12" s="2"/>
      <c r="SAM12" s="2"/>
      <c r="SAN12" s="2"/>
      <c r="SAO12" s="2"/>
      <c r="SAP12" s="2"/>
      <c r="SAQ12" s="2"/>
      <c r="SAR12" s="2"/>
      <c r="SAS12" s="2"/>
      <c r="SAT12" s="2"/>
      <c r="SAU12" s="2"/>
      <c r="SAV12" s="2"/>
      <c r="SAW12" s="2"/>
      <c r="SAX12" s="2"/>
      <c r="SAY12" s="2"/>
      <c r="SAZ12" s="2"/>
      <c r="SBA12" s="2"/>
      <c r="SBB12" s="2"/>
      <c r="SBC12" s="2"/>
      <c r="SBD12" s="2"/>
      <c r="SBE12" s="2"/>
      <c r="SBF12" s="2"/>
      <c r="SBG12" s="2"/>
      <c r="SBH12" s="2"/>
      <c r="SBI12" s="2"/>
      <c r="SBJ12" s="2"/>
      <c r="SBK12" s="2"/>
      <c r="SBL12" s="2"/>
      <c r="SBM12" s="2"/>
      <c r="SBN12" s="2"/>
      <c r="SBO12" s="2"/>
      <c r="SBP12" s="2"/>
      <c r="SBQ12" s="2"/>
      <c r="SBR12" s="2"/>
      <c r="SBS12" s="2"/>
      <c r="SBT12" s="2"/>
      <c r="SBU12" s="2"/>
      <c r="SBV12" s="2"/>
      <c r="SBW12" s="2"/>
      <c r="SBX12" s="2"/>
      <c r="SBY12" s="2"/>
      <c r="SBZ12" s="2"/>
      <c r="SCA12" s="2"/>
      <c r="SCB12" s="2"/>
      <c r="SCC12" s="2"/>
      <c r="SCD12" s="2"/>
      <c r="SCE12" s="2"/>
      <c r="SCF12" s="2"/>
      <c r="SCG12" s="2"/>
      <c r="SCH12" s="2"/>
      <c r="SCI12" s="2"/>
      <c r="SCJ12" s="2"/>
      <c r="SCK12" s="2"/>
      <c r="SCL12" s="2"/>
      <c r="SCM12" s="2"/>
      <c r="SCN12" s="2"/>
      <c r="SCO12" s="2"/>
      <c r="SCP12" s="2"/>
      <c r="SCQ12" s="2"/>
      <c r="SCR12" s="2"/>
      <c r="SCS12" s="2"/>
      <c r="SCT12" s="2"/>
      <c r="SCU12" s="2"/>
      <c r="SCV12" s="2"/>
      <c r="SCW12" s="2"/>
      <c r="SCX12" s="2"/>
      <c r="SCY12" s="2"/>
      <c r="SCZ12" s="2"/>
      <c r="SDA12" s="2"/>
      <c r="SDB12" s="2"/>
      <c r="SDC12" s="2"/>
      <c r="SDD12" s="2"/>
      <c r="SDE12" s="2"/>
      <c r="SDF12" s="2"/>
      <c r="SDG12" s="2"/>
      <c r="SDH12" s="2"/>
      <c r="SDI12" s="2"/>
      <c r="SDJ12" s="2"/>
      <c r="SDK12" s="2"/>
      <c r="SDL12" s="2"/>
      <c r="SDM12" s="2"/>
      <c r="SDN12" s="2"/>
      <c r="SDO12" s="2"/>
      <c r="SDP12" s="2"/>
      <c r="SDQ12" s="2"/>
      <c r="SDR12" s="2"/>
      <c r="SDS12" s="2"/>
      <c r="SDT12" s="2"/>
      <c r="SDU12" s="2"/>
      <c r="SDV12" s="2"/>
      <c r="SDW12" s="2"/>
      <c r="SDX12" s="2"/>
      <c r="SDY12" s="2"/>
      <c r="SDZ12" s="2"/>
      <c r="SEA12" s="2"/>
      <c r="SEB12" s="2"/>
      <c r="SEC12" s="2"/>
      <c r="SED12" s="2"/>
      <c r="SEE12" s="2"/>
      <c r="SEF12" s="2"/>
      <c r="SEG12" s="2"/>
      <c r="SEH12" s="2"/>
      <c r="SEI12" s="2"/>
      <c r="SEJ12" s="2"/>
      <c r="SEK12" s="2"/>
      <c r="SEL12" s="2"/>
      <c r="SEM12" s="2"/>
      <c r="SEN12" s="2"/>
      <c r="SEO12" s="2"/>
      <c r="SEP12" s="2"/>
      <c r="SEQ12" s="2"/>
      <c r="SER12" s="2"/>
      <c r="SES12" s="2"/>
      <c r="SET12" s="2"/>
      <c r="SEU12" s="2"/>
      <c r="SEV12" s="2"/>
      <c r="SEW12" s="2"/>
      <c r="SEX12" s="2"/>
      <c r="SEY12" s="2"/>
      <c r="SEZ12" s="2"/>
      <c r="SFA12" s="2"/>
      <c r="SFB12" s="2"/>
      <c r="SFC12" s="2"/>
      <c r="SFD12" s="2"/>
      <c r="SFE12" s="2"/>
      <c r="SFF12" s="2"/>
      <c r="SFG12" s="2"/>
      <c r="SFH12" s="2"/>
      <c r="SFI12" s="2"/>
      <c r="SFJ12" s="2"/>
      <c r="SFK12" s="2"/>
      <c r="SFL12" s="2"/>
      <c r="SFM12" s="2"/>
      <c r="SFN12" s="2"/>
      <c r="SFO12" s="2"/>
      <c r="SFP12" s="2"/>
      <c r="SFQ12" s="2"/>
      <c r="SFR12" s="2"/>
      <c r="SFS12" s="2"/>
      <c r="SFT12" s="2"/>
      <c r="SFU12" s="2"/>
      <c r="SFV12" s="2"/>
      <c r="SFW12" s="2"/>
      <c r="SFX12" s="2"/>
      <c r="SFY12" s="2"/>
      <c r="SFZ12" s="2"/>
      <c r="SGA12" s="2"/>
      <c r="SGB12" s="2"/>
      <c r="SGC12" s="2"/>
      <c r="SGD12" s="2"/>
      <c r="SGE12" s="2"/>
      <c r="SGF12" s="2"/>
      <c r="SGG12" s="2"/>
      <c r="SGH12" s="2"/>
      <c r="SGI12" s="2"/>
      <c r="SGJ12" s="2"/>
      <c r="SGK12" s="2"/>
      <c r="SGL12" s="2"/>
      <c r="SGM12" s="2"/>
      <c r="SGN12" s="2"/>
      <c r="SGO12" s="2"/>
      <c r="SGP12" s="2"/>
      <c r="SGQ12" s="2"/>
      <c r="SGR12" s="2"/>
      <c r="SGS12" s="2"/>
      <c r="SGT12" s="2"/>
      <c r="SGU12" s="2"/>
      <c r="SGV12" s="2"/>
      <c r="SGW12" s="2"/>
      <c r="SGX12" s="2"/>
      <c r="SGY12" s="2"/>
      <c r="SGZ12" s="2"/>
      <c r="SHA12" s="2"/>
      <c r="SHB12" s="2"/>
      <c r="SHC12" s="2"/>
      <c r="SHD12" s="2"/>
      <c r="SHE12" s="2"/>
      <c r="SHF12" s="2"/>
      <c r="SHG12" s="2"/>
      <c r="SHH12" s="2"/>
      <c r="SHI12" s="2"/>
      <c r="SHJ12" s="2"/>
      <c r="SHK12" s="2"/>
      <c r="SHL12" s="2"/>
      <c r="SHM12" s="2"/>
      <c r="SHN12" s="2"/>
      <c r="SHO12" s="2"/>
      <c r="SHP12" s="2"/>
      <c r="SHQ12" s="2"/>
      <c r="SHR12" s="2"/>
      <c r="SHS12" s="2"/>
      <c r="SHT12" s="2"/>
      <c r="SHU12" s="2"/>
      <c r="SHV12" s="2"/>
      <c r="SHW12" s="2"/>
      <c r="SHX12" s="2"/>
      <c r="SHY12" s="2"/>
      <c r="SHZ12" s="2"/>
      <c r="SIA12" s="2"/>
      <c r="SIB12" s="2"/>
      <c r="SIC12" s="2"/>
      <c r="SID12" s="2"/>
      <c r="SIE12" s="2"/>
      <c r="SIF12" s="2"/>
      <c r="SIG12" s="2"/>
      <c r="SIH12" s="2"/>
      <c r="SII12" s="2"/>
      <c r="SIJ12" s="2"/>
      <c r="SIK12" s="2"/>
      <c r="SIL12" s="2"/>
      <c r="SIM12" s="2"/>
      <c r="SIN12" s="2"/>
      <c r="SIO12" s="2"/>
      <c r="SIP12" s="2"/>
      <c r="SIQ12" s="2"/>
      <c r="SIR12" s="2"/>
      <c r="SIS12" s="2"/>
      <c r="SIT12" s="2"/>
      <c r="SIU12" s="2"/>
      <c r="SIV12" s="2"/>
      <c r="SIW12" s="2"/>
      <c r="SIX12" s="2"/>
      <c r="SIY12" s="2"/>
      <c r="SIZ12" s="2"/>
      <c r="SJA12" s="2"/>
      <c r="SJB12" s="2"/>
      <c r="SJC12" s="2"/>
      <c r="SJD12" s="2"/>
      <c r="SJE12" s="2"/>
      <c r="SJF12" s="2"/>
      <c r="SJG12" s="2"/>
      <c r="SJH12" s="2"/>
      <c r="SJI12" s="2"/>
      <c r="SJJ12" s="2"/>
      <c r="SJK12" s="2"/>
      <c r="SJL12" s="2"/>
      <c r="SJM12" s="2"/>
      <c r="SJN12" s="2"/>
      <c r="SJO12" s="2"/>
      <c r="SJP12" s="2"/>
      <c r="SJQ12" s="2"/>
      <c r="SJR12" s="2"/>
      <c r="SJS12" s="2"/>
      <c r="SJT12" s="2"/>
      <c r="SJU12" s="2"/>
      <c r="SJV12" s="2"/>
      <c r="SJW12" s="2"/>
      <c r="SJX12" s="2"/>
      <c r="SJY12" s="2"/>
      <c r="SJZ12" s="2"/>
      <c r="SKA12" s="2"/>
      <c r="SKB12" s="2"/>
      <c r="SKC12" s="2"/>
      <c r="SKD12" s="2"/>
      <c r="SKE12" s="2"/>
      <c r="SKF12" s="2"/>
      <c r="SKG12" s="2"/>
      <c r="SKH12" s="2"/>
      <c r="SKI12" s="2"/>
      <c r="SKJ12" s="2"/>
      <c r="SKK12" s="2"/>
      <c r="SKL12" s="2"/>
      <c r="SKM12" s="2"/>
      <c r="SKN12" s="2"/>
      <c r="SKO12" s="2"/>
      <c r="SKP12" s="2"/>
      <c r="SKQ12" s="2"/>
      <c r="SKR12" s="2"/>
      <c r="SKS12" s="2"/>
      <c r="SKT12" s="2"/>
      <c r="SKU12" s="2"/>
      <c r="SKV12" s="2"/>
      <c r="SKW12" s="2"/>
      <c r="SKX12" s="2"/>
      <c r="SKY12" s="2"/>
      <c r="SKZ12" s="2"/>
      <c r="SLA12" s="2"/>
      <c r="SLB12" s="2"/>
      <c r="SLC12" s="2"/>
      <c r="SLD12" s="2"/>
      <c r="SLE12" s="2"/>
      <c r="SLF12" s="2"/>
      <c r="SLG12" s="2"/>
      <c r="SLH12" s="2"/>
      <c r="SLI12" s="2"/>
      <c r="SLJ12" s="2"/>
      <c r="SLK12" s="2"/>
      <c r="SLL12" s="2"/>
      <c r="SLM12" s="2"/>
      <c r="SLN12" s="2"/>
      <c r="SLO12" s="2"/>
      <c r="SLP12" s="2"/>
      <c r="SLQ12" s="2"/>
      <c r="SLR12" s="2"/>
      <c r="SLS12" s="2"/>
      <c r="SLT12" s="2"/>
      <c r="SLU12" s="2"/>
      <c r="SLV12" s="2"/>
      <c r="SLW12" s="2"/>
      <c r="SLX12" s="2"/>
      <c r="SLY12" s="2"/>
      <c r="SLZ12" s="2"/>
      <c r="SMA12" s="2"/>
      <c r="SMB12" s="2"/>
      <c r="SMC12" s="2"/>
      <c r="SMD12" s="2"/>
      <c r="SME12" s="2"/>
      <c r="SMF12" s="2"/>
      <c r="SMG12" s="2"/>
      <c r="SMH12" s="2"/>
      <c r="SMI12" s="2"/>
      <c r="SMJ12" s="2"/>
      <c r="SMK12" s="2"/>
      <c r="SML12" s="2"/>
      <c r="SMM12" s="2"/>
      <c r="SMN12" s="2"/>
      <c r="SMO12" s="2"/>
      <c r="SMP12" s="2"/>
      <c r="SMQ12" s="2"/>
      <c r="SMR12" s="2"/>
      <c r="SMS12" s="2"/>
      <c r="SMT12" s="2"/>
      <c r="SMU12" s="2"/>
      <c r="SMV12" s="2"/>
      <c r="SMW12" s="2"/>
      <c r="SMX12" s="2"/>
      <c r="SMY12" s="2"/>
      <c r="SMZ12" s="2"/>
      <c r="SNA12" s="2"/>
      <c r="SNB12" s="2"/>
      <c r="SNC12" s="2"/>
      <c r="SND12" s="2"/>
      <c r="SNE12" s="2"/>
      <c r="SNF12" s="2"/>
      <c r="SNG12" s="2"/>
      <c r="SNH12" s="2"/>
      <c r="SNI12" s="2"/>
      <c r="SNJ12" s="2"/>
      <c r="SNK12" s="2"/>
      <c r="SNL12" s="2"/>
      <c r="SNM12" s="2"/>
      <c r="SNN12" s="2"/>
      <c r="SNO12" s="2"/>
      <c r="SNP12" s="2"/>
      <c r="SNQ12" s="2"/>
      <c r="SNR12" s="2"/>
      <c r="SNS12" s="2"/>
      <c r="SNT12" s="2"/>
      <c r="SNU12" s="2"/>
      <c r="SNV12" s="2"/>
      <c r="SNW12" s="2"/>
      <c r="SNX12" s="2"/>
      <c r="SNY12" s="2"/>
      <c r="SNZ12" s="2"/>
      <c r="SOA12" s="2"/>
      <c r="SOB12" s="2"/>
      <c r="SOC12" s="2"/>
      <c r="SOD12" s="2"/>
      <c r="SOE12" s="2"/>
      <c r="SOF12" s="2"/>
      <c r="SOG12" s="2"/>
      <c r="SOH12" s="2"/>
      <c r="SOI12" s="2"/>
      <c r="SOJ12" s="2"/>
      <c r="SOK12" s="2"/>
      <c r="SOL12" s="2"/>
      <c r="SOM12" s="2"/>
      <c r="SON12" s="2"/>
      <c r="SOO12" s="2"/>
      <c r="SOP12" s="2"/>
      <c r="SOQ12" s="2"/>
      <c r="SOR12" s="2"/>
      <c r="SOS12" s="2"/>
      <c r="SOT12" s="2"/>
      <c r="SOU12" s="2"/>
      <c r="SOV12" s="2"/>
      <c r="SOW12" s="2"/>
      <c r="SOX12" s="2"/>
      <c r="SOY12" s="2"/>
      <c r="SOZ12" s="2"/>
      <c r="SPA12" s="2"/>
      <c r="SPB12" s="2"/>
      <c r="SPC12" s="2"/>
      <c r="SPD12" s="2"/>
      <c r="SPE12" s="2"/>
      <c r="SPF12" s="2"/>
      <c r="SPG12" s="2"/>
      <c r="SPH12" s="2"/>
      <c r="SPI12" s="2"/>
      <c r="SPJ12" s="2"/>
      <c r="SPK12" s="2"/>
      <c r="SPL12" s="2"/>
      <c r="SPM12" s="2"/>
      <c r="SPN12" s="2"/>
      <c r="SPO12" s="2"/>
      <c r="SPP12" s="2"/>
      <c r="SPQ12" s="2"/>
      <c r="SPR12" s="2"/>
      <c r="SPS12" s="2"/>
      <c r="SPT12" s="2"/>
      <c r="SPU12" s="2"/>
      <c r="SPV12" s="2"/>
      <c r="SPW12" s="2"/>
      <c r="SPX12" s="2"/>
      <c r="SPY12" s="2"/>
      <c r="SPZ12" s="2"/>
      <c r="SQA12" s="2"/>
      <c r="SQB12" s="2"/>
      <c r="SQC12" s="2"/>
      <c r="SQD12" s="2"/>
      <c r="SQE12" s="2"/>
      <c r="SQF12" s="2"/>
      <c r="SQG12" s="2"/>
      <c r="SQH12" s="2"/>
      <c r="SQI12" s="2"/>
      <c r="SQJ12" s="2"/>
      <c r="SQK12" s="2"/>
      <c r="SQL12" s="2"/>
      <c r="SQM12" s="2"/>
      <c r="SQN12" s="2"/>
      <c r="SQO12" s="2"/>
      <c r="SQP12" s="2"/>
      <c r="SQQ12" s="2"/>
      <c r="SQR12" s="2"/>
      <c r="SQS12" s="2"/>
      <c r="SQT12" s="2"/>
      <c r="SQU12" s="2"/>
      <c r="SQV12" s="2"/>
      <c r="SQW12" s="2"/>
      <c r="SQX12" s="2"/>
      <c r="SQY12" s="2"/>
      <c r="SQZ12" s="2"/>
      <c r="SRA12" s="2"/>
      <c r="SRB12" s="2"/>
      <c r="SRC12" s="2"/>
      <c r="SRD12" s="2"/>
      <c r="SRE12" s="2"/>
      <c r="SRF12" s="2"/>
      <c r="SRG12" s="2"/>
      <c r="SRH12" s="2"/>
      <c r="SRI12" s="2"/>
      <c r="SRJ12" s="2"/>
      <c r="SRK12" s="2"/>
      <c r="SRL12" s="2"/>
      <c r="SRM12" s="2"/>
      <c r="SRN12" s="2"/>
      <c r="SRO12" s="2"/>
      <c r="SRP12" s="2"/>
      <c r="SRQ12" s="2"/>
      <c r="SRR12" s="2"/>
      <c r="SRS12" s="2"/>
      <c r="SRT12" s="2"/>
      <c r="SRU12" s="2"/>
      <c r="SRV12" s="2"/>
      <c r="SRW12" s="2"/>
      <c r="SRX12" s="2"/>
      <c r="SRY12" s="2"/>
      <c r="SRZ12" s="2"/>
      <c r="SSA12" s="2"/>
      <c r="SSB12" s="2"/>
      <c r="SSC12" s="2"/>
      <c r="SSD12" s="2"/>
      <c r="SSE12" s="2"/>
      <c r="SSF12" s="2"/>
      <c r="SSG12" s="2"/>
      <c r="SSH12" s="2"/>
      <c r="SSI12" s="2"/>
      <c r="SSJ12" s="2"/>
      <c r="SSK12" s="2"/>
      <c r="SSL12" s="2"/>
      <c r="SSM12" s="2"/>
      <c r="SSN12" s="2"/>
      <c r="SSO12" s="2"/>
      <c r="SSP12" s="2"/>
      <c r="SSQ12" s="2"/>
      <c r="SSR12" s="2"/>
      <c r="SSS12" s="2"/>
      <c r="SST12" s="2"/>
      <c r="SSU12" s="2"/>
      <c r="SSV12" s="2"/>
      <c r="SSW12" s="2"/>
      <c r="SSX12" s="2"/>
      <c r="SSY12" s="2"/>
      <c r="SSZ12" s="2"/>
      <c r="STA12" s="2"/>
      <c r="STB12" s="2"/>
      <c r="STC12" s="2"/>
      <c r="STD12" s="2"/>
      <c r="STE12" s="2"/>
      <c r="STF12" s="2"/>
      <c r="STG12" s="2"/>
      <c r="STH12" s="2"/>
      <c r="STI12" s="2"/>
      <c r="STJ12" s="2"/>
      <c r="STK12" s="2"/>
      <c r="STL12" s="2"/>
      <c r="STM12" s="2"/>
      <c r="STN12" s="2"/>
      <c r="STO12" s="2"/>
      <c r="STP12" s="2"/>
      <c r="STQ12" s="2"/>
      <c r="STR12" s="2"/>
      <c r="STS12" s="2"/>
      <c r="STT12" s="2"/>
      <c r="STU12" s="2"/>
      <c r="STV12" s="2"/>
      <c r="STW12" s="2"/>
      <c r="STX12" s="2"/>
      <c r="STY12" s="2"/>
      <c r="STZ12" s="2"/>
      <c r="SUA12" s="2"/>
      <c r="SUB12" s="2"/>
      <c r="SUC12" s="2"/>
      <c r="SUD12" s="2"/>
      <c r="SUE12" s="2"/>
      <c r="SUF12" s="2"/>
      <c r="SUG12" s="2"/>
      <c r="SUH12" s="2"/>
      <c r="SUI12" s="2"/>
      <c r="SUJ12" s="2"/>
      <c r="SUK12" s="2"/>
      <c r="SUL12" s="2"/>
      <c r="SUM12" s="2"/>
      <c r="SUN12" s="2"/>
      <c r="SUO12" s="2"/>
      <c r="SUP12" s="2"/>
      <c r="SUQ12" s="2"/>
      <c r="SUR12" s="2"/>
      <c r="SUS12" s="2"/>
      <c r="SUT12" s="2"/>
      <c r="SUU12" s="2"/>
      <c r="SUV12" s="2"/>
      <c r="SUW12" s="2"/>
      <c r="SUX12" s="2"/>
      <c r="SUY12" s="2"/>
      <c r="SUZ12" s="2"/>
      <c r="SVA12" s="2"/>
      <c r="SVB12" s="2"/>
      <c r="SVC12" s="2"/>
      <c r="SVD12" s="2"/>
      <c r="SVE12" s="2"/>
      <c r="SVF12" s="2"/>
      <c r="SVG12" s="2"/>
      <c r="SVH12" s="2"/>
      <c r="SVI12" s="2"/>
      <c r="SVJ12" s="2"/>
      <c r="SVK12" s="2"/>
      <c r="SVL12" s="2"/>
      <c r="SVM12" s="2"/>
      <c r="SVN12" s="2"/>
      <c r="SVO12" s="2"/>
      <c r="SVP12" s="2"/>
      <c r="SVQ12" s="2"/>
      <c r="SVR12" s="2"/>
      <c r="SVS12" s="2"/>
      <c r="SVT12" s="2"/>
      <c r="SVU12" s="2"/>
      <c r="SVV12" s="2"/>
      <c r="SVW12" s="2"/>
      <c r="SVX12" s="2"/>
      <c r="SVY12" s="2"/>
      <c r="SVZ12" s="2"/>
      <c r="SWA12" s="2"/>
      <c r="SWB12" s="2"/>
      <c r="SWC12" s="2"/>
      <c r="SWD12" s="2"/>
      <c r="SWE12" s="2"/>
      <c r="SWF12" s="2"/>
      <c r="SWG12" s="2"/>
      <c r="SWH12" s="2"/>
      <c r="SWI12" s="2"/>
      <c r="SWJ12" s="2"/>
      <c r="SWK12" s="2"/>
      <c r="SWL12" s="2"/>
      <c r="SWM12" s="2"/>
      <c r="SWN12" s="2"/>
      <c r="SWO12" s="2"/>
      <c r="SWP12" s="2"/>
      <c r="SWQ12" s="2"/>
      <c r="SWR12" s="2"/>
      <c r="SWS12" s="2"/>
      <c r="SWT12" s="2"/>
      <c r="SWU12" s="2"/>
      <c r="SWV12" s="2"/>
      <c r="SWW12" s="2"/>
      <c r="SWX12" s="2"/>
      <c r="SWY12" s="2"/>
      <c r="SWZ12" s="2"/>
      <c r="SXA12" s="2"/>
      <c r="SXB12" s="2"/>
      <c r="SXC12" s="2"/>
      <c r="SXD12" s="2"/>
      <c r="SXE12" s="2"/>
      <c r="SXF12" s="2"/>
      <c r="SXG12" s="2"/>
      <c r="SXH12" s="2"/>
      <c r="SXI12" s="2"/>
      <c r="SXJ12" s="2"/>
      <c r="SXK12" s="2"/>
      <c r="SXL12" s="2"/>
      <c r="SXM12" s="2"/>
      <c r="SXN12" s="2"/>
      <c r="SXO12" s="2"/>
      <c r="SXP12" s="2"/>
      <c r="SXQ12" s="2"/>
      <c r="SXR12" s="2"/>
      <c r="SXS12" s="2"/>
      <c r="SXT12" s="2"/>
      <c r="SXU12" s="2"/>
      <c r="SXV12" s="2"/>
      <c r="SXW12" s="2"/>
      <c r="SXX12" s="2"/>
      <c r="SXY12" s="2"/>
      <c r="SXZ12" s="2"/>
      <c r="SYA12" s="2"/>
      <c r="SYB12" s="2"/>
      <c r="SYC12" s="2"/>
      <c r="SYD12" s="2"/>
      <c r="SYE12" s="2"/>
      <c r="SYF12" s="2"/>
      <c r="SYG12" s="2"/>
      <c r="SYH12" s="2"/>
      <c r="SYI12" s="2"/>
      <c r="SYJ12" s="2"/>
      <c r="SYK12" s="2"/>
      <c r="SYL12" s="2"/>
      <c r="SYM12" s="2"/>
      <c r="SYN12" s="2"/>
      <c r="SYO12" s="2"/>
      <c r="SYP12" s="2"/>
      <c r="SYQ12" s="2"/>
      <c r="SYR12" s="2"/>
      <c r="SYS12" s="2"/>
      <c r="SYT12" s="2"/>
      <c r="SYU12" s="2"/>
      <c r="SYV12" s="2"/>
      <c r="SYW12" s="2"/>
      <c r="SYX12" s="2"/>
      <c r="SYY12" s="2"/>
      <c r="SYZ12" s="2"/>
      <c r="SZA12" s="2"/>
      <c r="SZB12" s="2"/>
      <c r="SZC12" s="2"/>
      <c r="SZD12" s="2"/>
      <c r="SZE12" s="2"/>
      <c r="SZF12" s="2"/>
      <c r="SZG12" s="2"/>
      <c r="SZH12" s="2"/>
      <c r="SZI12" s="2"/>
      <c r="SZJ12" s="2"/>
      <c r="SZK12" s="2"/>
      <c r="SZL12" s="2"/>
      <c r="SZM12" s="2"/>
      <c r="SZN12" s="2"/>
      <c r="SZO12" s="2"/>
      <c r="SZP12" s="2"/>
      <c r="SZQ12" s="2"/>
      <c r="SZR12" s="2"/>
      <c r="SZS12" s="2"/>
      <c r="SZT12" s="2"/>
      <c r="SZU12" s="2"/>
      <c r="SZV12" s="2"/>
      <c r="SZW12" s="2"/>
      <c r="SZX12" s="2"/>
      <c r="SZY12" s="2"/>
      <c r="SZZ12" s="2"/>
      <c r="TAA12" s="2"/>
      <c r="TAB12" s="2"/>
      <c r="TAC12" s="2"/>
      <c r="TAD12" s="2"/>
      <c r="TAE12" s="2"/>
      <c r="TAF12" s="2"/>
      <c r="TAG12" s="2"/>
      <c r="TAH12" s="2"/>
      <c r="TAI12" s="2"/>
      <c r="TAJ12" s="2"/>
      <c r="TAK12" s="2"/>
      <c r="TAL12" s="2"/>
      <c r="TAM12" s="2"/>
      <c r="TAN12" s="2"/>
      <c r="TAO12" s="2"/>
      <c r="TAP12" s="2"/>
      <c r="TAQ12" s="2"/>
      <c r="TAR12" s="2"/>
      <c r="TAS12" s="2"/>
      <c r="TAT12" s="2"/>
      <c r="TAU12" s="2"/>
      <c r="TAV12" s="2"/>
      <c r="TAW12" s="2"/>
      <c r="TAX12" s="2"/>
      <c r="TAY12" s="2"/>
      <c r="TAZ12" s="2"/>
      <c r="TBA12" s="2"/>
      <c r="TBB12" s="2"/>
      <c r="TBC12" s="2"/>
      <c r="TBD12" s="2"/>
      <c r="TBE12" s="2"/>
      <c r="TBF12" s="2"/>
      <c r="TBG12" s="2"/>
      <c r="TBH12" s="2"/>
      <c r="TBI12" s="2"/>
      <c r="TBJ12" s="2"/>
      <c r="TBK12" s="2"/>
      <c r="TBL12" s="2"/>
      <c r="TBM12" s="2"/>
      <c r="TBN12" s="2"/>
      <c r="TBO12" s="2"/>
      <c r="TBP12" s="2"/>
      <c r="TBQ12" s="2"/>
      <c r="TBR12" s="2"/>
      <c r="TBS12" s="2"/>
      <c r="TBT12" s="2"/>
      <c r="TBU12" s="2"/>
      <c r="TBV12" s="2"/>
      <c r="TBW12" s="2"/>
      <c r="TBX12" s="2"/>
      <c r="TBY12" s="2"/>
      <c r="TBZ12" s="2"/>
      <c r="TCA12" s="2"/>
      <c r="TCB12" s="2"/>
      <c r="TCC12" s="2"/>
      <c r="TCD12" s="2"/>
      <c r="TCE12" s="2"/>
      <c r="TCF12" s="2"/>
      <c r="TCG12" s="2"/>
      <c r="TCH12" s="2"/>
      <c r="TCI12" s="2"/>
      <c r="TCJ12" s="2"/>
      <c r="TCK12" s="2"/>
      <c r="TCL12" s="2"/>
      <c r="TCM12" s="2"/>
      <c r="TCN12" s="2"/>
      <c r="TCO12" s="2"/>
      <c r="TCP12" s="2"/>
      <c r="TCQ12" s="2"/>
      <c r="TCR12" s="2"/>
      <c r="TCS12" s="2"/>
      <c r="TCT12" s="2"/>
      <c r="TCU12" s="2"/>
      <c r="TCV12" s="2"/>
      <c r="TCW12" s="2"/>
      <c r="TCX12" s="2"/>
      <c r="TCY12" s="2"/>
      <c r="TCZ12" s="2"/>
      <c r="TDA12" s="2"/>
      <c r="TDB12" s="2"/>
      <c r="TDC12" s="2"/>
      <c r="TDD12" s="2"/>
      <c r="TDE12" s="2"/>
      <c r="TDF12" s="2"/>
      <c r="TDG12" s="2"/>
      <c r="TDH12" s="2"/>
      <c r="TDI12" s="2"/>
      <c r="TDJ12" s="2"/>
      <c r="TDK12" s="2"/>
      <c r="TDL12" s="2"/>
      <c r="TDM12" s="2"/>
      <c r="TDN12" s="2"/>
      <c r="TDO12" s="2"/>
      <c r="TDP12" s="2"/>
      <c r="TDQ12" s="2"/>
      <c r="TDR12" s="2"/>
      <c r="TDS12" s="2"/>
      <c r="TDT12" s="2"/>
      <c r="TDU12" s="2"/>
      <c r="TDV12" s="2"/>
      <c r="TDW12" s="2"/>
      <c r="TDX12" s="2"/>
      <c r="TDY12" s="2"/>
      <c r="TDZ12" s="2"/>
      <c r="TEA12" s="2"/>
      <c r="TEB12" s="2"/>
      <c r="TEC12" s="2"/>
      <c r="TED12" s="2"/>
      <c r="TEE12" s="2"/>
      <c r="TEF12" s="2"/>
      <c r="TEG12" s="2"/>
      <c r="TEH12" s="2"/>
      <c r="TEI12" s="2"/>
      <c r="TEJ12" s="2"/>
      <c r="TEK12" s="2"/>
      <c r="TEL12" s="2"/>
      <c r="TEM12" s="2"/>
      <c r="TEN12" s="2"/>
      <c r="TEO12" s="2"/>
      <c r="TEP12" s="2"/>
      <c r="TEQ12" s="2"/>
      <c r="TER12" s="2"/>
      <c r="TES12" s="2"/>
      <c r="TET12" s="2"/>
      <c r="TEU12" s="2"/>
      <c r="TEV12" s="2"/>
      <c r="TEW12" s="2"/>
      <c r="TEX12" s="2"/>
      <c r="TEY12" s="2"/>
      <c r="TEZ12" s="2"/>
      <c r="TFA12" s="2"/>
      <c r="TFB12" s="2"/>
      <c r="TFC12" s="2"/>
      <c r="TFD12" s="2"/>
      <c r="TFE12" s="2"/>
      <c r="TFF12" s="2"/>
      <c r="TFG12" s="2"/>
      <c r="TFH12" s="2"/>
      <c r="TFI12" s="2"/>
      <c r="TFJ12" s="2"/>
      <c r="TFK12" s="2"/>
      <c r="TFL12" s="2"/>
      <c r="TFM12" s="2"/>
      <c r="TFN12" s="2"/>
      <c r="TFO12" s="2"/>
      <c r="TFP12" s="2"/>
      <c r="TFQ12" s="2"/>
      <c r="TFR12" s="2"/>
      <c r="TFS12" s="2"/>
      <c r="TFT12" s="2"/>
      <c r="TFU12" s="2"/>
      <c r="TFV12" s="2"/>
      <c r="TFW12" s="2"/>
      <c r="TFX12" s="2"/>
      <c r="TFY12" s="2"/>
      <c r="TFZ12" s="2"/>
      <c r="TGA12" s="2"/>
      <c r="TGB12" s="2"/>
      <c r="TGC12" s="2"/>
      <c r="TGD12" s="2"/>
      <c r="TGE12" s="2"/>
      <c r="TGF12" s="2"/>
      <c r="TGG12" s="2"/>
      <c r="TGH12" s="2"/>
      <c r="TGI12" s="2"/>
      <c r="TGJ12" s="2"/>
      <c r="TGK12" s="2"/>
      <c r="TGL12" s="2"/>
      <c r="TGM12" s="2"/>
      <c r="TGN12" s="2"/>
      <c r="TGO12" s="2"/>
      <c r="TGP12" s="2"/>
      <c r="TGQ12" s="2"/>
      <c r="TGR12" s="2"/>
      <c r="TGS12" s="2"/>
      <c r="TGT12" s="2"/>
      <c r="TGU12" s="2"/>
      <c r="TGV12" s="2"/>
      <c r="TGW12" s="2"/>
      <c r="TGX12" s="2"/>
      <c r="TGY12" s="2"/>
      <c r="TGZ12" s="2"/>
      <c r="THA12" s="2"/>
      <c r="THB12" s="2"/>
      <c r="THC12" s="2"/>
      <c r="THD12" s="2"/>
      <c r="THE12" s="2"/>
      <c r="THF12" s="2"/>
      <c r="THG12" s="2"/>
      <c r="THH12" s="2"/>
      <c r="THI12" s="2"/>
      <c r="THJ12" s="2"/>
      <c r="THK12" s="2"/>
      <c r="THL12" s="2"/>
      <c r="THM12" s="2"/>
      <c r="THN12" s="2"/>
      <c r="THO12" s="2"/>
      <c r="THP12" s="2"/>
      <c r="THQ12" s="2"/>
      <c r="THR12" s="2"/>
      <c r="THS12" s="2"/>
      <c r="THT12" s="2"/>
      <c r="THU12" s="2"/>
      <c r="THV12" s="2"/>
      <c r="THW12" s="2"/>
      <c r="THX12" s="2"/>
      <c r="THY12" s="2"/>
      <c r="THZ12" s="2"/>
      <c r="TIA12" s="2"/>
      <c r="TIB12" s="2"/>
      <c r="TIC12" s="2"/>
      <c r="TID12" s="2"/>
      <c r="TIE12" s="2"/>
      <c r="TIF12" s="2"/>
      <c r="TIG12" s="2"/>
      <c r="TIH12" s="2"/>
      <c r="TII12" s="2"/>
      <c r="TIJ12" s="2"/>
      <c r="TIK12" s="2"/>
      <c r="TIL12" s="2"/>
      <c r="TIM12" s="2"/>
      <c r="TIN12" s="2"/>
      <c r="TIO12" s="2"/>
      <c r="TIP12" s="2"/>
      <c r="TIQ12" s="2"/>
      <c r="TIR12" s="2"/>
      <c r="TIS12" s="2"/>
      <c r="TIT12" s="2"/>
      <c r="TIU12" s="2"/>
      <c r="TIV12" s="2"/>
      <c r="TIW12" s="2"/>
      <c r="TIX12" s="2"/>
      <c r="TIY12" s="2"/>
      <c r="TIZ12" s="2"/>
      <c r="TJA12" s="2"/>
      <c r="TJB12" s="2"/>
      <c r="TJC12" s="2"/>
      <c r="TJD12" s="2"/>
      <c r="TJE12" s="2"/>
      <c r="TJF12" s="2"/>
      <c r="TJG12" s="2"/>
      <c r="TJH12" s="2"/>
      <c r="TJI12" s="2"/>
      <c r="TJJ12" s="2"/>
      <c r="TJK12" s="2"/>
      <c r="TJL12" s="2"/>
      <c r="TJM12" s="2"/>
      <c r="TJN12" s="2"/>
      <c r="TJO12" s="2"/>
      <c r="TJP12" s="2"/>
      <c r="TJQ12" s="2"/>
      <c r="TJR12" s="2"/>
      <c r="TJS12" s="2"/>
      <c r="TJT12" s="2"/>
      <c r="TJU12" s="2"/>
      <c r="TJV12" s="2"/>
      <c r="TJW12" s="2"/>
      <c r="TJX12" s="2"/>
      <c r="TJY12" s="2"/>
      <c r="TJZ12" s="2"/>
      <c r="TKA12" s="2"/>
      <c r="TKB12" s="2"/>
      <c r="TKC12" s="2"/>
      <c r="TKD12" s="2"/>
      <c r="TKE12" s="2"/>
      <c r="TKF12" s="2"/>
      <c r="TKG12" s="2"/>
      <c r="TKH12" s="2"/>
      <c r="TKI12" s="2"/>
      <c r="TKJ12" s="2"/>
      <c r="TKK12" s="2"/>
      <c r="TKL12" s="2"/>
      <c r="TKM12" s="2"/>
      <c r="TKN12" s="2"/>
      <c r="TKO12" s="2"/>
      <c r="TKP12" s="2"/>
      <c r="TKQ12" s="2"/>
      <c r="TKR12" s="2"/>
      <c r="TKS12" s="2"/>
      <c r="TKT12" s="2"/>
      <c r="TKU12" s="2"/>
      <c r="TKV12" s="2"/>
      <c r="TKW12" s="2"/>
      <c r="TKX12" s="2"/>
      <c r="TKY12" s="2"/>
      <c r="TKZ12" s="2"/>
      <c r="TLA12" s="2"/>
      <c r="TLB12" s="2"/>
      <c r="TLC12" s="2"/>
      <c r="TLD12" s="2"/>
      <c r="TLE12" s="2"/>
      <c r="TLF12" s="2"/>
      <c r="TLG12" s="2"/>
      <c r="TLH12" s="2"/>
      <c r="TLI12" s="2"/>
      <c r="TLJ12" s="2"/>
      <c r="TLK12" s="2"/>
      <c r="TLL12" s="2"/>
      <c r="TLM12" s="2"/>
      <c r="TLN12" s="2"/>
      <c r="TLO12" s="2"/>
      <c r="TLP12" s="2"/>
      <c r="TLQ12" s="2"/>
      <c r="TLR12" s="2"/>
      <c r="TLS12" s="2"/>
      <c r="TLT12" s="2"/>
      <c r="TLU12" s="2"/>
      <c r="TLV12" s="2"/>
      <c r="TLW12" s="2"/>
      <c r="TLX12" s="2"/>
      <c r="TLY12" s="2"/>
      <c r="TLZ12" s="2"/>
      <c r="TMA12" s="2"/>
      <c r="TMB12" s="2"/>
      <c r="TMC12" s="2"/>
      <c r="TMD12" s="2"/>
      <c r="TME12" s="2"/>
      <c r="TMF12" s="2"/>
      <c r="TMG12" s="2"/>
      <c r="TMH12" s="2"/>
      <c r="TMI12" s="2"/>
      <c r="TMJ12" s="2"/>
      <c r="TMK12" s="2"/>
      <c r="TML12" s="2"/>
      <c r="TMM12" s="2"/>
      <c r="TMN12" s="2"/>
      <c r="TMO12" s="2"/>
      <c r="TMP12" s="2"/>
      <c r="TMQ12" s="2"/>
      <c r="TMR12" s="2"/>
      <c r="TMS12" s="2"/>
      <c r="TMT12" s="2"/>
      <c r="TMU12" s="2"/>
      <c r="TMV12" s="2"/>
      <c r="TMW12" s="2"/>
      <c r="TMX12" s="2"/>
      <c r="TMY12" s="2"/>
      <c r="TMZ12" s="2"/>
      <c r="TNA12" s="2"/>
      <c r="TNB12" s="2"/>
      <c r="TNC12" s="2"/>
      <c r="TND12" s="2"/>
      <c r="TNE12" s="2"/>
      <c r="TNF12" s="2"/>
      <c r="TNG12" s="2"/>
      <c r="TNH12" s="2"/>
      <c r="TNI12" s="2"/>
      <c r="TNJ12" s="2"/>
      <c r="TNK12" s="2"/>
      <c r="TNL12" s="2"/>
      <c r="TNM12" s="2"/>
      <c r="TNN12" s="2"/>
      <c r="TNO12" s="2"/>
      <c r="TNP12" s="2"/>
      <c r="TNQ12" s="2"/>
      <c r="TNR12" s="2"/>
      <c r="TNS12" s="2"/>
      <c r="TNT12" s="2"/>
      <c r="TNU12" s="2"/>
      <c r="TNV12" s="2"/>
      <c r="TNW12" s="2"/>
      <c r="TNX12" s="2"/>
      <c r="TNY12" s="2"/>
      <c r="TNZ12" s="2"/>
      <c r="TOA12" s="2"/>
      <c r="TOB12" s="2"/>
      <c r="TOC12" s="2"/>
      <c r="TOD12" s="2"/>
      <c r="TOE12" s="2"/>
      <c r="TOF12" s="2"/>
      <c r="TOG12" s="2"/>
      <c r="TOH12" s="2"/>
      <c r="TOI12" s="2"/>
      <c r="TOJ12" s="2"/>
      <c r="TOK12" s="2"/>
      <c r="TOL12" s="2"/>
      <c r="TOM12" s="2"/>
      <c r="TON12" s="2"/>
      <c r="TOO12" s="2"/>
      <c r="TOP12" s="2"/>
      <c r="TOQ12" s="2"/>
      <c r="TOR12" s="2"/>
      <c r="TOS12" s="2"/>
      <c r="TOT12" s="2"/>
      <c r="TOU12" s="2"/>
      <c r="TOV12" s="2"/>
      <c r="TOW12" s="2"/>
      <c r="TOX12" s="2"/>
      <c r="TOY12" s="2"/>
      <c r="TOZ12" s="2"/>
      <c r="TPA12" s="2"/>
      <c r="TPB12" s="2"/>
      <c r="TPC12" s="2"/>
      <c r="TPD12" s="2"/>
      <c r="TPE12" s="2"/>
      <c r="TPF12" s="2"/>
      <c r="TPG12" s="2"/>
      <c r="TPH12" s="2"/>
      <c r="TPI12" s="2"/>
      <c r="TPJ12" s="2"/>
      <c r="TPK12" s="2"/>
      <c r="TPL12" s="2"/>
      <c r="TPM12" s="2"/>
      <c r="TPN12" s="2"/>
      <c r="TPO12" s="2"/>
      <c r="TPP12" s="2"/>
      <c r="TPQ12" s="2"/>
      <c r="TPR12" s="2"/>
      <c r="TPS12" s="2"/>
      <c r="TPT12" s="2"/>
      <c r="TPU12" s="2"/>
      <c r="TPV12" s="2"/>
      <c r="TPW12" s="2"/>
      <c r="TPX12" s="2"/>
      <c r="TPY12" s="2"/>
      <c r="TPZ12" s="2"/>
      <c r="TQA12" s="2"/>
      <c r="TQB12" s="2"/>
      <c r="TQC12" s="2"/>
      <c r="TQD12" s="2"/>
      <c r="TQE12" s="2"/>
      <c r="TQF12" s="2"/>
      <c r="TQG12" s="2"/>
      <c r="TQH12" s="2"/>
      <c r="TQI12" s="2"/>
      <c r="TQJ12" s="2"/>
      <c r="TQK12" s="2"/>
      <c r="TQL12" s="2"/>
      <c r="TQM12" s="2"/>
      <c r="TQN12" s="2"/>
      <c r="TQO12" s="2"/>
      <c r="TQP12" s="2"/>
      <c r="TQQ12" s="2"/>
      <c r="TQR12" s="2"/>
      <c r="TQS12" s="2"/>
      <c r="TQT12" s="2"/>
      <c r="TQU12" s="2"/>
      <c r="TQV12" s="2"/>
      <c r="TQW12" s="2"/>
      <c r="TQX12" s="2"/>
      <c r="TQY12" s="2"/>
      <c r="TQZ12" s="2"/>
      <c r="TRA12" s="2"/>
      <c r="TRB12" s="2"/>
      <c r="TRC12" s="2"/>
      <c r="TRD12" s="2"/>
      <c r="TRE12" s="2"/>
      <c r="TRF12" s="2"/>
      <c r="TRG12" s="2"/>
      <c r="TRH12" s="2"/>
      <c r="TRI12" s="2"/>
      <c r="TRJ12" s="2"/>
      <c r="TRK12" s="2"/>
      <c r="TRL12" s="2"/>
      <c r="TRM12" s="2"/>
      <c r="TRN12" s="2"/>
      <c r="TRO12" s="2"/>
      <c r="TRP12" s="2"/>
      <c r="TRQ12" s="2"/>
      <c r="TRR12" s="2"/>
      <c r="TRS12" s="2"/>
      <c r="TRT12" s="2"/>
      <c r="TRU12" s="2"/>
      <c r="TRV12" s="2"/>
      <c r="TRW12" s="2"/>
      <c r="TRX12" s="2"/>
      <c r="TRY12" s="2"/>
      <c r="TRZ12" s="2"/>
      <c r="TSA12" s="2"/>
      <c r="TSB12" s="2"/>
      <c r="TSC12" s="2"/>
      <c r="TSD12" s="2"/>
      <c r="TSE12" s="2"/>
      <c r="TSF12" s="2"/>
      <c r="TSG12" s="2"/>
      <c r="TSH12" s="2"/>
      <c r="TSI12" s="2"/>
      <c r="TSJ12" s="2"/>
      <c r="TSK12" s="2"/>
      <c r="TSL12" s="2"/>
      <c r="TSM12" s="2"/>
      <c r="TSN12" s="2"/>
      <c r="TSO12" s="2"/>
      <c r="TSP12" s="2"/>
      <c r="TSQ12" s="2"/>
      <c r="TSR12" s="2"/>
      <c r="TSS12" s="2"/>
      <c r="TST12" s="2"/>
      <c r="TSU12" s="2"/>
      <c r="TSV12" s="2"/>
      <c r="TSW12" s="2"/>
      <c r="TSX12" s="2"/>
      <c r="TSY12" s="2"/>
      <c r="TSZ12" s="2"/>
      <c r="TTA12" s="2"/>
      <c r="TTB12" s="2"/>
      <c r="TTC12" s="2"/>
      <c r="TTD12" s="2"/>
      <c r="TTE12" s="2"/>
      <c r="TTF12" s="2"/>
      <c r="TTG12" s="2"/>
      <c r="TTH12" s="2"/>
      <c r="TTI12" s="2"/>
      <c r="TTJ12" s="2"/>
      <c r="TTK12" s="2"/>
      <c r="TTL12" s="2"/>
      <c r="TTM12" s="2"/>
      <c r="TTN12" s="2"/>
      <c r="TTO12" s="2"/>
      <c r="TTP12" s="2"/>
      <c r="TTQ12" s="2"/>
      <c r="TTR12" s="2"/>
      <c r="TTS12" s="2"/>
      <c r="TTT12" s="2"/>
      <c r="TTU12" s="2"/>
      <c r="TTV12" s="2"/>
      <c r="TTW12" s="2"/>
      <c r="TTX12" s="2"/>
      <c r="TTY12" s="2"/>
      <c r="TTZ12" s="2"/>
      <c r="TUA12" s="2"/>
      <c r="TUB12" s="2"/>
      <c r="TUC12" s="2"/>
      <c r="TUD12" s="2"/>
      <c r="TUE12" s="2"/>
      <c r="TUF12" s="2"/>
      <c r="TUG12" s="2"/>
      <c r="TUH12" s="2"/>
      <c r="TUI12" s="2"/>
      <c r="TUJ12" s="2"/>
      <c r="TUK12" s="2"/>
      <c r="TUL12" s="2"/>
      <c r="TUM12" s="2"/>
      <c r="TUN12" s="2"/>
      <c r="TUO12" s="2"/>
      <c r="TUP12" s="2"/>
      <c r="TUQ12" s="2"/>
      <c r="TUR12" s="2"/>
      <c r="TUS12" s="2"/>
      <c r="TUT12" s="2"/>
      <c r="TUU12" s="2"/>
      <c r="TUV12" s="2"/>
      <c r="TUW12" s="2"/>
      <c r="TUX12" s="2"/>
      <c r="TUY12" s="2"/>
      <c r="TUZ12" s="2"/>
      <c r="TVA12" s="2"/>
      <c r="TVB12" s="2"/>
      <c r="TVC12" s="2"/>
      <c r="TVD12" s="2"/>
      <c r="TVE12" s="2"/>
      <c r="TVF12" s="2"/>
      <c r="TVG12" s="2"/>
      <c r="TVH12" s="2"/>
      <c r="TVI12" s="2"/>
      <c r="TVJ12" s="2"/>
      <c r="TVK12" s="2"/>
      <c r="TVL12" s="2"/>
      <c r="TVM12" s="2"/>
      <c r="TVN12" s="2"/>
      <c r="TVO12" s="2"/>
      <c r="TVP12" s="2"/>
      <c r="TVQ12" s="2"/>
      <c r="TVR12" s="2"/>
      <c r="TVS12" s="2"/>
      <c r="TVT12" s="2"/>
      <c r="TVU12" s="2"/>
      <c r="TVV12" s="2"/>
      <c r="TVW12" s="2"/>
      <c r="TVX12" s="2"/>
      <c r="TVY12" s="2"/>
      <c r="TVZ12" s="2"/>
      <c r="TWA12" s="2"/>
      <c r="TWB12" s="2"/>
      <c r="TWC12" s="2"/>
      <c r="TWD12" s="2"/>
      <c r="TWE12" s="2"/>
      <c r="TWF12" s="2"/>
      <c r="TWG12" s="2"/>
      <c r="TWH12" s="2"/>
      <c r="TWI12" s="2"/>
      <c r="TWJ12" s="2"/>
      <c r="TWK12" s="2"/>
      <c r="TWL12" s="2"/>
      <c r="TWM12" s="2"/>
      <c r="TWN12" s="2"/>
      <c r="TWO12" s="2"/>
      <c r="TWP12" s="2"/>
      <c r="TWQ12" s="2"/>
      <c r="TWR12" s="2"/>
      <c r="TWS12" s="2"/>
      <c r="TWT12" s="2"/>
      <c r="TWU12" s="2"/>
      <c r="TWV12" s="2"/>
      <c r="TWW12" s="2"/>
      <c r="TWX12" s="2"/>
      <c r="TWY12" s="2"/>
      <c r="TWZ12" s="2"/>
      <c r="TXA12" s="2"/>
      <c r="TXB12" s="2"/>
      <c r="TXC12" s="2"/>
      <c r="TXD12" s="2"/>
      <c r="TXE12" s="2"/>
      <c r="TXF12" s="2"/>
      <c r="TXG12" s="2"/>
      <c r="TXH12" s="2"/>
      <c r="TXI12" s="2"/>
      <c r="TXJ12" s="2"/>
      <c r="TXK12" s="2"/>
      <c r="TXL12" s="2"/>
      <c r="TXM12" s="2"/>
      <c r="TXN12" s="2"/>
      <c r="TXO12" s="2"/>
      <c r="TXP12" s="2"/>
      <c r="TXQ12" s="2"/>
      <c r="TXR12" s="2"/>
      <c r="TXS12" s="2"/>
      <c r="TXT12" s="2"/>
      <c r="TXU12" s="2"/>
      <c r="TXV12" s="2"/>
      <c r="TXW12" s="2"/>
      <c r="TXX12" s="2"/>
      <c r="TXY12" s="2"/>
      <c r="TXZ12" s="2"/>
      <c r="TYA12" s="2"/>
      <c r="TYB12" s="2"/>
      <c r="TYC12" s="2"/>
      <c r="TYD12" s="2"/>
      <c r="TYE12" s="2"/>
      <c r="TYF12" s="2"/>
      <c r="TYG12" s="2"/>
      <c r="TYH12" s="2"/>
      <c r="TYI12" s="2"/>
      <c r="TYJ12" s="2"/>
      <c r="TYK12" s="2"/>
      <c r="TYL12" s="2"/>
      <c r="TYM12" s="2"/>
      <c r="TYN12" s="2"/>
      <c r="TYO12" s="2"/>
      <c r="TYP12" s="2"/>
      <c r="TYQ12" s="2"/>
      <c r="TYR12" s="2"/>
      <c r="TYS12" s="2"/>
      <c r="TYT12" s="2"/>
      <c r="TYU12" s="2"/>
      <c r="TYV12" s="2"/>
      <c r="TYW12" s="2"/>
      <c r="TYX12" s="2"/>
      <c r="TYY12" s="2"/>
      <c r="TYZ12" s="2"/>
      <c r="TZA12" s="2"/>
      <c r="TZB12" s="2"/>
      <c r="TZC12" s="2"/>
      <c r="TZD12" s="2"/>
      <c r="TZE12" s="2"/>
      <c r="TZF12" s="2"/>
      <c r="TZG12" s="2"/>
      <c r="TZH12" s="2"/>
      <c r="TZI12" s="2"/>
      <c r="TZJ12" s="2"/>
      <c r="TZK12" s="2"/>
      <c r="TZL12" s="2"/>
      <c r="TZM12" s="2"/>
      <c r="TZN12" s="2"/>
      <c r="TZO12" s="2"/>
      <c r="TZP12" s="2"/>
      <c r="TZQ12" s="2"/>
      <c r="TZR12" s="2"/>
      <c r="TZS12" s="2"/>
      <c r="TZT12" s="2"/>
      <c r="TZU12" s="2"/>
      <c r="TZV12" s="2"/>
      <c r="TZW12" s="2"/>
      <c r="TZX12" s="2"/>
      <c r="TZY12" s="2"/>
      <c r="TZZ12" s="2"/>
      <c r="UAA12" s="2"/>
      <c r="UAB12" s="2"/>
      <c r="UAC12" s="2"/>
      <c r="UAD12" s="2"/>
      <c r="UAE12" s="2"/>
      <c r="UAF12" s="2"/>
      <c r="UAG12" s="2"/>
      <c r="UAH12" s="2"/>
      <c r="UAI12" s="2"/>
      <c r="UAJ12" s="2"/>
      <c r="UAK12" s="2"/>
      <c r="UAL12" s="2"/>
      <c r="UAM12" s="2"/>
      <c r="UAN12" s="2"/>
      <c r="UAO12" s="2"/>
      <c r="UAP12" s="2"/>
      <c r="UAQ12" s="2"/>
      <c r="UAR12" s="2"/>
      <c r="UAS12" s="2"/>
      <c r="UAT12" s="2"/>
      <c r="UAU12" s="2"/>
      <c r="UAV12" s="2"/>
      <c r="UAW12" s="2"/>
      <c r="UAX12" s="2"/>
      <c r="UAY12" s="2"/>
      <c r="UAZ12" s="2"/>
      <c r="UBA12" s="2"/>
      <c r="UBB12" s="2"/>
      <c r="UBC12" s="2"/>
      <c r="UBD12" s="2"/>
      <c r="UBE12" s="2"/>
      <c r="UBF12" s="2"/>
      <c r="UBG12" s="2"/>
      <c r="UBH12" s="2"/>
      <c r="UBI12" s="2"/>
      <c r="UBJ12" s="2"/>
      <c r="UBK12" s="2"/>
      <c r="UBL12" s="2"/>
      <c r="UBM12" s="2"/>
      <c r="UBN12" s="2"/>
      <c r="UBO12" s="2"/>
      <c r="UBP12" s="2"/>
      <c r="UBQ12" s="2"/>
      <c r="UBR12" s="2"/>
      <c r="UBS12" s="2"/>
      <c r="UBT12" s="2"/>
      <c r="UBU12" s="2"/>
      <c r="UBV12" s="2"/>
      <c r="UBW12" s="2"/>
      <c r="UBX12" s="2"/>
      <c r="UBY12" s="2"/>
      <c r="UBZ12" s="2"/>
      <c r="UCA12" s="2"/>
      <c r="UCB12" s="2"/>
      <c r="UCC12" s="2"/>
      <c r="UCD12" s="2"/>
      <c r="UCE12" s="2"/>
      <c r="UCF12" s="2"/>
      <c r="UCG12" s="2"/>
      <c r="UCH12" s="2"/>
      <c r="UCI12" s="2"/>
      <c r="UCJ12" s="2"/>
      <c r="UCK12" s="2"/>
      <c r="UCL12" s="2"/>
      <c r="UCM12" s="2"/>
      <c r="UCN12" s="2"/>
      <c r="UCO12" s="2"/>
      <c r="UCP12" s="2"/>
      <c r="UCQ12" s="2"/>
      <c r="UCR12" s="2"/>
      <c r="UCS12" s="2"/>
      <c r="UCT12" s="2"/>
      <c r="UCU12" s="2"/>
      <c r="UCV12" s="2"/>
      <c r="UCW12" s="2"/>
      <c r="UCX12" s="2"/>
      <c r="UCY12" s="2"/>
      <c r="UCZ12" s="2"/>
      <c r="UDA12" s="2"/>
      <c r="UDB12" s="2"/>
      <c r="UDC12" s="2"/>
      <c r="UDD12" s="2"/>
      <c r="UDE12" s="2"/>
      <c r="UDF12" s="2"/>
      <c r="UDG12" s="2"/>
      <c r="UDH12" s="2"/>
      <c r="UDI12" s="2"/>
      <c r="UDJ12" s="2"/>
      <c r="UDK12" s="2"/>
      <c r="UDL12" s="2"/>
      <c r="UDM12" s="2"/>
      <c r="UDN12" s="2"/>
      <c r="UDO12" s="2"/>
      <c r="UDP12" s="2"/>
      <c r="UDQ12" s="2"/>
      <c r="UDR12" s="2"/>
      <c r="UDS12" s="2"/>
      <c r="UDT12" s="2"/>
      <c r="UDU12" s="2"/>
      <c r="UDV12" s="2"/>
      <c r="UDW12" s="2"/>
      <c r="UDX12" s="2"/>
      <c r="UDY12" s="2"/>
      <c r="UDZ12" s="2"/>
      <c r="UEA12" s="2"/>
      <c r="UEB12" s="2"/>
      <c r="UEC12" s="2"/>
      <c r="UED12" s="2"/>
      <c r="UEE12" s="2"/>
      <c r="UEF12" s="2"/>
      <c r="UEG12" s="2"/>
      <c r="UEH12" s="2"/>
      <c r="UEI12" s="2"/>
      <c r="UEJ12" s="2"/>
      <c r="UEK12" s="2"/>
      <c r="UEL12" s="2"/>
      <c r="UEM12" s="2"/>
      <c r="UEN12" s="2"/>
      <c r="UEO12" s="2"/>
      <c r="UEP12" s="2"/>
      <c r="UEQ12" s="2"/>
      <c r="UER12" s="2"/>
      <c r="UES12" s="2"/>
      <c r="UET12" s="2"/>
      <c r="UEU12" s="2"/>
      <c r="UEV12" s="2"/>
      <c r="UEW12" s="2"/>
      <c r="UEX12" s="2"/>
      <c r="UEY12" s="2"/>
      <c r="UEZ12" s="2"/>
      <c r="UFA12" s="2"/>
      <c r="UFB12" s="2"/>
      <c r="UFC12" s="2"/>
      <c r="UFD12" s="2"/>
      <c r="UFE12" s="2"/>
      <c r="UFF12" s="2"/>
      <c r="UFG12" s="2"/>
      <c r="UFH12" s="2"/>
      <c r="UFI12" s="2"/>
      <c r="UFJ12" s="2"/>
      <c r="UFK12" s="2"/>
      <c r="UFL12" s="2"/>
      <c r="UFM12" s="2"/>
      <c r="UFN12" s="2"/>
      <c r="UFO12" s="2"/>
      <c r="UFP12" s="2"/>
      <c r="UFQ12" s="2"/>
      <c r="UFR12" s="2"/>
      <c r="UFS12" s="2"/>
      <c r="UFT12" s="2"/>
      <c r="UFU12" s="2"/>
      <c r="UFV12" s="2"/>
      <c r="UFW12" s="2"/>
      <c r="UFX12" s="2"/>
      <c r="UFY12" s="2"/>
      <c r="UFZ12" s="2"/>
      <c r="UGA12" s="2"/>
      <c r="UGB12" s="2"/>
      <c r="UGC12" s="2"/>
      <c r="UGD12" s="2"/>
      <c r="UGE12" s="2"/>
      <c r="UGF12" s="2"/>
      <c r="UGG12" s="2"/>
      <c r="UGH12" s="2"/>
      <c r="UGI12" s="2"/>
      <c r="UGJ12" s="2"/>
      <c r="UGK12" s="2"/>
      <c r="UGL12" s="2"/>
      <c r="UGM12" s="2"/>
      <c r="UGN12" s="2"/>
      <c r="UGO12" s="2"/>
      <c r="UGP12" s="2"/>
      <c r="UGQ12" s="2"/>
      <c r="UGR12" s="2"/>
      <c r="UGS12" s="2"/>
      <c r="UGT12" s="2"/>
      <c r="UGU12" s="2"/>
      <c r="UGV12" s="2"/>
      <c r="UGW12" s="2"/>
      <c r="UGX12" s="2"/>
      <c r="UGY12" s="2"/>
      <c r="UGZ12" s="2"/>
      <c r="UHA12" s="2"/>
      <c r="UHB12" s="2"/>
      <c r="UHC12" s="2"/>
      <c r="UHD12" s="2"/>
      <c r="UHE12" s="2"/>
      <c r="UHF12" s="2"/>
      <c r="UHG12" s="2"/>
      <c r="UHH12" s="2"/>
      <c r="UHI12" s="2"/>
      <c r="UHJ12" s="2"/>
      <c r="UHK12" s="2"/>
      <c r="UHL12" s="2"/>
      <c r="UHM12" s="2"/>
      <c r="UHN12" s="2"/>
      <c r="UHO12" s="2"/>
      <c r="UHP12" s="2"/>
      <c r="UHQ12" s="2"/>
      <c r="UHR12" s="2"/>
      <c r="UHS12" s="2"/>
      <c r="UHT12" s="2"/>
      <c r="UHU12" s="2"/>
      <c r="UHV12" s="2"/>
      <c r="UHW12" s="2"/>
      <c r="UHX12" s="2"/>
      <c r="UHY12" s="2"/>
      <c r="UHZ12" s="2"/>
      <c r="UIA12" s="2"/>
      <c r="UIB12" s="2"/>
      <c r="UIC12" s="2"/>
      <c r="UID12" s="2"/>
      <c r="UIE12" s="2"/>
      <c r="UIF12" s="2"/>
      <c r="UIG12" s="2"/>
      <c r="UIH12" s="2"/>
      <c r="UII12" s="2"/>
      <c r="UIJ12" s="2"/>
      <c r="UIK12" s="2"/>
      <c r="UIL12" s="2"/>
      <c r="UIM12" s="2"/>
      <c r="UIN12" s="2"/>
      <c r="UIO12" s="2"/>
      <c r="UIP12" s="2"/>
      <c r="UIQ12" s="2"/>
      <c r="UIR12" s="2"/>
      <c r="UIS12" s="2"/>
      <c r="UIT12" s="2"/>
      <c r="UIU12" s="2"/>
      <c r="UIV12" s="2"/>
      <c r="UIW12" s="2"/>
      <c r="UIX12" s="2"/>
      <c r="UIY12" s="2"/>
      <c r="UIZ12" s="2"/>
      <c r="UJA12" s="2"/>
      <c r="UJB12" s="2"/>
      <c r="UJC12" s="2"/>
      <c r="UJD12" s="2"/>
      <c r="UJE12" s="2"/>
      <c r="UJF12" s="2"/>
      <c r="UJG12" s="2"/>
      <c r="UJH12" s="2"/>
      <c r="UJI12" s="2"/>
      <c r="UJJ12" s="2"/>
      <c r="UJK12" s="2"/>
      <c r="UJL12" s="2"/>
      <c r="UJM12" s="2"/>
      <c r="UJN12" s="2"/>
      <c r="UJO12" s="2"/>
      <c r="UJP12" s="2"/>
      <c r="UJQ12" s="2"/>
      <c r="UJR12" s="2"/>
      <c r="UJS12" s="2"/>
      <c r="UJT12" s="2"/>
      <c r="UJU12" s="2"/>
      <c r="UJV12" s="2"/>
      <c r="UJW12" s="2"/>
      <c r="UJX12" s="2"/>
      <c r="UJY12" s="2"/>
      <c r="UJZ12" s="2"/>
      <c r="UKA12" s="2"/>
      <c r="UKB12" s="2"/>
      <c r="UKC12" s="2"/>
      <c r="UKD12" s="2"/>
      <c r="UKE12" s="2"/>
      <c r="UKF12" s="2"/>
      <c r="UKG12" s="2"/>
      <c r="UKH12" s="2"/>
      <c r="UKI12" s="2"/>
      <c r="UKJ12" s="2"/>
      <c r="UKK12" s="2"/>
      <c r="UKL12" s="2"/>
      <c r="UKM12" s="2"/>
      <c r="UKN12" s="2"/>
      <c r="UKO12" s="2"/>
      <c r="UKP12" s="2"/>
      <c r="UKQ12" s="2"/>
      <c r="UKR12" s="2"/>
      <c r="UKS12" s="2"/>
      <c r="UKT12" s="2"/>
      <c r="UKU12" s="2"/>
      <c r="UKV12" s="2"/>
      <c r="UKW12" s="2"/>
      <c r="UKX12" s="2"/>
      <c r="UKY12" s="2"/>
      <c r="UKZ12" s="2"/>
      <c r="ULA12" s="2"/>
      <c r="ULB12" s="2"/>
      <c r="ULC12" s="2"/>
      <c r="ULD12" s="2"/>
      <c r="ULE12" s="2"/>
      <c r="ULF12" s="2"/>
      <c r="ULG12" s="2"/>
      <c r="ULH12" s="2"/>
      <c r="ULI12" s="2"/>
      <c r="ULJ12" s="2"/>
      <c r="ULK12" s="2"/>
      <c r="ULL12" s="2"/>
      <c r="ULM12" s="2"/>
      <c r="ULN12" s="2"/>
      <c r="ULO12" s="2"/>
      <c r="ULP12" s="2"/>
      <c r="ULQ12" s="2"/>
      <c r="ULR12" s="2"/>
      <c r="ULS12" s="2"/>
      <c r="ULT12" s="2"/>
      <c r="ULU12" s="2"/>
      <c r="ULV12" s="2"/>
      <c r="ULW12" s="2"/>
      <c r="ULX12" s="2"/>
      <c r="ULY12" s="2"/>
      <c r="ULZ12" s="2"/>
      <c r="UMA12" s="2"/>
      <c r="UMB12" s="2"/>
      <c r="UMC12" s="2"/>
      <c r="UMD12" s="2"/>
      <c r="UME12" s="2"/>
      <c r="UMF12" s="2"/>
      <c r="UMG12" s="2"/>
      <c r="UMH12" s="2"/>
      <c r="UMI12" s="2"/>
      <c r="UMJ12" s="2"/>
      <c r="UMK12" s="2"/>
      <c r="UML12" s="2"/>
      <c r="UMM12" s="2"/>
      <c r="UMN12" s="2"/>
      <c r="UMO12" s="2"/>
      <c r="UMP12" s="2"/>
      <c r="UMQ12" s="2"/>
      <c r="UMR12" s="2"/>
      <c r="UMS12" s="2"/>
      <c r="UMT12" s="2"/>
      <c r="UMU12" s="2"/>
      <c r="UMV12" s="2"/>
      <c r="UMW12" s="2"/>
      <c r="UMX12" s="2"/>
      <c r="UMY12" s="2"/>
      <c r="UMZ12" s="2"/>
      <c r="UNA12" s="2"/>
      <c r="UNB12" s="2"/>
      <c r="UNC12" s="2"/>
      <c r="UND12" s="2"/>
      <c r="UNE12" s="2"/>
      <c r="UNF12" s="2"/>
      <c r="UNG12" s="2"/>
      <c r="UNH12" s="2"/>
      <c r="UNI12" s="2"/>
      <c r="UNJ12" s="2"/>
      <c r="UNK12" s="2"/>
      <c r="UNL12" s="2"/>
      <c r="UNM12" s="2"/>
      <c r="UNN12" s="2"/>
      <c r="UNO12" s="2"/>
      <c r="UNP12" s="2"/>
      <c r="UNQ12" s="2"/>
      <c r="UNR12" s="2"/>
      <c r="UNS12" s="2"/>
      <c r="UNT12" s="2"/>
      <c r="UNU12" s="2"/>
      <c r="UNV12" s="2"/>
      <c r="UNW12" s="2"/>
      <c r="UNX12" s="2"/>
      <c r="UNY12" s="2"/>
      <c r="UNZ12" s="2"/>
      <c r="UOA12" s="2"/>
      <c r="UOB12" s="2"/>
      <c r="UOC12" s="2"/>
      <c r="UOD12" s="2"/>
      <c r="UOE12" s="2"/>
      <c r="UOF12" s="2"/>
      <c r="UOG12" s="2"/>
      <c r="UOH12" s="2"/>
      <c r="UOI12" s="2"/>
      <c r="UOJ12" s="2"/>
      <c r="UOK12" s="2"/>
      <c r="UOL12" s="2"/>
      <c r="UOM12" s="2"/>
      <c r="UON12" s="2"/>
      <c r="UOO12" s="2"/>
      <c r="UOP12" s="2"/>
      <c r="UOQ12" s="2"/>
      <c r="UOR12" s="2"/>
      <c r="UOS12" s="2"/>
      <c r="UOT12" s="2"/>
      <c r="UOU12" s="2"/>
      <c r="UOV12" s="2"/>
      <c r="UOW12" s="2"/>
      <c r="UOX12" s="2"/>
      <c r="UOY12" s="2"/>
      <c r="UOZ12" s="2"/>
      <c r="UPA12" s="2"/>
      <c r="UPB12" s="2"/>
      <c r="UPC12" s="2"/>
      <c r="UPD12" s="2"/>
      <c r="UPE12" s="2"/>
      <c r="UPF12" s="2"/>
      <c r="UPG12" s="2"/>
      <c r="UPH12" s="2"/>
      <c r="UPI12" s="2"/>
      <c r="UPJ12" s="2"/>
      <c r="UPK12" s="2"/>
      <c r="UPL12" s="2"/>
      <c r="UPM12" s="2"/>
      <c r="UPN12" s="2"/>
      <c r="UPO12" s="2"/>
      <c r="UPP12" s="2"/>
      <c r="UPQ12" s="2"/>
      <c r="UPR12" s="2"/>
      <c r="UPS12" s="2"/>
      <c r="UPT12" s="2"/>
      <c r="UPU12" s="2"/>
      <c r="UPV12" s="2"/>
      <c r="UPW12" s="2"/>
      <c r="UPX12" s="2"/>
      <c r="UPY12" s="2"/>
      <c r="UPZ12" s="2"/>
      <c r="UQA12" s="2"/>
      <c r="UQB12" s="2"/>
      <c r="UQC12" s="2"/>
      <c r="UQD12" s="2"/>
      <c r="UQE12" s="2"/>
      <c r="UQF12" s="2"/>
      <c r="UQG12" s="2"/>
      <c r="UQH12" s="2"/>
      <c r="UQI12" s="2"/>
      <c r="UQJ12" s="2"/>
      <c r="UQK12" s="2"/>
      <c r="UQL12" s="2"/>
      <c r="UQM12" s="2"/>
      <c r="UQN12" s="2"/>
      <c r="UQO12" s="2"/>
      <c r="UQP12" s="2"/>
      <c r="UQQ12" s="2"/>
      <c r="UQR12" s="2"/>
      <c r="UQS12" s="2"/>
      <c r="UQT12" s="2"/>
      <c r="UQU12" s="2"/>
      <c r="UQV12" s="2"/>
      <c r="UQW12" s="2"/>
      <c r="UQX12" s="2"/>
      <c r="UQY12" s="2"/>
      <c r="UQZ12" s="2"/>
      <c r="URA12" s="2"/>
      <c r="URB12" s="2"/>
      <c r="URC12" s="2"/>
      <c r="URD12" s="2"/>
      <c r="URE12" s="2"/>
      <c r="URF12" s="2"/>
      <c r="URG12" s="2"/>
      <c r="URH12" s="2"/>
      <c r="URI12" s="2"/>
      <c r="URJ12" s="2"/>
      <c r="URK12" s="2"/>
      <c r="URL12" s="2"/>
      <c r="URM12" s="2"/>
      <c r="URN12" s="2"/>
      <c r="URO12" s="2"/>
      <c r="URP12" s="2"/>
      <c r="URQ12" s="2"/>
      <c r="URR12" s="2"/>
      <c r="URS12" s="2"/>
      <c r="URT12" s="2"/>
      <c r="URU12" s="2"/>
      <c r="URV12" s="2"/>
      <c r="URW12" s="2"/>
      <c r="URX12" s="2"/>
      <c r="URY12" s="2"/>
      <c r="URZ12" s="2"/>
      <c r="USA12" s="2"/>
      <c r="USB12" s="2"/>
      <c r="USC12" s="2"/>
      <c r="USD12" s="2"/>
      <c r="USE12" s="2"/>
      <c r="USF12" s="2"/>
      <c r="USG12" s="2"/>
      <c r="USH12" s="2"/>
      <c r="USI12" s="2"/>
      <c r="USJ12" s="2"/>
      <c r="USK12" s="2"/>
      <c r="USL12" s="2"/>
      <c r="USM12" s="2"/>
      <c r="USN12" s="2"/>
      <c r="USO12" s="2"/>
      <c r="USP12" s="2"/>
      <c r="USQ12" s="2"/>
      <c r="USR12" s="2"/>
      <c r="USS12" s="2"/>
      <c r="UST12" s="2"/>
      <c r="USU12" s="2"/>
      <c r="USV12" s="2"/>
      <c r="USW12" s="2"/>
      <c r="USX12" s="2"/>
      <c r="USY12" s="2"/>
      <c r="USZ12" s="2"/>
      <c r="UTA12" s="2"/>
      <c r="UTB12" s="2"/>
      <c r="UTC12" s="2"/>
      <c r="UTD12" s="2"/>
      <c r="UTE12" s="2"/>
      <c r="UTF12" s="2"/>
      <c r="UTG12" s="2"/>
      <c r="UTH12" s="2"/>
      <c r="UTI12" s="2"/>
      <c r="UTJ12" s="2"/>
      <c r="UTK12" s="2"/>
      <c r="UTL12" s="2"/>
      <c r="UTM12" s="2"/>
      <c r="UTN12" s="2"/>
      <c r="UTO12" s="2"/>
      <c r="UTP12" s="2"/>
      <c r="UTQ12" s="2"/>
      <c r="UTR12" s="2"/>
      <c r="UTS12" s="2"/>
      <c r="UTT12" s="2"/>
      <c r="UTU12" s="2"/>
      <c r="UTV12" s="2"/>
      <c r="UTW12" s="2"/>
      <c r="UTX12" s="2"/>
      <c r="UTY12" s="2"/>
      <c r="UTZ12" s="2"/>
      <c r="UUA12" s="2"/>
      <c r="UUB12" s="2"/>
      <c r="UUC12" s="2"/>
      <c r="UUD12" s="2"/>
      <c r="UUE12" s="2"/>
      <c r="UUF12" s="2"/>
      <c r="UUG12" s="2"/>
      <c r="UUH12" s="2"/>
      <c r="UUI12" s="2"/>
      <c r="UUJ12" s="2"/>
      <c r="UUK12" s="2"/>
      <c r="UUL12" s="2"/>
      <c r="UUM12" s="2"/>
      <c r="UUN12" s="2"/>
      <c r="UUO12" s="2"/>
      <c r="UUP12" s="2"/>
      <c r="UUQ12" s="2"/>
      <c r="UUR12" s="2"/>
      <c r="UUS12" s="2"/>
      <c r="UUT12" s="2"/>
      <c r="UUU12" s="2"/>
      <c r="UUV12" s="2"/>
      <c r="UUW12" s="2"/>
      <c r="UUX12" s="2"/>
      <c r="UUY12" s="2"/>
      <c r="UUZ12" s="2"/>
      <c r="UVA12" s="2"/>
      <c r="UVB12" s="2"/>
      <c r="UVC12" s="2"/>
      <c r="UVD12" s="2"/>
      <c r="UVE12" s="2"/>
      <c r="UVF12" s="2"/>
      <c r="UVG12" s="2"/>
      <c r="UVH12" s="2"/>
      <c r="UVI12" s="2"/>
      <c r="UVJ12" s="2"/>
      <c r="UVK12" s="2"/>
      <c r="UVL12" s="2"/>
      <c r="UVM12" s="2"/>
      <c r="UVN12" s="2"/>
      <c r="UVO12" s="2"/>
      <c r="UVP12" s="2"/>
      <c r="UVQ12" s="2"/>
      <c r="UVR12" s="2"/>
      <c r="UVS12" s="2"/>
      <c r="UVT12" s="2"/>
      <c r="UVU12" s="2"/>
      <c r="UVV12" s="2"/>
      <c r="UVW12" s="2"/>
      <c r="UVX12" s="2"/>
      <c r="UVY12" s="2"/>
      <c r="UVZ12" s="2"/>
      <c r="UWA12" s="2"/>
      <c r="UWB12" s="2"/>
      <c r="UWC12" s="2"/>
      <c r="UWD12" s="2"/>
      <c r="UWE12" s="2"/>
      <c r="UWF12" s="2"/>
      <c r="UWG12" s="2"/>
      <c r="UWH12" s="2"/>
      <c r="UWI12" s="2"/>
      <c r="UWJ12" s="2"/>
      <c r="UWK12" s="2"/>
      <c r="UWL12" s="2"/>
      <c r="UWM12" s="2"/>
      <c r="UWN12" s="2"/>
      <c r="UWO12" s="2"/>
      <c r="UWP12" s="2"/>
      <c r="UWQ12" s="2"/>
      <c r="UWR12" s="2"/>
      <c r="UWS12" s="2"/>
      <c r="UWT12" s="2"/>
      <c r="UWU12" s="2"/>
      <c r="UWV12" s="2"/>
      <c r="UWW12" s="2"/>
      <c r="UWX12" s="2"/>
      <c r="UWY12" s="2"/>
      <c r="UWZ12" s="2"/>
      <c r="UXA12" s="2"/>
      <c r="UXB12" s="2"/>
      <c r="UXC12" s="2"/>
      <c r="UXD12" s="2"/>
      <c r="UXE12" s="2"/>
      <c r="UXF12" s="2"/>
      <c r="UXG12" s="2"/>
      <c r="UXH12" s="2"/>
      <c r="UXI12" s="2"/>
      <c r="UXJ12" s="2"/>
      <c r="UXK12" s="2"/>
      <c r="UXL12" s="2"/>
      <c r="UXM12" s="2"/>
      <c r="UXN12" s="2"/>
      <c r="UXO12" s="2"/>
      <c r="UXP12" s="2"/>
      <c r="UXQ12" s="2"/>
      <c r="UXR12" s="2"/>
      <c r="UXS12" s="2"/>
      <c r="UXT12" s="2"/>
      <c r="UXU12" s="2"/>
      <c r="UXV12" s="2"/>
      <c r="UXW12" s="2"/>
      <c r="UXX12" s="2"/>
      <c r="UXY12" s="2"/>
      <c r="UXZ12" s="2"/>
      <c r="UYA12" s="2"/>
      <c r="UYB12" s="2"/>
      <c r="UYC12" s="2"/>
      <c r="UYD12" s="2"/>
      <c r="UYE12" s="2"/>
      <c r="UYF12" s="2"/>
      <c r="UYG12" s="2"/>
      <c r="UYH12" s="2"/>
      <c r="UYI12" s="2"/>
      <c r="UYJ12" s="2"/>
      <c r="UYK12" s="2"/>
      <c r="UYL12" s="2"/>
      <c r="UYM12" s="2"/>
      <c r="UYN12" s="2"/>
      <c r="UYO12" s="2"/>
      <c r="UYP12" s="2"/>
      <c r="UYQ12" s="2"/>
      <c r="UYR12" s="2"/>
      <c r="UYS12" s="2"/>
      <c r="UYT12" s="2"/>
      <c r="UYU12" s="2"/>
      <c r="UYV12" s="2"/>
      <c r="UYW12" s="2"/>
      <c r="UYX12" s="2"/>
      <c r="UYY12" s="2"/>
      <c r="UYZ12" s="2"/>
      <c r="UZA12" s="2"/>
      <c r="UZB12" s="2"/>
      <c r="UZC12" s="2"/>
      <c r="UZD12" s="2"/>
      <c r="UZE12" s="2"/>
      <c r="UZF12" s="2"/>
      <c r="UZG12" s="2"/>
      <c r="UZH12" s="2"/>
      <c r="UZI12" s="2"/>
      <c r="UZJ12" s="2"/>
      <c r="UZK12" s="2"/>
      <c r="UZL12" s="2"/>
      <c r="UZM12" s="2"/>
      <c r="UZN12" s="2"/>
      <c r="UZO12" s="2"/>
      <c r="UZP12" s="2"/>
      <c r="UZQ12" s="2"/>
      <c r="UZR12" s="2"/>
      <c r="UZS12" s="2"/>
      <c r="UZT12" s="2"/>
      <c r="UZU12" s="2"/>
      <c r="UZV12" s="2"/>
      <c r="UZW12" s="2"/>
      <c r="UZX12" s="2"/>
      <c r="UZY12" s="2"/>
      <c r="UZZ12" s="2"/>
      <c r="VAA12" s="2"/>
      <c r="VAB12" s="2"/>
      <c r="VAC12" s="2"/>
      <c r="VAD12" s="2"/>
      <c r="VAE12" s="2"/>
      <c r="VAF12" s="2"/>
      <c r="VAG12" s="2"/>
      <c r="VAH12" s="2"/>
      <c r="VAI12" s="2"/>
      <c r="VAJ12" s="2"/>
      <c r="VAK12" s="2"/>
      <c r="VAL12" s="2"/>
      <c r="VAM12" s="2"/>
      <c r="VAN12" s="2"/>
      <c r="VAO12" s="2"/>
      <c r="VAP12" s="2"/>
      <c r="VAQ12" s="2"/>
      <c r="VAR12" s="2"/>
      <c r="VAS12" s="2"/>
      <c r="VAT12" s="2"/>
      <c r="VAU12" s="2"/>
      <c r="VAV12" s="2"/>
      <c r="VAW12" s="2"/>
      <c r="VAX12" s="2"/>
      <c r="VAY12" s="2"/>
      <c r="VAZ12" s="2"/>
      <c r="VBA12" s="2"/>
      <c r="VBB12" s="2"/>
      <c r="VBC12" s="2"/>
      <c r="VBD12" s="2"/>
      <c r="VBE12" s="2"/>
      <c r="VBF12" s="2"/>
      <c r="VBG12" s="2"/>
      <c r="VBH12" s="2"/>
      <c r="VBI12" s="2"/>
      <c r="VBJ12" s="2"/>
      <c r="VBK12" s="2"/>
      <c r="VBL12" s="2"/>
      <c r="VBM12" s="2"/>
      <c r="VBN12" s="2"/>
      <c r="VBO12" s="2"/>
      <c r="VBP12" s="2"/>
      <c r="VBQ12" s="2"/>
      <c r="VBR12" s="2"/>
      <c r="VBS12" s="2"/>
      <c r="VBT12" s="2"/>
      <c r="VBU12" s="2"/>
      <c r="VBV12" s="2"/>
      <c r="VBW12" s="2"/>
      <c r="VBX12" s="2"/>
      <c r="VBY12" s="2"/>
      <c r="VBZ12" s="2"/>
      <c r="VCA12" s="2"/>
      <c r="VCB12" s="2"/>
      <c r="VCC12" s="2"/>
      <c r="VCD12" s="2"/>
      <c r="VCE12" s="2"/>
      <c r="VCF12" s="2"/>
      <c r="VCG12" s="2"/>
      <c r="VCH12" s="2"/>
      <c r="VCI12" s="2"/>
      <c r="VCJ12" s="2"/>
      <c r="VCK12" s="2"/>
      <c r="VCL12" s="2"/>
      <c r="VCM12" s="2"/>
      <c r="VCN12" s="2"/>
      <c r="VCO12" s="2"/>
      <c r="VCP12" s="2"/>
      <c r="VCQ12" s="2"/>
      <c r="VCR12" s="2"/>
      <c r="VCS12" s="2"/>
      <c r="VCT12" s="2"/>
      <c r="VCU12" s="2"/>
      <c r="VCV12" s="2"/>
      <c r="VCW12" s="2"/>
      <c r="VCX12" s="2"/>
      <c r="VCY12" s="2"/>
      <c r="VCZ12" s="2"/>
      <c r="VDA12" s="2"/>
      <c r="VDB12" s="2"/>
      <c r="VDC12" s="2"/>
      <c r="VDD12" s="2"/>
      <c r="VDE12" s="2"/>
      <c r="VDF12" s="2"/>
      <c r="VDG12" s="2"/>
      <c r="VDH12" s="2"/>
      <c r="VDI12" s="2"/>
      <c r="VDJ12" s="2"/>
      <c r="VDK12" s="2"/>
      <c r="VDL12" s="2"/>
      <c r="VDM12" s="2"/>
      <c r="VDN12" s="2"/>
      <c r="VDO12" s="2"/>
      <c r="VDP12" s="2"/>
      <c r="VDQ12" s="2"/>
      <c r="VDR12" s="2"/>
      <c r="VDS12" s="2"/>
      <c r="VDT12" s="2"/>
      <c r="VDU12" s="2"/>
      <c r="VDV12" s="2"/>
      <c r="VDW12" s="2"/>
      <c r="VDX12" s="2"/>
      <c r="VDY12" s="2"/>
      <c r="VDZ12" s="2"/>
      <c r="VEA12" s="2"/>
      <c r="VEB12" s="2"/>
      <c r="VEC12" s="2"/>
      <c r="VED12" s="2"/>
      <c r="VEE12" s="2"/>
      <c r="VEF12" s="2"/>
      <c r="VEG12" s="2"/>
      <c r="VEH12" s="2"/>
      <c r="VEI12" s="2"/>
      <c r="VEJ12" s="2"/>
      <c r="VEK12" s="2"/>
      <c r="VEL12" s="2"/>
      <c r="VEM12" s="2"/>
      <c r="VEN12" s="2"/>
      <c r="VEO12" s="2"/>
      <c r="VEP12" s="2"/>
      <c r="VEQ12" s="2"/>
      <c r="VER12" s="2"/>
      <c r="VES12" s="2"/>
      <c r="VET12" s="2"/>
      <c r="VEU12" s="2"/>
      <c r="VEV12" s="2"/>
      <c r="VEW12" s="2"/>
      <c r="VEX12" s="2"/>
      <c r="VEY12" s="2"/>
      <c r="VEZ12" s="2"/>
      <c r="VFA12" s="2"/>
      <c r="VFB12" s="2"/>
      <c r="VFC12" s="2"/>
      <c r="VFD12" s="2"/>
      <c r="VFE12" s="2"/>
      <c r="VFF12" s="2"/>
      <c r="VFG12" s="2"/>
      <c r="VFH12" s="2"/>
      <c r="VFI12" s="2"/>
      <c r="VFJ12" s="2"/>
      <c r="VFK12" s="2"/>
      <c r="VFL12" s="2"/>
      <c r="VFM12" s="2"/>
      <c r="VFN12" s="2"/>
      <c r="VFO12" s="2"/>
      <c r="VFP12" s="2"/>
      <c r="VFQ12" s="2"/>
      <c r="VFR12" s="2"/>
      <c r="VFS12" s="2"/>
      <c r="VFT12" s="2"/>
      <c r="VFU12" s="2"/>
      <c r="VFV12" s="2"/>
      <c r="VFW12" s="2"/>
      <c r="VFX12" s="2"/>
      <c r="VFY12" s="2"/>
      <c r="VFZ12" s="2"/>
      <c r="VGA12" s="2"/>
      <c r="VGB12" s="2"/>
      <c r="VGC12" s="2"/>
      <c r="VGD12" s="2"/>
      <c r="VGE12" s="2"/>
      <c r="VGF12" s="2"/>
      <c r="VGG12" s="2"/>
      <c r="VGH12" s="2"/>
      <c r="VGI12" s="2"/>
      <c r="VGJ12" s="2"/>
      <c r="VGK12" s="2"/>
      <c r="VGL12" s="2"/>
      <c r="VGM12" s="2"/>
      <c r="VGN12" s="2"/>
      <c r="VGO12" s="2"/>
      <c r="VGP12" s="2"/>
      <c r="VGQ12" s="2"/>
      <c r="VGR12" s="2"/>
      <c r="VGS12" s="2"/>
      <c r="VGT12" s="2"/>
      <c r="VGU12" s="2"/>
      <c r="VGV12" s="2"/>
      <c r="VGW12" s="2"/>
      <c r="VGX12" s="2"/>
      <c r="VGY12" s="2"/>
      <c r="VGZ12" s="2"/>
      <c r="VHA12" s="2"/>
      <c r="VHB12" s="2"/>
      <c r="VHC12" s="2"/>
      <c r="VHD12" s="2"/>
      <c r="VHE12" s="2"/>
      <c r="VHF12" s="2"/>
      <c r="VHG12" s="2"/>
      <c r="VHH12" s="2"/>
      <c r="VHI12" s="2"/>
      <c r="VHJ12" s="2"/>
      <c r="VHK12" s="2"/>
      <c r="VHL12" s="2"/>
      <c r="VHM12" s="2"/>
      <c r="VHN12" s="2"/>
      <c r="VHO12" s="2"/>
      <c r="VHP12" s="2"/>
      <c r="VHQ12" s="2"/>
      <c r="VHR12" s="2"/>
      <c r="VHS12" s="2"/>
      <c r="VHT12" s="2"/>
      <c r="VHU12" s="2"/>
      <c r="VHV12" s="2"/>
      <c r="VHW12" s="2"/>
      <c r="VHX12" s="2"/>
      <c r="VHY12" s="2"/>
      <c r="VHZ12" s="2"/>
      <c r="VIA12" s="2"/>
      <c r="VIB12" s="2"/>
      <c r="VIC12" s="2"/>
      <c r="VID12" s="2"/>
      <c r="VIE12" s="2"/>
      <c r="VIF12" s="2"/>
      <c r="VIG12" s="2"/>
      <c r="VIH12" s="2"/>
      <c r="VII12" s="2"/>
      <c r="VIJ12" s="2"/>
      <c r="VIK12" s="2"/>
      <c r="VIL12" s="2"/>
      <c r="VIM12" s="2"/>
      <c r="VIN12" s="2"/>
      <c r="VIO12" s="2"/>
      <c r="VIP12" s="2"/>
      <c r="VIQ12" s="2"/>
      <c r="VIR12" s="2"/>
      <c r="VIS12" s="2"/>
      <c r="VIT12" s="2"/>
      <c r="VIU12" s="2"/>
      <c r="VIV12" s="2"/>
      <c r="VIW12" s="2"/>
      <c r="VIX12" s="2"/>
      <c r="VIY12" s="2"/>
      <c r="VIZ12" s="2"/>
      <c r="VJA12" s="2"/>
      <c r="VJB12" s="2"/>
      <c r="VJC12" s="2"/>
      <c r="VJD12" s="2"/>
      <c r="VJE12" s="2"/>
      <c r="VJF12" s="2"/>
      <c r="VJG12" s="2"/>
      <c r="VJH12" s="2"/>
      <c r="VJI12" s="2"/>
      <c r="VJJ12" s="2"/>
      <c r="VJK12" s="2"/>
      <c r="VJL12" s="2"/>
      <c r="VJM12" s="2"/>
      <c r="VJN12" s="2"/>
      <c r="VJO12" s="2"/>
      <c r="VJP12" s="2"/>
      <c r="VJQ12" s="2"/>
      <c r="VJR12" s="2"/>
      <c r="VJS12" s="2"/>
      <c r="VJT12" s="2"/>
      <c r="VJU12" s="2"/>
      <c r="VJV12" s="2"/>
      <c r="VJW12" s="2"/>
      <c r="VJX12" s="2"/>
      <c r="VJY12" s="2"/>
      <c r="VJZ12" s="2"/>
      <c r="VKA12" s="2"/>
      <c r="VKB12" s="2"/>
      <c r="VKC12" s="2"/>
      <c r="VKD12" s="2"/>
      <c r="VKE12" s="2"/>
      <c r="VKF12" s="2"/>
      <c r="VKG12" s="2"/>
      <c r="VKH12" s="2"/>
      <c r="VKI12" s="2"/>
      <c r="VKJ12" s="2"/>
      <c r="VKK12" s="2"/>
      <c r="VKL12" s="2"/>
      <c r="VKM12" s="2"/>
      <c r="VKN12" s="2"/>
      <c r="VKO12" s="2"/>
      <c r="VKP12" s="2"/>
      <c r="VKQ12" s="2"/>
      <c r="VKR12" s="2"/>
      <c r="VKS12" s="2"/>
      <c r="VKT12" s="2"/>
      <c r="VKU12" s="2"/>
      <c r="VKV12" s="2"/>
      <c r="VKW12" s="2"/>
      <c r="VKX12" s="2"/>
      <c r="VKY12" s="2"/>
      <c r="VKZ12" s="2"/>
      <c r="VLA12" s="2"/>
      <c r="VLB12" s="2"/>
      <c r="VLC12" s="2"/>
      <c r="VLD12" s="2"/>
      <c r="VLE12" s="2"/>
      <c r="VLF12" s="2"/>
      <c r="VLG12" s="2"/>
      <c r="VLH12" s="2"/>
      <c r="VLI12" s="2"/>
      <c r="VLJ12" s="2"/>
      <c r="VLK12" s="2"/>
      <c r="VLL12" s="2"/>
      <c r="VLM12" s="2"/>
      <c r="VLN12" s="2"/>
      <c r="VLO12" s="2"/>
      <c r="VLP12" s="2"/>
      <c r="VLQ12" s="2"/>
      <c r="VLR12" s="2"/>
      <c r="VLS12" s="2"/>
      <c r="VLT12" s="2"/>
      <c r="VLU12" s="2"/>
      <c r="VLV12" s="2"/>
      <c r="VLW12" s="2"/>
      <c r="VLX12" s="2"/>
      <c r="VLY12" s="2"/>
      <c r="VLZ12" s="2"/>
      <c r="VMA12" s="2"/>
      <c r="VMB12" s="2"/>
      <c r="VMC12" s="2"/>
      <c r="VMD12" s="2"/>
      <c r="VME12" s="2"/>
      <c r="VMF12" s="2"/>
      <c r="VMG12" s="2"/>
      <c r="VMH12" s="2"/>
      <c r="VMI12" s="2"/>
      <c r="VMJ12" s="2"/>
      <c r="VMK12" s="2"/>
      <c r="VML12" s="2"/>
      <c r="VMM12" s="2"/>
      <c r="VMN12" s="2"/>
      <c r="VMO12" s="2"/>
      <c r="VMP12" s="2"/>
      <c r="VMQ12" s="2"/>
      <c r="VMR12" s="2"/>
      <c r="VMS12" s="2"/>
      <c r="VMT12" s="2"/>
      <c r="VMU12" s="2"/>
      <c r="VMV12" s="2"/>
      <c r="VMW12" s="2"/>
      <c r="VMX12" s="2"/>
      <c r="VMY12" s="2"/>
      <c r="VMZ12" s="2"/>
      <c r="VNA12" s="2"/>
      <c r="VNB12" s="2"/>
      <c r="VNC12" s="2"/>
      <c r="VND12" s="2"/>
      <c r="VNE12" s="2"/>
      <c r="VNF12" s="2"/>
      <c r="VNG12" s="2"/>
      <c r="VNH12" s="2"/>
      <c r="VNI12" s="2"/>
      <c r="VNJ12" s="2"/>
      <c r="VNK12" s="2"/>
      <c r="VNL12" s="2"/>
      <c r="VNM12" s="2"/>
      <c r="VNN12" s="2"/>
      <c r="VNO12" s="2"/>
      <c r="VNP12" s="2"/>
      <c r="VNQ12" s="2"/>
      <c r="VNR12" s="2"/>
      <c r="VNS12" s="2"/>
      <c r="VNT12" s="2"/>
      <c r="VNU12" s="2"/>
      <c r="VNV12" s="2"/>
      <c r="VNW12" s="2"/>
      <c r="VNX12" s="2"/>
      <c r="VNY12" s="2"/>
      <c r="VNZ12" s="2"/>
      <c r="VOA12" s="2"/>
      <c r="VOB12" s="2"/>
      <c r="VOC12" s="2"/>
      <c r="VOD12" s="2"/>
      <c r="VOE12" s="2"/>
      <c r="VOF12" s="2"/>
      <c r="VOG12" s="2"/>
      <c r="VOH12" s="2"/>
      <c r="VOI12" s="2"/>
      <c r="VOJ12" s="2"/>
      <c r="VOK12" s="2"/>
      <c r="VOL12" s="2"/>
      <c r="VOM12" s="2"/>
      <c r="VON12" s="2"/>
      <c r="VOO12" s="2"/>
      <c r="VOP12" s="2"/>
      <c r="VOQ12" s="2"/>
      <c r="VOR12" s="2"/>
      <c r="VOS12" s="2"/>
      <c r="VOT12" s="2"/>
      <c r="VOU12" s="2"/>
      <c r="VOV12" s="2"/>
      <c r="VOW12" s="2"/>
      <c r="VOX12" s="2"/>
      <c r="VOY12" s="2"/>
      <c r="VOZ12" s="2"/>
      <c r="VPA12" s="2"/>
      <c r="VPB12" s="2"/>
      <c r="VPC12" s="2"/>
      <c r="VPD12" s="2"/>
      <c r="VPE12" s="2"/>
      <c r="VPF12" s="2"/>
      <c r="VPG12" s="2"/>
      <c r="VPH12" s="2"/>
      <c r="VPI12" s="2"/>
      <c r="VPJ12" s="2"/>
      <c r="VPK12" s="2"/>
      <c r="VPL12" s="2"/>
      <c r="VPM12" s="2"/>
      <c r="VPN12" s="2"/>
      <c r="VPO12" s="2"/>
      <c r="VPP12" s="2"/>
      <c r="VPQ12" s="2"/>
      <c r="VPR12" s="2"/>
      <c r="VPS12" s="2"/>
      <c r="VPT12" s="2"/>
      <c r="VPU12" s="2"/>
      <c r="VPV12" s="2"/>
      <c r="VPW12" s="2"/>
      <c r="VPX12" s="2"/>
      <c r="VPY12" s="2"/>
      <c r="VPZ12" s="2"/>
      <c r="VQA12" s="2"/>
      <c r="VQB12" s="2"/>
      <c r="VQC12" s="2"/>
      <c r="VQD12" s="2"/>
      <c r="VQE12" s="2"/>
      <c r="VQF12" s="2"/>
      <c r="VQG12" s="2"/>
      <c r="VQH12" s="2"/>
      <c r="VQI12" s="2"/>
      <c r="VQJ12" s="2"/>
      <c r="VQK12" s="2"/>
      <c r="VQL12" s="2"/>
      <c r="VQM12" s="2"/>
      <c r="VQN12" s="2"/>
      <c r="VQO12" s="2"/>
      <c r="VQP12" s="2"/>
      <c r="VQQ12" s="2"/>
      <c r="VQR12" s="2"/>
      <c r="VQS12" s="2"/>
      <c r="VQT12" s="2"/>
      <c r="VQU12" s="2"/>
      <c r="VQV12" s="2"/>
      <c r="VQW12" s="2"/>
      <c r="VQX12" s="2"/>
      <c r="VQY12" s="2"/>
      <c r="VQZ12" s="2"/>
      <c r="VRA12" s="2"/>
      <c r="VRB12" s="2"/>
      <c r="VRC12" s="2"/>
      <c r="VRD12" s="2"/>
      <c r="VRE12" s="2"/>
      <c r="VRF12" s="2"/>
      <c r="VRG12" s="2"/>
      <c r="VRH12" s="2"/>
      <c r="VRI12" s="2"/>
      <c r="VRJ12" s="2"/>
      <c r="VRK12" s="2"/>
      <c r="VRL12" s="2"/>
      <c r="VRM12" s="2"/>
      <c r="VRN12" s="2"/>
      <c r="VRO12" s="2"/>
      <c r="VRP12" s="2"/>
      <c r="VRQ12" s="2"/>
      <c r="VRR12" s="2"/>
      <c r="VRS12" s="2"/>
      <c r="VRT12" s="2"/>
      <c r="VRU12" s="2"/>
      <c r="VRV12" s="2"/>
      <c r="VRW12" s="2"/>
      <c r="VRX12" s="2"/>
      <c r="VRY12" s="2"/>
      <c r="VRZ12" s="2"/>
      <c r="VSA12" s="2"/>
      <c r="VSB12" s="2"/>
      <c r="VSC12" s="2"/>
      <c r="VSD12" s="2"/>
      <c r="VSE12" s="2"/>
      <c r="VSF12" s="2"/>
      <c r="VSG12" s="2"/>
      <c r="VSH12" s="2"/>
      <c r="VSI12" s="2"/>
      <c r="VSJ12" s="2"/>
      <c r="VSK12" s="2"/>
      <c r="VSL12" s="2"/>
      <c r="VSM12" s="2"/>
      <c r="VSN12" s="2"/>
      <c r="VSO12" s="2"/>
      <c r="VSP12" s="2"/>
      <c r="VSQ12" s="2"/>
      <c r="VSR12" s="2"/>
      <c r="VSS12" s="2"/>
      <c r="VST12" s="2"/>
      <c r="VSU12" s="2"/>
      <c r="VSV12" s="2"/>
      <c r="VSW12" s="2"/>
      <c r="VSX12" s="2"/>
      <c r="VSY12" s="2"/>
      <c r="VSZ12" s="2"/>
      <c r="VTA12" s="2"/>
      <c r="VTB12" s="2"/>
      <c r="VTC12" s="2"/>
      <c r="VTD12" s="2"/>
      <c r="VTE12" s="2"/>
      <c r="VTF12" s="2"/>
      <c r="VTG12" s="2"/>
      <c r="VTH12" s="2"/>
      <c r="VTI12" s="2"/>
      <c r="VTJ12" s="2"/>
      <c r="VTK12" s="2"/>
      <c r="VTL12" s="2"/>
      <c r="VTM12" s="2"/>
      <c r="VTN12" s="2"/>
      <c r="VTO12" s="2"/>
      <c r="VTP12" s="2"/>
      <c r="VTQ12" s="2"/>
      <c r="VTR12" s="2"/>
      <c r="VTS12" s="2"/>
      <c r="VTT12" s="2"/>
      <c r="VTU12" s="2"/>
      <c r="VTV12" s="2"/>
      <c r="VTW12" s="2"/>
      <c r="VTX12" s="2"/>
      <c r="VTY12" s="2"/>
      <c r="VTZ12" s="2"/>
      <c r="VUA12" s="2"/>
      <c r="VUB12" s="2"/>
      <c r="VUC12" s="2"/>
      <c r="VUD12" s="2"/>
      <c r="VUE12" s="2"/>
      <c r="VUF12" s="2"/>
      <c r="VUG12" s="2"/>
      <c r="VUH12" s="2"/>
      <c r="VUI12" s="2"/>
      <c r="VUJ12" s="2"/>
      <c r="VUK12" s="2"/>
      <c r="VUL12" s="2"/>
      <c r="VUM12" s="2"/>
      <c r="VUN12" s="2"/>
      <c r="VUO12" s="2"/>
      <c r="VUP12" s="2"/>
      <c r="VUQ12" s="2"/>
      <c r="VUR12" s="2"/>
      <c r="VUS12" s="2"/>
      <c r="VUT12" s="2"/>
      <c r="VUU12" s="2"/>
      <c r="VUV12" s="2"/>
      <c r="VUW12" s="2"/>
      <c r="VUX12" s="2"/>
      <c r="VUY12" s="2"/>
      <c r="VUZ12" s="2"/>
      <c r="VVA12" s="2"/>
      <c r="VVB12" s="2"/>
      <c r="VVC12" s="2"/>
      <c r="VVD12" s="2"/>
      <c r="VVE12" s="2"/>
      <c r="VVF12" s="2"/>
      <c r="VVG12" s="2"/>
      <c r="VVH12" s="2"/>
      <c r="VVI12" s="2"/>
      <c r="VVJ12" s="2"/>
      <c r="VVK12" s="2"/>
      <c r="VVL12" s="2"/>
      <c r="VVM12" s="2"/>
      <c r="VVN12" s="2"/>
      <c r="VVO12" s="2"/>
      <c r="VVP12" s="2"/>
      <c r="VVQ12" s="2"/>
      <c r="VVR12" s="2"/>
      <c r="VVS12" s="2"/>
      <c r="VVT12" s="2"/>
      <c r="VVU12" s="2"/>
      <c r="VVV12" s="2"/>
      <c r="VVW12" s="2"/>
      <c r="VVX12" s="2"/>
      <c r="VVY12" s="2"/>
      <c r="VVZ12" s="2"/>
      <c r="VWA12" s="2"/>
      <c r="VWB12" s="2"/>
      <c r="VWC12" s="2"/>
      <c r="VWD12" s="2"/>
      <c r="VWE12" s="2"/>
      <c r="VWF12" s="2"/>
      <c r="VWG12" s="2"/>
      <c r="VWH12" s="2"/>
      <c r="VWI12" s="2"/>
      <c r="VWJ12" s="2"/>
      <c r="VWK12" s="2"/>
      <c r="VWL12" s="2"/>
      <c r="VWM12" s="2"/>
      <c r="VWN12" s="2"/>
      <c r="VWO12" s="2"/>
      <c r="VWP12" s="2"/>
      <c r="VWQ12" s="2"/>
      <c r="VWR12" s="2"/>
      <c r="VWS12" s="2"/>
      <c r="VWT12" s="2"/>
      <c r="VWU12" s="2"/>
      <c r="VWV12" s="2"/>
      <c r="VWW12" s="2"/>
      <c r="VWX12" s="2"/>
      <c r="VWY12" s="2"/>
      <c r="VWZ12" s="2"/>
      <c r="VXA12" s="2"/>
      <c r="VXB12" s="2"/>
      <c r="VXC12" s="2"/>
      <c r="VXD12" s="2"/>
      <c r="VXE12" s="2"/>
      <c r="VXF12" s="2"/>
      <c r="VXG12" s="2"/>
      <c r="VXH12" s="2"/>
      <c r="VXI12" s="2"/>
      <c r="VXJ12" s="2"/>
      <c r="VXK12" s="2"/>
      <c r="VXL12" s="2"/>
      <c r="VXM12" s="2"/>
      <c r="VXN12" s="2"/>
      <c r="VXO12" s="2"/>
      <c r="VXP12" s="2"/>
      <c r="VXQ12" s="2"/>
      <c r="VXR12" s="2"/>
      <c r="VXS12" s="2"/>
      <c r="VXT12" s="2"/>
      <c r="VXU12" s="2"/>
      <c r="VXV12" s="2"/>
      <c r="VXW12" s="2"/>
      <c r="VXX12" s="2"/>
      <c r="VXY12" s="2"/>
      <c r="VXZ12" s="2"/>
      <c r="VYA12" s="2"/>
      <c r="VYB12" s="2"/>
      <c r="VYC12" s="2"/>
      <c r="VYD12" s="2"/>
      <c r="VYE12" s="2"/>
      <c r="VYF12" s="2"/>
      <c r="VYG12" s="2"/>
      <c r="VYH12" s="2"/>
      <c r="VYI12" s="2"/>
      <c r="VYJ12" s="2"/>
      <c r="VYK12" s="2"/>
      <c r="VYL12" s="2"/>
      <c r="VYM12" s="2"/>
      <c r="VYN12" s="2"/>
      <c r="VYO12" s="2"/>
      <c r="VYP12" s="2"/>
      <c r="VYQ12" s="2"/>
      <c r="VYR12" s="2"/>
      <c r="VYS12" s="2"/>
      <c r="VYT12" s="2"/>
      <c r="VYU12" s="2"/>
      <c r="VYV12" s="2"/>
      <c r="VYW12" s="2"/>
      <c r="VYX12" s="2"/>
      <c r="VYY12" s="2"/>
      <c r="VYZ12" s="2"/>
      <c r="VZA12" s="2"/>
      <c r="VZB12" s="2"/>
      <c r="VZC12" s="2"/>
      <c r="VZD12" s="2"/>
      <c r="VZE12" s="2"/>
      <c r="VZF12" s="2"/>
      <c r="VZG12" s="2"/>
      <c r="VZH12" s="2"/>
      <c r="VZI12" s="2"/>
      <c r="VZJ12" s="2"/>
      <c r="VZK12" s="2"/>
      <c r="VZL12" s="2"/>
      <c r="VZM12" s="2"/>
      <c r="VZN12" s="2"/>
      <c r="VZO12" s="2"/>
      <c r="VZP12" s="2"/>
      <c r="VZQ12" s="2"/>
      <c r="VZR12" s="2"/>
      <c r="VZS12" s="2"/>
      <c r="VZT12" s="2"/>
      <c r="VZU12" s="2"/>
      <c r="VZV12" s="2"/>
      <c r="VZW12" s="2"/>
      <c r="VZX12" s="2"/>
      <c r="VZY12" s="2"/>
      <c r="VZZ12" s="2"/>
      <c r="WAA12" s="2"/>
      <c r="WAB12" s="2"/>
      <c r="WAC12" s="2"/>
      <c r="WAD12" s="2"/>
      <c r="WAE12" s="2"/>
      <c r="WAF12" s="2"/>
      <c r="WAG12" s="2"/>
      <c r="WAH12" s="2"/>
      <c r="WAI12" s="2"/>
      <c r="WAJ12" s="2"/>
      <c r="WAK12" s="2"/>
      <c r="WAL12" s="2"/>
      <c r="WAM12" s="2"/>
      <c r="WAN12" s="2"/>
      <c r="WAO12" s="2"/>
      <c r="WAP12" s="2"/>
      <c r="WAQ12" s="2"/>
      <c r="WAR12" s="2"/>
      <c r="WAS12" s="2"/>
      <c r="WAT12" s="2"/>
      <c r="WAU12" s="2"/>
      <c r="WAV12" s="2"/>
      <c r="WAW12" s="2"/>
      <c r="WAX12" s="2"/>
      <c r="WAY12" s="2"/>
      <c r="WAZ12" s="2"/>
      <c r="WBA12" s="2"/>
      <c r="WBB12" s="2"/>
      <c r="WBC12" s="2"/>
      <c r="WBD12" s="2"/>
      <c r="WBE12" s="2"/>
      <c r="WBF12" s="2"/>
      <c r="WBG12" s="2"/>
      <c r="WBH12" s="2"/>
      <c r="WBI12" s="2"/>
      <c r="WBJ12" s="2"/>
      <c r="WBK12" s="2"/>
      <c r="WBL12" s="2"/>
      <c r="WBM12" s="2"/>
      <c r="WBN12" s="2"/>
      <c r="WBO12" s="2"/>
      <c r="WBP12" s="2"/>
      <c r="WBQ12" s="2"/>
      <c r="WBR12" s="2"/>
      <c r="WBS12" s="2"/>
      <c r="WBT12" s="2"/>
      <c r="WBU12" s="2"/>
      <c r="WBV12" s="2"/>
      <c r="WBW12" s="2"/>
      <c r="WBX12" s="2"/>
      <c r="WBY12" s="2"/>
      <c r="WBZ12" s="2"/>
      <c r="WCA12" s="2"/>
      <c r="WCB12" s="2"/>
      <c r="WCC12" s="2"/>
      <c r="WCD12" s="2"/>
      <c r="WCE12" s="2"/>
      <c r="WCF12" s="2"/>
      <c r="WCG12" s="2"/>
      <c r="WCH12" s="2"/>
      <c r="WCI12" s="2"/>
      <c r="WCJ12" s="2"/>
      <c r="WCK12" s="2"/>
      <c r="WCL12" s="2"/>
      <c r="WCM12" s="2"/>
      <c r="WCN12" s="2"/>
      <c r="WCO12" s="2"/>
      <c r="WCP12" s="2"/>
      <c r="WCQ12" s="2"/>
      <c r="WCR12" s="2"/>
      <c r="WCS12" s="2"/>
      <c r="WCT12" s="2"/>
      <c r="WCU12" s="2"/>
      <c r="WCV12" s="2"/>
      <c r="WCW12" s="2"/>
      <c r="WCX12" s="2"/>
      <c r="WCY12" s="2"/>
      <c r="WCZ12" s="2"/>
      <c r="WDA12" s="2"/>
      <c r="WDB12" s="2"/>
      <c r="WDC12" s="2"/>
      <c r="WDD12" s="2"/>
      <c r="WDE12" s="2"/>
      <c r="WDF12" s="2"/>
      <c r="WDG12" s="2"/>
      <c r="WDH12" s="2"/>
      <c r="WDI12" s="2"/>
      <c r="WDJ12" s="2"/>
      <c r="WDK12" s="2"/>
      <c r="WDL12" s="2"/>
      <c r="WDM12" s="2"/>
      <c r="WDN12" s="2"/>
      <c r="WDO12" s="2"/>
      <c r="WDP12" s="2"/>
      <c r="WDQ12" s="2"/>
      <c r="WDR12" s="2"/>
      <c r="WDS12" s="2"/>
      <c r="WDT12" s="2"/>
      <c r="WDU12" s="2"/>
      <c r="WDV12" s="2"/>
      <c r="WDW12" s="2"/>
      <c r="WDX12" s="2"/>
      <c r="WDY12" s="2"/>
      <c r="WDZ12" s="2"/>
      <c r="WEA12" s="2"/>
      <c r="WEB12" s="2"/>
      <c r="WEC12" s="2"/>
      <c r="WED12" s="2"/>
      <c r="WEE12" s="2"/>
      <c r="WEF12" s="2"/>
      <c r="WEG12" s="2"/>
      <c r="WEH12" s="2"/>
      <c r="WEI12" s="2"/>
      <c r="WEJ12" s="2"/>
      <c r="WEK12" s="2"/>
      <c r="WEL12" s="2"/>
      <c r="WEM12" s="2"/>
      <c r="WEN12" s="2"/>
      <c r="WEO12" s="2"/>
      <c r="WEP12" s="2"/>
      <c r="WEQ12" s="2"/>
      <c r="WER12" s="2"/>
      <c r="WES12" s="2"/>
      <c r="WET12" s="2"/>
      <c r="WEU12" s="2"/>
      <c r="WEV12" s="2"/>
      <c r="WEW12" s="2"/>
      <c r="WEX12" s="2"/>
      <c r="WEY12" s="2"/>
      <c r="WEZ12" s="2"/>
      <c r="WFA12" s="2"/>
      <c r="WFB12" s="2"/>
      <c r="WFC12" s="2"/>
      <c r="WFD12" s="2"/>
      <c r="WFE12" s="2"/>
      <c r="WFF12" s="2"/>
      <c r="WFG12" s="2"/>
      <c r="WFH12" s="2"/>
      <c r="WFI12" s="2"/>
      <c r="WFJ12" s="2"/>
      <c r="WFK12" s="2"/>
      <c r="WFL12" s="2"/>
      <c r="WFM12" s="2"/>
      <c r="WFN12" s="2"/>
      <c r="WFO12" s="2"/>
      <c r="WFP12" s="2"/>
      <c r="WFQ12" s="2"/>
      <c r="WFR12" s="2"/>
      <c r="WFS12" s="2"/>
      <c r="WFT12" s="2"/>
      <c r="WFU12" s="2"/>
      <c r="WFV12" s="2"/>
      <c r="WFW12" s="2"/>
      <c r="WFX12" s="2"/>
      <c r="WFY12" s="2"/>
      <c r="WFZ12" s="2"/>
      <c r="WGA12" s="2"/>
      <c r="WGB12" s="2"/>
      <c r="WGC12" s="2"/>
      <c r="WGD12" s="2"/>
      <c r="WGE12" s="2"/>
      <c r="WGF12" s="2"/>
      <c r="WGG12" s="2"/>
      <c r="WGH12" s="2"/>
      <c r="WGI12" s="2"/>
      <c r="WGJ12" s="2"/>
      <c r="WGK12" s="2"/>
      <c r="WGL12" s="2"/>
      <c r="WGM12" s="2"/>
      <c r="WGN12" s="2"/>
      <c r="WGO12" s="2"/>
      <c r="WGP12" s="2"/>
      <c r="WGQ12" s="2"/>
      <c r="WGR12" s="2"/>
      <c r="WGS12" s="2"/>
      <c r="WGT12" s="2"/>
      <c r="WGU12" s="2"/>
      <c r="WGV12" s="2"/>
      <c r="WGW12" s="2"/>
      <c r="WGX12" s="2"/>
      <c r="WGY12" s="2"/>
      <c r="WGZ12" s="2"/>
      <c r="WHA12" s="2"/>
      <c r="WHB12" s="2"/>
      <c r="WHC12" s="2"/>
      <c r="WHD12" s="2"/>
      <c r="WHE12" s="2"/>
      <c r="WHF12" s="2"/>
      <c r="WHG12" s="2"/>
      <c r="WHH12" s="2"/>
      <c r="WHI12" s="2"/>
      <c r="WHJ12" s="2"/>
      <c r="WHK12" s="2"/>
      <c r="WHL12" s="2"/>
      <c r="WHM12" s="2"/>
      <c r="WHN12" s="2"/>
      <c r="WHO12" s="2"/>
      <c r="WHP12" s="2"/>
      <c r="WHQ12" s="2"/>
      <c r="WHR12" s="2"/>
      <c r="WHS12" s="2"/>
      <c r="WHT12" s="2"/>
      <c r="WHU12" s="2"/>
      <c r="WHV12" s="2"/>
      <c r="WHW12" s="2"/>
      <c r="WHX12" s="2"/>
      <c r="WHY12" s="2"/>
      <c r="WHZ12" s="2"/>
      <c r="WIA12" s="2"/>
      <c r="WIB12" s="2"/>
      <c r="WIC12" s="2"/>
      <c r="WID12" s="2"/>
      <c r="WIE12" s="2"/>
      <c r="WIF12" s="2"/>
      <c r="WIG12" s="2"/>
      <c r="WIH12" s="2"/>
      <c r="WII12" s="2"/>
      <c r="WIJ12" s="2"/>
      <c r="WIK12" s="2"/>
      <c r="WIL12" s="2"/>
      <c r="WIM12" s="2"/>
      <c r="WIN12" s="2"/>
      <c r="WIO12" s="2"/>
      <c r="WIP12" s="2"/>
      <c r="WIQ12" s="2"/>
      <c r="WIR12" s="2"/>
      <c r="WIS12" s="2"/>
      <c r="WIT12" s="2"/>
      <c r="WIU12" s="2"/>
      <c r="WIV12" s="2"/>
      <c r="WIW12" s="2"/>
      <c r="WIX12" s="2"/>
      <c r="WIY12" s="2"/>
      <c r="WIZ12" s="2"/>
      <c r="WJA12" s="2"/>
      <c r="WJB12" s="2"/>
      <c r="WJC12" s="2"/>
      <c r="WJD12" s="2"/>
      <c r="WJE12" s="2"/>
      <c r="WJF12" s="2"/>
      <c r="WJG12" s="2"/>
      <c r="WJH12" s="2"/>
      <c r="WJI12" s="2"/>
      <c r="WJJ12" s="2"/>
      <c r="WJK12" s="2"/>
      <c r="WJL12" s="2"/>
      <c r="WJM12" s="2"/>
      <c r="WJN12" s="2"/>
      <c r="WJO12" s="2"/>
      <c r="WJP12" s="2"/>
      <c r="WJQ12" s="2"/>
      <c r="WJR12" s="2"/>
      <c r="WJS12" s="2"/>
      <c r="WJT12" s="2"/>
      <c r="WJU12" s="2"/>
      <c r="WJV12" s="2"/>
      <c r="WJW12" s="2"/>
      <c r="WJX12" s="2"/>
      <c r="WJY12" s="2"/>
      <c r="WJZ12" s="2"/>
      <c r="WKA12" s="2"/>
      <c r="WKB12" s="2"/>
      <c r="WKC12" s="2"/>
      <c r="WKD12" s="2"/>
      <c r="WKE12" s="2"/>
      <c r="WKF12" s="2"/>
      <c r="WKG12" s="2"/>
      <c r="WKH12" s="2"/>
      <c r="WKI12" s="2"/>
      <c r="WKJ12" s="2"/>
      <c r="WKK12" s="2"/>
      <c r="WKL12" s="2"/>
      <c r="WKM12" s="2"/>
      <c r="WKN12" s="2"/>
      <c r="WKO12" s="2"/>
      <c r="WKP12" s="2"/>
      <c r="WKQ12" s="2"/>
      <c r="WKR12" s="2"/>
      <c r="WKS12" s="2"/>
      <c r="WKT12" s="2"/>
      <c r="WKU12" s="2"/>
      <c r="WKV12" s="2"/>
      <c r="WKW12" s="2"/>
      <c r="WKX12" s="2"/>
      <c r="WKY12" s="2"/>
      <c r="WKZ12" s="2"/>
      <c r="WLA12" s="2"/>
      <c r="WLB12" s="2"/>
      <c r="WLC12" s="2"/>
      <c r="WLD12" s="2"/>
      <c r="WLE12" s="2"/>
      <c r="WLF12" s="2"/>
      <c r="WLG12" s="2"/>
      <c r="WLH12" s="2"/>
      <c r="WLI12" s="2"/>
      <c r="WLJ12" s="2"/>
      <c r="WLK12" s="2"/>
      <c r="WLL12" s="2"/>
      <c r="WLM12" s="2"/>
      <c r="WLN12" s="2"/>
      <c r="WLO12" s="2"/>
      <c r="WLP12" s="2"/>
      <c r="WLQ12" s="2"/>
      <c r="WLR12" s="2"/>
      <c r="WLS12" s="2"/>
      <c r="WLT12" s="2"/>
      <c r="WLU12" s="2"/>
      <c r="WLV12" s="2"/>
      <c r="WLW12" s="2"/>
      <c r="WLX12" s="2"/>
      <c r="WLY12" s="2"/>
      <c r="WLZ12" s="2"/>
      <c r="WMA12" s="2"/>
      <c r="WMB12" s="2"/>
      <c r="WMC12" s="2"/>
      <c r="WMD12" s="2"/>
      <c r="WME12" s="2"/>
      <c r="WMF12" s="2"/>
      <c r="WMG12" s="2"/>
      <c r="WMH12" s="2"/>
      <c r="WMI12" s="2"/>
      <c r="WMJ12" s="2"/>
      <c r="WMK12" s="2"/>
      <c r="WML12" s="2"/>
      <c r="WMM12" s="2"/>
      <c r="WMN12" s="2"/>
      <c r="WMO12" s="2"/>
      <c r="WMP12" s="2"/>
      <c r="WMQ12" s="2"/>
      <c r="WMR12" s="2"/>
      <c r="WMS12" s="2"/>
      <c r="WMT12" s="2"/>
      <c r="WMU12" s="2"/>
      <c r="WMV12" s="2"/>
      <c r="WMW12" s="2"/>
      <c r="WMX12" s="2"/>
      <c r="WMY12" s="2"/>
      <c r="WMZ12" s="2"/>
      <c r="WNA12" s="2"/>
      <c r="WNB12" s="2"/>
      <c r="WNC12" s="2"/>
      <c r="WND12" s="2"/>
      <c r="WNE12" s="2"/>
      <c r="WNF12" s="2"/>
      <c r="WNG12" s="2"/>
      <c r="WNH12" s="2"/>
      <c r="WNI12" s="2"/>
      <c r="WNJ12" s="2"/>
      <c r="WNK12" s="2"/>
      <c r="WNL12" s="2"/>
      <c r="WNM12" s="2"/>
      <c r="WNN12" s="2"/>
      <c r="WNO12" s="2"/>
      <c r="WNP12" s="2"/>
      <c r="WNQ12" s="2"/>
      <c r="WNR12" s="2"/>
      <c r="WNS12" s="2"/>
      <c r="WNT12" s="2"/>
      <c r="WNU12" s="2"/>
      <c r="WNV12" s="2"/>
      <c r="WNW12" s="2"/>
      <c r="WNX12" s="2"/>
      <c r="WNY12" s="2"/>
      <c r="WNZ12" s="2"/>
      <c r="WOA12" s="2"/>
      <c r="WOB12" s="2"/>
      <c r="WOC12" s="2"/>
      <c r="WOD12" s="2"/>
      <c r="WOE12" s="2"/>
      <c r="WOF12" s="2"/>
      <c r="WOG12" s="2"/>
      <c r="WOH12" s="2"/>
      <c r="WOI12" s="2"/>
      <c r="WOJ12" s="2"/>
      <c r="WOK12" s="2"/>
      <c r="WOL12" s="2"/>
      <c r="WOM12" s="2"/>
      <c r="WON12" s="2"/>
      <c r="WOO12" s="2"/>
      <c r="WOP12" s="2"/>
      <c r="WOQ12" s="2"/>
      <c r="WOR12" s="2"/>
      <c r="WOS12" s="2"/>
      <c r="WOT12" s="2"/>
      <c r="WOU12" s="2"/>
      <c r="WOV12" s="2"/>
      <c r="WOW12" s="2"/>
      <c r="WOX12" s="2"/>
      <c r="WOY12" s="2"/>
      <c r="WOZ12" s="2"/>
      <c r="WPA12" s="2"/>
      <c r="WPB12" s="2"/>
      <c r="WPC12" s="2"/>
      <c r="WPD12" s="2"/>
      <c r="WPE12" s="2"/>
      <c r="WPF12" s="2"/>
      <c r="WPG12" s="2"/>
      <c r="WPH12" s="2"/>
      <c r="WPI12" s="2"/>
      <c r="WPJ12" s="2"/>
      <c r="WPK12" s="2"/>
      <c r="WPL12" s="2"/>
      <c r="WPM12" s="2"/>
      <c r="WPN12" s="2"/>
      <c r="WPO12" s="2"/>
      <c r="WPP12" s="2"/>
      <c r="WPQ12" s="2"/>
      <c r="WPR12" s="2"/>
      <c r="WPS12" s="2"/>
      <c r="WPT12" s="2"/>
      <c r="WPU12" s="2"/>
      <c r="WPV12" s="2"/>
      <c r="WPW12" s="2"/>
      <c r="WPX12" s="2"/>
      <c r="WPY12" s="2"/>
      <c r="WPZ12" s="2"/>
      <c r="WQA12" s="2"/>
      <c r="WQB12" s="2"/>
      <c r="WQC12" s="2"/>
      <c r="WQD12" s="2"/>
      <c r="WQE12" s="2"/>
      <c r="WQF12" s="2"/>
      <c r="WQG12" s="2"/>
      <c r="WQH12" s="2"/>
      <c r="WQI12" s="2"/>
      <c r="WQJ12" s="2"/>
      <c r="WQK12" s="2"/>
      <c r="WQL12" s="2"/>
      <c r="WQM12" s="2"/>
      <c r="WQN12" s="2"/>
      <c r="WQO12" s="2"/>
      <c r="WQP12" s="2"/>
      <c r="WQQ12" s="2"/>
      <c r="WQR12" s="2"/>
      <c r="WQS12" s="2"/>
      <c r="WQT12" s="2"/>
      <c r="WQU12" s="2"/>
      <c r="WQV12" s="2"/>
      <c r="WQW12" s="2"/>
      <c r="WQX12" s="2"/>
      <c r="WQY12" s="2"/>
      <c r="WQZ12" s="2"/>
      <c r="WRA12" s="2"/>
      <c r="WRB12" s="2"/>
      <c r="WRC12" s="2"/>
      <c r="WRD12" s="2"/>
      <c r="WRE12" s="2"/>
      <c r="WRF12" s="2"/>
      <c r="WRG12" s="2"/>
      <c r="WRH12" s="2"/>
      <c r="WRI12" s="2"/>
      <c r="WRJ12" s="2"/>
      <c r="WRK12" s="2"/>
      <c r="WRL12" s="2"/>
      <c r="WRM12" s="2"/>
      <c r="WRN12" s="2"/>
      <c r="WRO12" s="2"/>
      <c r="WRP12" s="2"/>
      <c r="WRQ12" s="2"/>
      <c r="WRR12" s="2"/>
      <c r="WRS12" s="2"/>
      <c r="WRT12" s="2"/>
      <c r="WRU12" s="2"/>
      <c r="WRV12" s="2"/>
      <c r="WRW12" s="2"/>
      <c r="WRX12" s="2"/>
      <c r="WRY12" s="2"/>
      <c r="WRZ12" s="2"/>
      <c r="WSA12" s="2"/>
      <c r="WSB12" s="2"/>
      <c r="WSC12" s="2"/>
      <c r="WSD12" s="2"/>
      <c r="WSE12" s="2"/>
      <c r="WSF12" s="2"/>
      <c r="WSG12" s="2"/>
      <c r="WSH12" s="2"/>
      <c r="WSI12" s="2"/>
      <c r="WSJ12" s="2"/>
      <c r="WSK12" s="2"/>
      <c r="WSL12" s="2"/>
      <c r="WSM12" s="2"/>
      <c r="WSN12" s="2"/>
      <c r="WSO12" s="2"/>
      <c r="WSP12" s="2"/>
      <c r="WSQ12" s="2"/>
      <c r="WSR12" s="2"/>
      <c r="WSS12" s="2"/>
      <c r="WST12" s="2"/>
      <c r="WSU12" s="2"/>
      <c r="WSV12" s="2"/>
      <c r="WSW12" s="2"/>
      <c r="WSX12" s="2"/>
      <c r="WSY12" s="2"/>
      <c r="WSZ12" s="2"/>
      <c r="WTA12" s="2"/>
      <c r="WTB12" s="2"/>
      <c r="WTC12" s="2"/>
      <c r="WTD12" s="2"/>
      <c r="WTE12" s="2"/>
      <c r="WTF12" s="2"/>
      <c r="WTG12" s="2"/>
      <c r="WTH12" s="2"/>
      <c r="WTI12" s="2"/>
      <c r="WTJ12" s="2"/>
      <c r="WTK12" s="2"/>
      <c r="WTL12" s="2"/>
      <c r="WTM12" s="2"/>
      <c r="WTN12" s="2"/>
      <c r="WTO12" s="2"/>
      <c r="WTP12" s="2"/>
      <c r="WTQ12" s="2"/>
      <c r="WTR12" s="2"/>
      <c r="WTS12" s="2"/>
      <c r="WTT12" s="2"/>
      <c r="WTU12" s="2"/>
      <c r="WTV12" s="2"/>
      <c r="WTW12" s="2"/>
      <c r="WTX12" s="2"/>
      <c r="WTY12" s="2"/>
      <c r="WTZ12" s="2"/>
      <c r="WUA12" s="2"/>
      <c r="WUB12" s="2"/>
      <c r="WUC12" s="2"/>
      <c r="WUD12" s="2"/>
      <c r="WUE12" s="2"/>
      <c r="WUF12" s="2"/>
      <c r="WUG12" s="2"/>
      <c r="WUH12" s="2"/>
      <c r="WUI12" s="2"/>
      <c r="WUJ12" s="2"/>
      <c r="WUK12" s="2"/>
      <c r="WUL12" s="2"/>
      <c r="WUM12" s="2"/>
      <c r="WUN12" s="2"/>
      <c r="WUO12" s="2"/>
      <c r="WUP12" s="2"/>
      <c r="WUQ12" s="2"/>
      <c r="WUR12" s="2"/>
      <c r="WUS12" s="2"/>
      <c r="WUT12" s="2"/>
      <c r="WUU12" s="2"/>
      <c r="WUV12" s="2"/>
      <c r="WUW12" s="2"/>
      <c r="WUX12" s="2"/>
      <c r="WUY12" s="2"/>
      <c r="WUZ12" s="2"/>
      <c r="WVA12" s="2"/>
      <c r="WVB12" s="2"/>
      <c r="WVC12" s="2"/>
      <c r="WVD12" s="2"/>
      <c r="WVE12" s="2"/>
      <c r="WVF12" s="2"/>
      <c r="WVG12" s="2"/>
      <c r="WVH12" s="2"/>
      <c r="WVI12" s="2"/>
      <c r="WVJ12" s="2"/>
      <c r="WVK12" s="2"/>
      <c r="WVL12" s="2"/>
      <c r="WVM12" s="2"/>
      <c r="WVN12" s="2"/>
      <c r="WVO12" s="2"/>
      <c r="WVP12" s="2"/>
      <c r="WVQ12" s="2"/>
      <c r="WVR12" s="2"/>
      <c r="WVS12" s="2"/>
      <c r="WVT12" s="2"/>
      <c r="WVU12" s="2"/>
      <c r="WVV12" s="2"/>
      <c r="WVW12" s="2"/>
      <c r="WVX12" s="2"/>
      <c r="WVY12" s="2"/>
      <c r="WVZ12" s="2"/>
      <c r="WWA12" s="2"/>
      <c r="WWB12" s="2"/>
      <c r="WWC12" s="2"/>
      <c r="WWD12" s="2"/>
      <c r="WWE12" s="2"/>
      <c r="WWF12" s="2"/>
      <c r="WWG12" s="2"/>
      <c r="WWH12" s="2"/>
      <c r="WWI12" s="2"/>
      <c r="WWJ12" s="2"/>
      <c r="WWK12" s="2"/>
      <c r="WWL12" s="2"/>
      <c r="WWM12" s="2"/>
      <c r="WWN12" s="2"/>
      <c r="WWO12" s="2"/>
      <c r="WWP12" s="2"/>
      <c r="WWQ12" s="2"/>
      <c r="WWR12" s="2"/>
      <c r="WWS12" s="2"/>
      <c r="WWT12" s="2"/>
      <c r="WWU12" s="2"/>
      <c r="WWV12" s="2"/>
      <c r="WWW12" s="2"/>
      <c r="WWX12" s="2"/>
      <c r="WWY12" s="2"/>
      <c r="WWZ12" s="2"/>
      <c r="WXA12" s="2"/>
      <c r="WXB12" s="2"/>
      <c r="WXC12" s="2"/>
      <c r="WXD12" s="2"/>
      <c r="WXE12" s="2"/>
      <c r="WXF12" s="2"/>
      <c r="WXG12" s="2"/>
      <c r="WXH12" s="2"/>
      <c r="WXI12" s="2"/>
      <c r="WXJ12" s="2"/>
      <c r="WXK12" s="2"/>
      <c r="WXL12" s="2"/>
      <c r="WXM12" s="2"/>
      <c r="WXN12" s="2"/>
      <c r="WXO12" s="2"/>
      <c r="WXP12" s="2"/>
      <c r="WXQ12" s="2"/>
      <c r="WXR12" s="2"/>
      <c r="WXS12" s="2"/>
      <c r="WXT12" s="2"/>
      <c r="WXU12" s="2"/>
      <c r="WXV12" s="2"/>
      <c r="WXW12" s="2"/>
      <c r="WXX12" s="2"/>
      <c r="WXY12" s="2"/>
      <c r="WXZ12" s="2"/>
      <c r="WYA12" s="2"/>
      <c r="WYB12" s="2"/>
      <c r="WYC12" s="2"/>
      <c r="WYD12" s="2"/>
      <c r="WYE12" s="2"/>
      <c r="WYF12" s="2"/>
      <c r="WYG12" s="2"/>
      <c r="WYH12" s="2"/>
      <c r="WYI12" s="2"/>
      <c r="WYJ12" s="2"/>
      <c r="WYK12" s="2"/>
      <c r="WYL12" s="2"/>
      <c r="WYM12" s="2"/>
      <c r="WYN12" s="2"/>
      <c r="WYO12" s="2"/>
      <c r="WYP12" s="2"/>
      <c r="WYQ12" s="2"/>
      <c r="WYR12" s="2"/>
      <c r="WYS12" s="2"/>
      <c r="WYT12" s="2"/>
      <c r="WYU12" s="2"/>
      <c r="WYV12" s="2"/>
      <c r="WYW12" s="2"/>
      <c r="WYX12" s="2"/>
      <c r="WYY12" s="2"/>
      <c r="WYZ12" s="2"/>
      <c r="WZA12" s="2"/>
      <c r="WZB12" s="2"/>
      <c r="WZC12" s="2"/>
      <c r="WZD12" s="2"/>
      <c r="WZE12" s="2"/>
      <c r="WZF12" s="2"/>
      <c r="WZG12" s="2"/>
      <c r="WZH12" s="2"/>
      <c r="WZI12" s="2"/>
      <c r="WZJ12" s="2"/>
      <c r="WZK12" s="2"/>
      <c r="WZL12" s="2"/>
      <c r="WZM12" s="2"/>
      <c r="WZN12" s="2"/>
      <c r="WZO12" s="2"/>
      <c r="WZP12" s="2"/>
      <c r="WZQ12" s="2"/>
      <c r="WZR12" s="2"/>
      <c r="WZS12" s="2"/>
      <c r="WZT12" s="2"/>
      <c r="WZU12" s="2"/>
      <c r="WZV12" s="2"/>
      <c r="WZW12" s="2"/>
      <c r="WZX12" s="2"/>
      <c r="WZY12" s="2"/>
      <c r="WZZ12" s="2"/>
      <c r="XAA12" s="2"/>
      <c r="XAB12" s="2"/>
      <c r="XAC12" s="2"/>
      <c r="XAD12" s="2"/>
      <c r="XAE12" s="2"/>
      <c r="XAF12" s="2"/>
      <c r="XAG12" s="2"/>
      <c r="XAH12" s="2"/>
      <c r="XAI12" s="2"/>
      <c r="XAJ12" s="2"/>
      <c r="XAK12" s="2"/>
      <c r="XAL12" s="2"/>
      <c r="XAM12" s="2"/>
      <c r="XAN12" s="2"/>
      <c r="XAO12" s="2"/>
      <c r="XAP12" s="2"/>
      <c r="XAQ12" s="2"/>
      <c r="XAR12" s="2"/>
      <c r="XAS12" s="2"/>
      <c r="XAT12" s="2"/>
      <c r="XAU12" s="2"/>
      <c r="XAV12" s="2"/>
      <c r="XAW12" s="2"/>
      <c r="XAX12" s="2"/>
      <c r="XAY12" s="2"/>
      <c r="XAZ12" s="2"/>
      <c r="XBA12" s="2"/>
      <c r="XBB12" s="2"/>
      <c r="XBC12" s="2"/>
      <c r="XBD12" s="2"/>
      <c r="XBE12" s="2"/>
      <c r="XBF12" s="2"/>
      <c r="XBG12" s="2"/>
      <c r="XBH12" s="2"/>
      <c r="XBI12" s="2"/>
      <c r="XBJ12" s="2"/>
      <c r="XBK12" s="2"/>
      <c r="XBL12" s="2"/>
      <c r="XBM12" s="2"/>
      <c r="XBN12" s="2"/>
      <c r="XBO12" s="2"/>
      <c r="XBP12" s="2"/>
      <c r="XBQ12" s="2"/>
      <c r="XBR12" s="2"/>
      <c r="XBS12" s="2"/>
      <c r="XBT12" s="2"/>
      <c r="XBU12" s="2"/>
      <c r="XBV12" s="2"/>
      <c r="XBW12" s="2"/>
      <c r="XBX12" s="2"/>
      <c r="XBY12" s="2"/>
      <c r="XBZ12" s="2"/>
      <c r="XCA12" s="2"/>
      <c r="XCB12" s="2"/>
      <c r="XCC12" s="2"/>
      <c r="XCD12" s="2"/>
      <c r="XCE12" s="2"/>
      <c r="XCF12" s="2"/>
      <c r="XCG12" s="2"/>
      <c r="XCH12" s="2"/>
      <c r="XCI12" s="2"/>
      <c r="XCJ12" s="2"/>
      <c r="XCK12" s="2"/>
      <c r="XCL12" s="2"/>
      <c r="XCM12" s="2"/>
      <c r="XCN12" s="2"/>
      <c r="XCO12" s="2"/>
      <c r="XCP12" s="2"/>
      <c r="XCQ12" s="2"/>
      <c r="XCR12" s="2"/>
      <c r="XCS12" s="2"/>
      <c r="XCT12" s="2"/>
      <c r="XCU12" s="2"/>
      <c r="XCV12" s="2"/>
      <c r="XCW12" s="2"/>
      <c r="XCX12" s="2"/>
      <c r="XCY12" s="2"/>
      <c r="XCZ12" s="2"/>
      <c r="XDA12" s="2"/>
      <c r="XDB12" s="2"/>
      <c r="XDC12" s="2"/>
      <c r="XDD12" s="2"/>
      <c r="XDE12" s="2"/>
      <c r="XDF12" s="2"/>
      <c r="XDG12" s="2"/>
      <c r="XDH12" s="2"/>
      <c r="XDI12" s="2"/>
      <c r="XDJ12" s="2"/>
      <c r="XDK12" s="2"/>
      <c r="XDL12" s="2"/>
      <c r="XDM12" s="2"/>
      <c r="XDN12" s="2"/>
      <c r="XDO12" s="2"/>
      <c r="XDP12" s="2"/>
      <c r="XDQ12" s="2"/>
      <c r="XDR12" s="2"/>
      <c r="XDS12" s="2"/>
      <c r="XDT12" s="2"/>
      <c r="XDU12" s="2"/>
      <c r="XDV12" s="2"/>
      <c r="XDW12" s="2"/>
      <c r="XDX12" s="2"/>
      <c r="XDY12" s="2"/>
      <c r="XDZ12" s="2"/>
      <c r="XEA12" s="2"/>
      <c r="XEB12" s="2"/>
      <c r="XEC12" s="2"/>
      <c r="XED12" s="2"/>
      <c r="XEE12" s="2"/>
      <c r="XEF12" s="2"/>
      <c r="XEG12" s="2"/>
      <c r="XEH12" s="2"/>
      <c r="XEI12" s="2"/>
      <c r="XEJ12" s="2"/>
      <c r="XEK12" s="2"/>
      <c r="XEL12" s="2"/>
      <c r="XEM12" s="2"/>
      <c r="XEN12" s="2"/>
      <c r="XEO12" s="2"/>
      <c r="XEP12" s="2"/>
      <c r="XEQ12" s="2"/>
      <c r="XER12" s="2"/>
      <c r="XES12" s="2"/>
      <c r="XET12" s="2"/>
      <c r="XEU12" s="2"/>
      <c r="XEV12" s="2"/>
      <c r="XEW12" s="2"/>
      <c r="XEX12" s="2"/>
      <c r="XEY12" s="2"/>
      <c r="XEZ12" s="2"/>
      <c r="XFA12" s="2"/>
      <c r="XFB12" s="2"/>
      <c r="XFC12" s="2"/>
      <c r="XFD12" s="2"/>
    </row>
    <row r="13" s="2" customFormat="1" ht="108" customHeight="1" spans="1:1024 1025:16384">
      <c r="A13" s="29">
        <v>8</v>
      </c>
      <c r="B13" s="30"/>
      <c r="C13" s="29" t="s">
        <v>1033</v>
      </c>
      <c r="D13" s="29" t="s">
        <v>958</v>
      </c>
      <c r="E13" s="30" t="s">
        <v>1034</v>
      </c>
      <c r="F13" s="29" t="s">
        <v>915</v>
      </c>
      <c r="G13" s="29">
        <v>3</v>
      </c>
      <c r="H13" s="31"/>
      <c r="I13" s="32">
        <f t="shared" si="0"/>
        <v>0</v>
      </c>
      <c r="J13" s="29"/>
    </row>
    <row r="14" s="2" customFormat="1" ht="97.05" customHeight="1" spans="1:1024 1025:16384">
      <c r="A14" s="29">
        <v>9</v>
      </c>
      <c r="B14" s="30"/>
      <c r="C14" s="29" t="s">
        <v>977</v>
      </c>
      <c r="D14" s="29" t="s">
        <v>958</v>
      </c>
      <c r="E14" s="30" t="s">
        <v>978</v>
      </c>
      <c r="F14" s="29" t="s">
        <v>979</v>
      </c>
      <c r="G14" s="29">
        <v>1</v>
      </c>
      <c r="H14" s="31"/>
      <c r="I14" s="32">
        <f t="shared" si="0"/>
        <v>0</v>
      </c>
      <c r="J14" s="29"/>
    </row>
    <row r="15" s="2" customFormat="1" ht="82" customHeight="1" spans="1:1024 1025:16384">
      <c r="A15" s="29">
        <v>10</v>
      </c>
      <c r="B15" s="30"/>
      <c r="C15" s="29" t="s">
        <v>1035</v>
      </c>
      <c r="D15" s="29" t="s">
        <v>1029</v>
      </c>
      <c r="E15" s="30" t="s">
        <v>1036</v>
      </c>
      <c r="F15" s="29" t="s">
        <v>982</v>
      </c>
      <c r="G15" s="29">
        <v>3</v>
      </c>
      <c r="H15" s="31"/>
      <c r="I15" s="32">
        <f t="shared" si="0"/>
        <v>0</v>
      </c>
      <c r="J15" s="29"/>
    </row>
    <row r="16" s="3" customFormat="1" ht="117" customHeight="1" spans="1:1024 1025:16384">
      <c r="A16" s="29">
        <v>11</v>
      </c>
      <c r="B16" s="40"/>
      <c r="C16" s="40" t="s">
        <v>990</v>
      </c>
      <c r="D16" s="40" t="s">
        <v>958</v>
      </c>
      <c r="E16" s="41" t="s">
        <v>1037</v>
      </c>
      <c r="F16" s="40" t="s">
        <v>653</v>
      </c>
      <c r="G16" s="40">
        <v>2</v>
      </c>
      <c r="H16" s="42"/>
      <c r="I16" s="32">
        <f t="shared" si="0"/>
        <v>0</v>
      </c>
      <c r="J16" s="40"/>
      <c r="K16" s="2"/>
      <c r="L16" s="2"/>
      <c r="M16" s="2"/>
      <c r="N16" s="43"/>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c r="AMK16" s="2"/>
      <c r="AML16" s="2"/>
      <c r="AMM16" s="2"/>
      <c r="AMN16" s="2"/>
      <c r="AMO16" s="2"/>
      <c r="AMP16" s="2"/>
      <c r="AMQ16" s="2"/>
      <c r="AMR16" s="2"/>
      <c r="AMS16" s="2"/>
      <c r="AMT16" s="2"/>
      <c r="AMU16" s="2"/>
      <c r="AMV16" s="2"/>
      <c r="AMW16" s="2"/>
      <c r="AMX16" s="2"/>
      <c r="AMY16" s="2"/>
      <c r="AMZ16" s="2"/>
      <c r="ANA16" s="2"/>
      <c r="ANB16" s="2"/>
      <c r="ANC16" s="2"/>
      <c r="AND16" s="2"/>
      <c r="ANE16" s="2"/>
      <c r="ANF16" s="2"/>
      <c r="ANG16" s="2"/>
      <c r="ANH16" s="2"/>
      <c r="ANI16" s="2"/>
      <c r="ANJ16" s="2"/>
      <c r="ANK16" s="2"/>
      <c r="ANL16" s="2"/>
      <c r="ANM16" s="2"/>
      <c r="ANN16" s="2"/>
      <c r="ANO16" s="2"/>
      <c r="ANP16" s="2"/>
      <c r="ANQ16" s="2"/>
      <c r="ANR16" s="2"/>
      <c r="ANS16" s="2"/>
      <c r="ANT16" s="2"/>
      <c r="ANU16" s="2"/>
      <c r="ANV16" s="2"/>
      <c r="ANW16" s="2"/>
      <c r="ANX16" s="2"/>
      <c r="ANY16" s="2"/>
      <c r="ANZ16" s="2"/>
      <c r="AOA16" s="2"/>
      <c r="AOB16" s="2"/>
      <c r="AOC16" s="2"/>
      <c r="AOD16" s="2"/>
      <c r="AOE16" s="2"/>
      <c r="AOF16" s="2"/>
      <c r="AOG16" s="2"/>
      <c r="AOH16" s="2"/>
      <c r="AOI16" s="2"/>
      <c r="AOJ16" s="2"/>
      <c r="AOK16" s="2"/>
      <c r="AOL16" s="2"/>
      <c r="AOM16" s="2"/>
      <c r="AON16" s="2"/>
      <c r="AOO16" s="2"/>
      <c r="AOP16" s="2"/>
      <c r="AOQ16" s="2"/>
      <c r="AOR16" s="2"/>
      <c r="AOS16" s="2"/>
      <c r="AOT16" s="2"/>
      <c r="AOU16" s="2"/>
      <c r="AOV16" s="2"/>
      <c r="AOW16" s="2"/>
      <c r="AOX16" s="2"/>
      <c r="AOY16" s="2"/>
      <c r="AOZ16" s="2"/>
      <c r="APA16" s="2"/>
      <c r="APB16" s="2"/>
      <c r="APC16" s="2"/>
      <c r="APD16" s="2"/>
      <c r="APE16" s="2"/>
      <c r="APF16" s="2"/>
      <c r="APG16" s="2"/>
      <c r="APH16" s="2"/>
      <c r="API16" s="2"/>
      <c r="APJ16" s="2"/>
      <c r="APK16" s="2"/>
      <c r="APL16" s="2"/>
      <c r="APM16" s="2"/>
      <c r="APN16" s="2"/>
      <c r="APO16" s="2"/>
      <c r="APP16" s="2"/>
      <c r="APQ16" s="2"/>
      <c r="APR16" s="2"/>
      <c r="APS16" s="2"/>
      <c r="APT16" s="2"/>
      <c r="APU16" s="2"/>
      <c r="APV16" s="2"/>
      <c r="APW16" s="2"/>
      <c r="APX16" s="2"/>
      <c r="APY16" s="2"/>
      <c r="APZ16" s="2"/>
      <c r="AQA16" s="2"/>
      <c r="AQB16" s="2"/>
      <c r="AQC16" s="2"/>
      <c r="AQD16" s="2"/>
      <c r="AQE16" s="2"/>
      <c r="AQF16" s="2"/>
      <c r="AQG16" s="2"/>
      <c r="AQH16" s="2"/>
      <c r="AQI16" s="2"/>
      <c r="AQJ16" s="2"/>
      <c r="AQK16" s="2"/>
      <c r="AQL16" s="2"/>
      <c r="AQM16" s="2"/>
      <c r="AQN16" s="2"/>
      <c r="AQO16" s="2"/>
      <c r="AQP16" s="2"/>
      <c r="AQQ16" s="2"/>
      <c r="AQR16" s="2"/>
      <c r="AQS16" s="2"/>
      <c r="AQT16" s="2"/>
      <c r="AQU16" s="2"/>
      <c r="AQV16" s="2"/>
      <c r="AQW16" s="2"/>
      <c r="AQX16" s="2"/>
      <c r="AQY16" s="2"/>
      <c r="AQZ16" s="2"/>
      <c r="ARA16" s="2"/>
      <c r="ARB16" s="2"/>
      <c r="ARC16" s="2"/>
      <c r="ARD16" s="2"/>
      <c r="ARE16" s="2"/>
      <c r="ARF16" s="2"/>
      <c r="ARG16" s="2"/>
      <c r="ARH16" s="2"/>
      <c r="ARI16" s="2"/>
      <c r="ARJ16" s="2"/>
      <c r="ARK16" s="2"/>
      <c r="ARL16" s="2"/>
      <c r="ARM16" s="2"/>
      <c r="ARN16" s="2"/>
      <c r="ARO16" s="2"/>
      <c r="ARP16" s="2"/>
      <c r="ARQ16" s="2"/>
      <c r="ARR16" s="2"/>
      <c r="ARS16" s="2"/>
      <c r="ART16" s="2"/>
      <c r="ARU16" s="2"/>
      <c r="ARV16" s="2"/>
      <c r="ARW16" s="2"/>
      <c r="ARX16" s="2"/>
      <c r="ARY16" s="2"/>
      <c r="ARZ16" s="2"/>
      <c r="ASA16" s="2"/>
      <c r="ASB16" s="2"/>
      <c r="ASC16" s="2"/>
      <c r="ASD16" s="2"/>
      <c r="ASE16" s="2"/>
      <c r="ASF16" s="2"/>
      <c r="ASG16" s="2"/>
      <c r="ASH16" s="2"/>
      <c r="ASI16" s="2"/>
      <c r="ASJ16" s="2"/>
      <c r="ASK16" s="2"/>
      <c r="ASL16" s="2"/>
      <c r="ASM16" s="2"/>
      <c r="ASN16" s="2"/>
      <c r="ASO16" s="2"/>
      <c r="ASP16" s="2"/>
      <c r="ASQ16" s="2"/>
      <c r="ASR16" s="2"/>
      <c r="ASS16" s="2"/>
      <c r="AST16" s="2"/>
      <c r="ASU16" s="2"/>
      <c r="ASV16" s="2"/>
      <c r="ASW16" s="2"/>
      <c r="ASX16" s="2"/>
      <c r="ASY16" s="2"/>
      <c r="ASZ16" s="2"/>
      <c r="ATA16" s="2"/>
      <c r="ATB16" s="2"/>
      <c r="ATC16" s="2"/>
      <c r="ATD16" s="2"/>
      <c r="ATE16" s="2"/>
      <c r="ATF16" s="2"/>
      <c r="ATG16" s="2"/>
      <c r="ATH16" s="2"/>
      <c r="ATI16" s="2"/>
      <c r="ATJ16" s="2"/>
      <c r="ATK16" s="2"/>
      <c r="ATL16" s="2"/>
      <c r="ATM16" s="2"/>
      <c r="ATN16" s="2"/>
      <c r="ATO16" s="2"/>
      <c r="ATP16" s="2"/>
      <c r="ATQ16" s="2"/>
      <c r="ATR16" s="2"/>
      <c r="ATS16" s="2"/>
      <c r="ATT16" s="2"/>
      <c r="ATU16" s="2"/>
      <c r="ATV16" s="2"/>
      <c r="ATW16" s="2"/>
      <c r="ATX16" s="2"/>
      <c r="ATY16" s="2"/>
      <c r="ATZ16" s="2"/>
      <c r="AUA16" s="2"/>
      <c r="AUB16" s="2"/>
      <c r="AUC16" s="2"/>
      <c r="AUD16" s="2"/>
      <c r="AUE16" s="2"/>
      <c r="AUF16" s="2"/>
      <c r="AUG16" s="2"/>
      <c r="AUH16" s="2"/>
      <c r="AUI16" s="2"/>
      <c r="AUJ16" s="2"/>
      <c r="AUK16" s="2"/>
      <c r="AUL16" s="2"/>
      <c r="AUM16" s="2"/>
      <c r="AUN16" s="2"/>
      <c r="AUO16" s="2"/>
      <c r="AUP16" s="2"/>
      <c r="AUQ16" s="2"/>
      <c r="AUR16" s="2"/>
      <c r="AUS16" s="2"/>
      <c r="AUT16" s="2"/>
      <c r="AUU16" s="2"/>
      <c r="AUV16" s="2"/>
      <c r="AUW16" s="2"/>
      <c r="AUX16" s="2"/>
      <c r="AUY16" s="2"/>
      <c r="AUZ16" s="2"/>
      <c r="AVA16" s="2"/>
      <c r="AVB16" s="2"/>
      <c r="AVC16" s="2"/>
      <c r="AVD16" s="2"/>
      <c r="AVE16" s="2"/>
      <c r="AVF16" s="2"/>
      <c r="AVG16" s="2"/>
      <c r="AVH16" s="2"/>
      <c r="AVI16" s="2"/>
      <c r="AVJ16" s="2"/>
      <c r="AVK16" s="2"/>
      <c r="AVL16" s="2"/>
      <c r="AVM16" s="2"/>
      <c r="AVN16" s="2"/>
      <c r="AVO16" s="2"/>
      <c r="AVP16" s="2"/>
      <c r="AVQ16" s="2"/>
      <c r="AVR16" s="2"/>
      <c r="AVS16" s="2"/>
      <c r="AVT16" s="2"/>
      <c r="AVU16" s="2"/>
      <c r="AVV16" s="2"/>
      <c r="AVW16" s="2"/>
      <c r="AVX16" s="2"/>
      <c r="AVY16" s="2"/>
      <c r="AVZ16" s="2"/>
      <c r="AWA16" s="2"/>
      <c r="AWB16" s="2"/>
      <c r="AWC16" s="2"/>
      <c r="AWD16" s="2"/>
      <c r="AWE16" s="2"/>
      <c r="AWF16" s="2"/>
      <c r="AWG16" s="2"/>
      <c r="AWH16" s="2"/>
      <c r="AWI16" s="2"/>
      <c r="AWJ16" s="2"/>
      <c r="AWK16" s="2"/>
      <c r="AWL16" s="2"/>
      <c r="AWM16" s="2"/>
      <c r="AWN16" s="2"/>
      <c r="AWO16" s="2"/>
      <c r="AWP16" s="2"/>
      <c r="AWQ16" s="2"/>
      <c r="AWR16" s="2"/>
      <c r="AWS16" s="2"/>
      <c r="AWT16" s="2"/>
      <c r="AWU16" s="2"/>
      <c r="AWV16" s="2"/>
      <c r="AWW16" s="2"/>
      <c r="AWX16" s="2"/>
      <c r="AWY16" s="2"/>
      <c r="AWZ16" s="2"/>
      <c r="AXA16" s="2"/>
      <c r="AXB16" s="2"/>
      <c r="AXC16" s="2"/>
      <c r="AXD16" s="2"/>
      <c r="AXE16" s="2"/>
      <c r="AXF16" s="2"/>
      <c r="AXG16" s="2"/>
      <c r="AXH16" s="2"/>
      <c r="AXI16" s="2"/>
      <c r="AXJ16" s="2"/>
      <c r="AXK16" s="2"/>
      <c r="AXL16" s="2"/>
      <c r="AXM16" s="2"/>
      <c r="AXN16" s="2"/>
      <c r="AXO16" s="2"/>
      <c r="AXP16" s="2"/>
      <c r="AXQ16" s="2"/>
      <c r="AXR16" s="2"/>
      <c r="AXS16" s="2"/>
      <c r="AXT16" s="2"/>
      <c r="AXU16" s="2"/>
      <c r="AXV16" s="2"/>
      <c r="AXW16" s="2"/>
      <c r="AXX16" s="2"/>
      <c r="AXY16" s="2"/>
      <c r="AXZ16" s="2"/>
      <c r="AYA16" s="2"/>
      <c r="AYB16" s="2"/>
      <c r="AYC16" s="2"/>
      <c r="AYD16" s="2"/>
      <c r="AYE16" s="2"/>
      <c r="AYF16" s="2"/>
      <c r="AYG16" s="2"/>
      <c r="AYH16" s="2"/>
      <c r="AYI16" s="2"/>
      <c r="AYJ16" s="2"/>
      <c r="AYK16" s="2"/>
      <c r="AYL16" s="2"/>
      <c r="AYM16" s="2"/>
      <c r="AYN16" s="2"/>
      <c r="AYO16" s="2"/>
      <c r="AYP16" s="2"/>
      <c r="AYQ16" s="2"/>
      <c r="AYR16" s="2"/>
      <c r="AYS16" s="2"/>
      <c r="AYT16" s="2"/>
      <c r="AYU16" s="2"/>
      <c r="AYV16" s="2"/>
      <c r="AYW16" s="2"/>
      <c r="AYX16" s="2"/>
      <c r="AYY16" s="2"/>
      <c r="AYZ16" s="2"/>
      <c r="AZA16" s="2"/>
      <c r="AZB16" s="2"/>
      <c r="AZC16" s="2"/>
      <c r="AZD16" s="2"/>
      <c r="AZE16" s="2"/>
      <c r="AZF16" s="2"/>
      <c r="AZG16" s="2"/>
      <c r="AZH16" s="2"/>
      <c r="AZI16" s="2"/>
      <c r="AZJ16" s="2"/>
      <c r="AZK16" s="2"/>
      <c r="AZL16" s="2"/>
      <c r="AZM16" s="2"/>
      <c r="AZN16" s="2"/>
      <c r="AZO16" s="2"/>
      <c r="AZP16" s="2"/>
      <c r="AZQ16" s="2"/>
      <c r="AZR16" s="2"/>
      <c r="AZS16" s="2"/>
      <c r="AZT16" s="2"/>
      <c r="AZU16" s="2"/>
      <c r="AZV16" s="2"/>
      <c r="AZW16" s="2"/>
      <c r="AZX16" s="2"/>
      <c r="AZY16" s="2"/>
      <c r="AZZ16" s="2"/>
      <c r="BAA16" s="2"/>
      <c r="BAB16" s="2"/>
      <c r="BAC16" s="2"/>
      <c r="BAD16" s="2"/>
      <c r="BAE16" s="2"/>
      <c r="BAF16" s="2"/>
      <c r="BAG16" s="2"/>
      <c r="BAH16" s="2"/>
      <c r="BAI16" s="2"/>
      <c r="BAJ16" s="2"/>
      <c r="BAK16" s="2"/>
      <c r="BAL16" s="2"/>
      <c r="BAM16" s="2"/>
      <c r="BAN16" s="2"/>
      <c r="BAO16" s="2"/>
      <c r="BAP16" s="2"/>
      <c r="BAQ16" s="2"/>
      <c r="BAR16" s="2"/>
      <c r="BAS16" s="2"/>
      <c r="BAT16" s="2"/>
      <c r="BAU16" s="2"/>
      <c r="BAV16" s="2"/>
      <c r="BAW16" s="2"/>
      <c r="BAX16" s="2"/>
      <c r="BAY16" s="2"/>
      <c r="BAZ16" s="2"/>
      <c r="BBA16" s="2"/>
      <c r="BBB16" s="2"/>
      <c r="BBC16" s="2"/>
      <c r="BBD16" s="2"/>
      <c r="BBE16" s="2"/>
      <c r="BBF16" s="2"/>
      <c r="BBG16" s="2"/>
      <c r="BBH16" s="2"/>
      <c r="BBI16" s="2"/>
      <c r="BBJ16" s="2"/>
      <c r="BBK16" s="2"/>
      <c r="BBL16" s="2"/>
      <c r="BBM16" s="2"/>
      <c r="BBN16" s="2"/>
      <c r="BBO16" s="2"/>
      <c r="BBP16" s="2"/>
      <c r="BBQ16" s="2"/>
      <c r="BBR16" s="2"/>
      <c r="BBS16" s="2"/>
      <c r="BBT16" s="2"/>
      <c r="BBU16" s="2"/>
      <c r="BBV16" s="2"/>
      <c r="BBW16" s="2"/>
      <c r="BBX16" s="2"/>
      <c r="BBY16" s="2"/>
      <c r="BBZ16" s="2"/>
      <c r="BCA16" s="2"/>
      <c r="BCB16" s="2"/>
      <c r="BCC16" s="2"/>
      <c r="BCD16" s="2"/>
      <c r="BCE16" s="2"/>
      <c r="BCF16" s="2"/>
      <c r="BCG16" s="2"/>
      <c r="BCH16" s="2"/>
      <c r="BCI16" s="2"/>
      <c r="BCJ16" s="2"/>
      <c r="BCK16" s="2"/>
      <c r="BCL16" s="2"/>
      <c r="BCM16" s="2"/>
      <c r="BCN16" s="2"/>
      <c r="BCO16" s="2"/>
      <c r="BCP16" s="2"/>
      <c r="BCQ16" s="2"/>
      <c r="BCR16" s="2"/>
      <c r="BCS16" s="2"/>
      <c r="BCT16" s="2"/>
      <c r="BCU16" s="2"/>
      <c r="BCV16" s="2"/>
      <c r="BCW16" s="2"/>
      <c r="BCX16" s="2"/>
      <c r="BCY16" s="2"/>
      <c r="BCZ16" s="2"/>
      <c r="BDA16" s="2"/>
      <c r="BDB16" s="2"/>
      <c r="BDC16" s="2"/>
      <c r="BDD16" s="2"/>
      <c r="BDE16" s="2"/>
      <c r="BDF16" s="2"/>
      <c r="BDG16" s="2"/>
      <c r="BDH16" s="2"/>
      <c r="BDI16" s="2"/>
      <c r="BDJ16" s="2"/>
      <c r="BDK16" s="2"/>
      <c r="BDL16" s="2"/>
      <c r="BDM16" s="2"/>
      <c r="BDN16" s="2"/>
      <c r="BDO16" s="2"/>
      <c r="BDP16" s="2"/>
      <c r="BDQ16" s="2"/>
      <c r="BDR16" s="2"/>
      <c r="BDS16" s="2"/>
      <c r="BDT16" s="2"/>
      <c r="BDU16" s="2"/>
      <c r="BDV16" s="2"/>
      <c r="BDW16" s="2"/>
      <c r="BDX16" s="2"/>
      <c r="BDY16" s="2"/>
      <c r="BDZ16" s="2"/>
      <c r="BEA16" s="2"/>
      <c r="BEB16" s="2"/>
      <c r="BEC16" s="2"/>
      <c r="BED16" s="2"/>
      <c r="BEE16" s="2"/>
      <c r="BEF16" s="2"/>
      <c r="BEG16" s="2"/>
      <c r="BEH16" s="2"/>
      <c r="BEI16" s="2"/>
      <c r="BEJ16" s="2"/>
      <c r="BEK16" s="2"/>
      <c r="BEL16" s="2"/>
      <c r="BEM16" s="2"/>
      <c r="BEN16" s="2"/>
      <c r="BEO16" s="2"/>
      <c r="BEP16" s="2"/>
      <c r="BEQ16" s="2"/>
      <c r="BER16" s="2"/>
      <c r="BES16" s="2"/>
      <c r="BET16" s="2"/>
      <c r="BEU16" s="2"/>
      <c r="BEV16" s="2"/>
      <c r="BEW16" s="2"/>
      <c r="BEX16" s="2"/>
      <c r="BEY16" s="2"/>
      <c r="BEZ16" s="2"/>
      <c r="BFA16" s="2"/>
      <c r="BFB16" s="2"/>
      <c r="BFC16" s="2"/>
      <c r="BFD16" s="2"/>
      <c r="BFE16" s="2"/>
      <c r="BFF16" s="2"/>
      <c r="BFG16" s="2"/>
      <c r="BFH16" s="2"/>
      <c r="BFI16" s="2"/>
      <c r="BFJ16" s="2"/>
      <c r="BFK16" s="2"/>
      <c r="BFL16" s="2"/>
      <c r="BFM16" s="2"/>
      <c r="BFN16" s="2"/>
      <c r="BFO16" s="2"/>
      <c r="BFP16" s="2"/>
      <c r="BFQ16" s="2"/>
      <c r="BFR16" s="2"/>
      <c r="BFS16" s="2"/>
      <c r="BFT16" s="2"/>
      <c r="BFU16" s="2"/>
      <c r="BFV16" s="2"/>
      <c r="BFW16" s="2"/>
      <c r="BFX16" s="2"/>
      <c r="BFY16" s="2"/>
      <c r="BFZ16" s="2"/>
      <c r="BGA16" s="2"/>
      <c r="BGB16" s="2"/>
      <c r="BGC16" s="2"/>
      <c r="BGD16" s="2"/>
      <c r="BGE16" s="2"/>
      <c r="BGF16" s="2"/>
      <c r="BGG16" s="2"/>
      <c r="BGH16" s="2"/>
      <c r="BGI16" s="2"/>
      <c r="BGJ16" s="2"/>
      <c r="BGK16" s="2"/>
      <c r="BGL16" s="2"/>
      <c r="BGM16" s="2"/>
      <c r="BGN16" s="2"/>
      <c r="BGO16" s="2"/>
      <c r="BGP16" s="2"/>
      <c r="BGQ16" s="2"/>
      <c r="BGR16" s="2"/>
      <c r="BGS16" s="2"/>
      <c r="BGT16" s="2"/>
      <c r="BGU16" s="2"/>
      <c r="BGV16" s="2"/>
      <c r="BGW16" s="2"/>
      <c r="BGX16" s="2"/>
      <c r="BGY16" s="2"/>
      <c r="BGZ16" s="2"/>
      <c r="BHA16" s="2"/>
      <c r="BHB16" s="2"/>
      <c r="BHC16" s="2"/>
      <c r="BHD16" s="2"/>
      <c r="BHE16" s="2"/>
      <c r="BHF16" s="2"/>
      <c r="BHG16" s="2"/>
      <c r="BHH16" s="2"/>
      <c r="BHI16" s="2"/>
      <c r="BHJ16" s="2"/>
      <c r="BHK16" s="2"/>
      <c r="BHL16" s="2"/>
      <c r="BHM16" s="2"/>
      <c r="BHN16" s="2"/>
      <c r="BHO16" s="2"/>
      <c r="BHP16" s="2"/>
      <c r="BHQ16" s="2"/>
      <c r="BHR16" s="2"/>
      <c r="BHS16" s="2"/>
      <c r="BHT16" s="2"/>
      <c r="BHU16" s="2"/>
      <c r="BHV16" s="2"/>
      <c r="BHW16" s="2"/>
      <c r="BHX16" s="2"/>
      <c r="BHY16" s="2"/>
      <c r="BHZ16" s="2"/>
      <c r="BIA16" s="2"/>
      <c r="BIB16" s="2"/>
      <c r="BIC16" s="2"/>
      <c r="BID16" s="2"/>
      <c r="BIE16" s="2"/>
      <c r="BIF16" s="2"/>
      <c r="BIG16" s="2"/>
      <c r="BIH16" s="2"/>
      <c r="BII16" s="2"/>
      <c r="BIJ16" s="2"/>
      <c r="BIK16" s="2"/>
      <c r="BIL16" s="2"/>
      <c r="BIM16" s="2"/>
      <c r="BIN16" s="2"/>
      <c r="BIO16" s="2"/>
      <c r="BIP16" s="2"/>
      <c r="BIQ16" s="2"/>
      <c r="BIR16" s="2"/>
      <c r="BIS16" s="2"/>
      <c r="BIT16" s="2"/>
      <c r="BIU16" s="2"/>
      <c r="BIV16" s="2"/>
      <c r="BIW16" s="2"/>
      <c r="BIX16" s="2"/>
      <c r="BIY16" s="2"/>
      <c r="BIZ16" s="2"/>
      <c r="BJA16" s="2"/>
      <c r="BJB16" s="2"/>
      <c r="BJC16" s="2"/>
      <c r="BJD16" s="2"/>
      <c r="BJE16" s="2"/>
      <c r="BJF16" s="2"/>
      <c r="BJG16" s="2"/>
      <c r="BJH16" s="2"/>
      <c r="BJI16" s="2"/>
      <c r="BJJ16" s="2"/>
      <c r="BJK16" s="2"/>
      <c r="BJL16" s="2"/>
      <c r="BJM16" s="2"/>
      <c r="BJN16" s="2"/>
      <c r="BJO16" s="2"/>
      <c r="BJP16" s="2"/>
      <c r="BJQ16" s="2"/>
      <c r="BJR16" s="2"/>
      <c r="BJS16" s="2"/>
      <c r="BJT16" s="2"/>
      <c r="BJU16" s="2"/>
      <c r="BJV16" s="2"/>
      <c r="BJW16" s="2"/>
      <c r="BJX16" s="2"/>
      <c r="BJY16" s="2"/>
      <c r="BJZ16" s="2"/>
      <c r="BKA16" s="2"/>
      <c r="BKB16" s="2"/>
      <c r="BKC16" s="2"/>
      <c r="BKD16" s="2"/>
      <c r="BKE16" s="2"/>
      <c r="BKF16" s="2"/>
      <c r="BKG16" s="2"/>
      <c r="BKH16" s="2"/>
      <c r="BKI16" s="2"/>
      <c r="BKJ16" s="2"/>
      <c r="BKK16" s="2"/>
      <c r="BKL16" s="2"/>
      <c r="BKM16" s="2"/>
      <c r="BKN16" s="2"/>
      <c r="BKO16" s="2"/>
      <c r="BKP16" s="2"/>
      <c r="BKQ16" s="2"/>
      <c r="BKR16" s="2"/>
      <c r="BKS16" s="2"/>
      <c r="BKT16" s="2"/>
      <c r="BKU16" s="2"/>
      <c r="BKV16" s="2"/>
      <c r="BKW16" s="2"/>
      <c r="BKX16" s="2"/>
      <c r="BKY16" s="2"/>
      <c r="BKZ16" s="2"/>
      <c r="BLA16" s="2"/>
      <c r="BLB16" s="2"/>
      <c r="BLC16" s="2"/>
      <c r="BLD16" s="2"/>
      <c r="BLE16" s="2"/>
      <c r="BLF16" s="2"/>
      <c r="BLG16" s="2"/>
      <c r="BLH16" s="2"/>
      <c r="BLI16" s="2"/>
      <c r="BLJ16" s="2"/>
      <c r="BLK16" s="2"/>
      <c r="BLL16" s="2"/>
      <c r="BLM16" s="2"/>
      <c r="BLN16" s="2"/>
      <c r="BLO16" s="2"/>
      <c r="BLP16" s="2"/>
      <c r="BLQ16" s="2"/>
      <c r="BLR16" s="2"/>
      <c r="BLS16" s="2"/>
      <c r="BLT16" s="2"/>
      <c r="BLU16" s="2"/>
      <c r="BLV16" s="2"/>
      <c r="BLW16" s="2"/>
      <c r="BLX16" s="2"/>
      <c r="BLY16" s="2"/>
      <c r="BLZ16" s="2"/>
      <c r="BMA16" s="2"/>
      <c r="BMB16" s="2"/>
      <c r="BMC16" s="2"/>
      <c r="BMD16" s="2"/>
      <c r="BME16" s="2"/>
      <c r="BMF16" s="2"/>
      <c r="BMG16" s="2"/>
      <c r="BMH16" s="2"/>
      <c r="BMI16" s="2"/>
      <c r="BMJ16" s="2"/>
      <c r="BMK16" s="2"/>
      <c r="BML16" s="2"/>
      <c r="BMM16" s="2"/>
      <c r="BMN16" s="2"/>
      <c r="BMO16" s="2"/>
      <c r="BMP16" s="2"/>
      <c r="BMQ16" s="2"/>
      <c r="BMR16" s="2"/>
      <c r="BMS16" s="2"/>
      <c r="BMT16" s="2"/>
      <c r="BMU16" s="2"/>
      <c r="BMV16" s="2"/>
      <c r="BMW16" s="2"/>
      <c r="BMX16" s="2"/>
      <c r="BMY16" s="2"/>
      <c r="BMZ16" s="2"/>
      <c r="BNA16" s="2"/>
      <c r="BNB16" s="2"/>
      <c r="BNC16" s="2"/>
      <c r="BND16" s="2"/>
      <c r="BNE16" s="2"/>
      <c r="BNF16" s="2"/>
      <c r="BNG16" s="2"/>
      <c r="BNH16" s="2"/>
      <c r="BNI16" s="2"/>
      <c r="BNJ16" s="2"/>
      <c r="BNK16" s="2"/>
      <c r="BNL16" s="2"/>
      <c r="BNM16" s="2"/>
      <c r="BNN16" s="2"/>
      <c r="BNO16" s="2"/>
      <c r="BNP16" s="2"/>
      <c r="BNQ16" s="2"/>
      <c r="BNR16" s="2"/>
      <c r="BNS16" s="2"/>
      <c r="BNT16" s="2"/>
      <c r="BNU16" s="2"/>
      <c r="BNV16" s="2"/>
      <c r="BNW16" s="2"/>
      <c r="BNX16" s="2"/>
      <c r="BNY16" s="2"/>
      <c r="BNZ16" s="2"/>
      <c r="BOA16" s="2"/>
      <c r="BOB16" s="2"/>
      <c r="BOC16" s="2"/>
      <c r="BOD16" s="2"/>
      <c r="BOE16" s="2"/>
      <c r="BOF16" s="2"/>
      <c r="BOG16" s="2"/>
      <c r="BOH16" s="2"/>
      <c r="BOI16" s="2"/>
      <c r="BOJ16" s="2"/>
      <c r="BOK16" s="2"/>
      <c r="BOL16" s="2"/>
      <c r="BOM16" s="2"/>
      <c r="BON16" s="2"/>
      <c r="BOO16" s="2"/>
      <c r="BOP16" s="2"/>
      <c r="BOQ16" s="2"/>
      <c r="BOR16" s="2"/>
      <c r="BOS16" s="2"/>
      <c r="BOT16" s="2"/>
      <c r="BOU16" s="2"/>
      <c r="BOV16" s="2"/>
      <c r="BOW16" s="2"/>
      <c r="BOX16" s="2"/>
      <c r="BOY16" s="2"/>
      <c r="BOZ16" s="2"/>
      <c r="BPA16" s="2"/>
      <c r="BPB16" s="2"/>
      <c r="BPC16" s="2"/>
      <c r="BPD16" s="2"/>
      <c r="BPE16" s="2"/>
      <c r="BPF16" s="2"/>
      <c r="BPG16" s="2"/>
      <c r="BPH16" s="2"/>
      <c r="BPI16" s="2"/>
      <c r="BPJ16" s="2"/>
      <c r="BPK16" s="2"/>
      <c r="BPL16" s="2"/>
      <c r="BPM16" s="2"/>
      <c r="BPN16" s="2"/>
      <c r="BPO16" s="2"/>
      <c r="BPP16" s="2"/>
      <c r="BPQ16" s="2"/>
      <c r="BPR16" s="2"/>
      <c r="BPS16" s="2"/>
      <c r="BPT16" s="2"/>
      <c r="BPU16" s="2"/>
      <c r="BPV16" s="2"/>
      <c r="BPW16" s="2"/>
      <c r="BPX16" s="2"/>
      <c r="BPY16" s="2"/>
      <c r="BPZ16" s="2"/>
      <c r="BQA16" s="2"/>
      <c r="BQB16" s="2"/>
      <c r="BQC16" s="2"/>
      <c r="BQD16" s="2"/>
      <c r="BQE16" s="2"/>
      <c r="BQF16" s="2"/>
      <c r="BQG16" s="2"/>
      <c r="BQH16" s="2"/>
      <c r="BQI16" s="2"/>
      <c r="BQJ16" s="2"/>
      <c r="BQK16" s="2"/>
      <c r="BQL16" s="2"/>
      <c r="BQM16" s="2"/>
      <c r="BQN16" s="2"/>
      <c r="BQO16" s="2"/>
      <c r="BQP16" s="2"/>
      <c r="BQQ16" s="2"/>
      <c r="BQR16" s="2"/>
      <c r="BQS16" s="2"/>
      <c r="BQT16" s="2"/>
      <c r="BQU16" s="2"/>
      <c r="BQV16" s="2"/>
      <c r="BQW16" s="2"/>
      <c r="BQX16" s="2"/>
      <c r="BQY16" s="2"/>
      <c r="BQZ16" s="2"/>
      <c r="BRA16" s="2"/>
      <c r="BRB16" s="2"/>
      <c r="BRC16" s="2"/>
      <c r="BRD16" s="2"/>
      <c r="BRE16" s="2"/>
      <c r="BRF16" s="2"/>
      <c r="BRG16" s="2"/>
      <c r="BRH16" s="2"/>
      <c r="BRI16" s="2"/>
      <c r="BRJ16" s="2"/>
      <c r="BRK16" s="2"/>
      <c r="BRL16" s="2"/>
      <c r="BRM16" s="2"/>
      <c r="BRN16" s="2"/>
      <c r="BRO16" s="2"/>
      <c r="BRP16" s="2"/>
      <c r="BRQ16" s="2"/>
      <c r="BRR16" s="2"/>
      <c r="BRS16" s="2"/>
      <c r="BRT16" s="2"/>
      <c r="BRU16" s="2"/>
      <c r="BRV16" s="2"/>
      <c r="BRW16" s="2"/>
      <c r="BRX16" s="2"/>
      <c r="BRY16" s="2"/>
      <c r="BRZ16" s="2"/>
      <c r="BSA16" s="2"/>
      <c r="BSB16" s="2"/>
      <c r="BSC16" s="2"/>
      <c r="BSD16" s="2"/>
      <c r="BSE16" s="2"/>
      <c r="BSF16" s="2"/>
      <c r="BSG16" s="2"/>
      <c r="BSH16" s="2"/>
      <c r="BSI16" s="2"/>
      <c r="BSJ16" s="2"/>
      <c r="BSK16" s="2"/>
      <c r="BSL16" s="2"/>
      <c r="BSM16" s="2"/>
      <c r="BSN16" s="2"/>
      <c r="BSO16" s="2"/>
      <c r="BSP16" s="2"/>
      <c r="BSQ16" s="2"/>
      <c r="BSR16" s="2"/>
      <c r="BSS16" s="2"/>
      <c r="BST16" s="2"/>
      <c r="BSU16" s="2"/>
      <c r="BSV16" s="2"/>
      <c r="BSW16" s="2"/>
      <c r="BSX16" s="2"/>
      <c r="BSY16" s="2"/>
      <c r="BSZ16" s="2"/>
      <c r="BTA16" s="2"/>
      <c r="BTB16" s="2"/>
      <c r="BTC16" s="2"/>
      <c r="BTD16" s="2"/>
      <c r="BTE16" s="2"/>
      <c r="BTF16" s="2"/>
      <c r="BTG16" s="2"/>
      <c r="BTH16" s="2"/>
      <c r="BTI16" s="2"/>
      <c r="BTJ16" s="2"/>
      <c r="BTK16" s="2"/>
      <c r="BTL16" s="2"/>
      <c r="BTM16" s="2"/>
      <c r="BTN16" s="2"/>
      <c r="BTO16" s="2"/>
      <c r="BTP16" s="2"/>
      <c r="BTQ16" s="2"/>
      <c r="BTR16" s="2"/>
      <c r="BTS16" s="2"/>
      <c r="BTT16" s="2"/>
      <c r="BTU16" s="2"/>
      <c r="BTV16" s="2"/>
      <c r="BTW16" s="2"/>
      <c r="BTX16" s="2"/>
      <c r="BTY16" s="2"/>
      <c r="BTZ16" s="2"/>
      <c r="BUA16" s="2"/>
      <c r="BUB16" s="2"/>
      <c r="BUC16" s="2"/>
      <c r="BUD16" s="2"/>
      <c r="BUE16" s="2"/>
      <c r="BUF16" s="2"/>
      <c r="BUG16" s="2"/>
      <c r="BUH16" s="2"/>
      <c r="BUI16" s="2"/>
      <c r="BUJ16" s="2"/>
      <c r="BUK16" s="2"/>
      <c r="BUL16" s="2"/>
      <c r="BUM16" s="2"/>
      <c r="BUN16" s="2"/>
      <c r="BUO16" s="2"/>
      <c r="BUP16" s="2"/>
      <c r="BUQ16" s="2"/>
      <c r="BUR16" s="2"/>
      <c r="BUS16" s="2"/>
      <c r="BUT16" s="2"/>
      <c r="BUU16" s="2"/>
      <c r="BUV16" s="2"/>
      <c r="BUW16" s="2"/>
      <c r="BUX16" s="2"/>
      <c r="BUY16" s="2"/>
      <c r="BUZ16" s="2"/>
      <c r="BVA16" s="2"/>
      <c r="BVB16" s="2"/>
      <c r="BVC16" s="2"/>
      <c r="BVD16" s="2"/>
      <c r="BVE16" s="2"/>
      <c r="BVF16" s="2"/>
      <c r="BVG16" s="2"/>
      <c r="BVH16" s="2"/>
      <c r="BVI16" s="2"/>
      <c r="BVJ16" s="2"/>
      <c r="BVK16" s="2"/>
      <c r="BVL16" s="2"/>
      <c r="BVM16" s="2"/>
      <c r="BVN16" s="2"/>
      <c r="BVO16" s="2"/>
      <c r="BVP16" s="2"/>
      <c r="BVQ16" s="2"/>
      <c r="BVR16" s="2"/>
      <c r="BVS16" s="2"/>
      <c r="BVT16" s="2"/>
      <c r="BVU16" s="2"/>
      <c r="BVV16" s="2"/>
      <c r="BVW16" s="2"/>
      <c r="BVX16" s="2"/>
      <c r="BVY16" s="2"/>
      <c r="BVZ16" s="2"/>
      <c r="BWA16" s="2"/>
      <c r="BWB16" s="2"/>
      <c r="BWC16" s="2"/>
      <c r="BWD16" s="2"/>
      <c r="BWE16" s="2"/>
      <c r="BWF16" s="2"/>
      <c r="BWG16" s="2"/>
      <c r="BWH16" s="2"/>
      <c r="BWI16" s="2"/>
      <c r="BWJ16" s="2"/>
      <c r="BWK16" s="2"/>
      <c r="BWL16" s="2"/>
      <c r="BWM16" s="2"/>
      <c r="BWN16" s="2"/>
      <c r="BWO16" s="2"/>
      <c r="BWP16" s="2"/>
      <c r="BWQ16" s="2"/>
      <c r="BWR16" s="2"/>
      <c r="BWS16" s="2"/>
      <c r="BWT16" s="2"/>
      <c r="BWU16" s="2"/>
      <c r="BWV16" s="2"/>
      <c r="BWW16" s="2"/>
      <c r="BWX16" s="2"/>
      <c r="BWY16" s="2"/>
      <c r="BWZ16" s="2"/>
      <c r="BXA16" s="2"/>
      <c r="BXB16" s="2"/>
      <c r="BXC16" s="2"/>
      <c r="BXD16" s="2"/>
      <c r="BXE16" s="2"/>
      <c r="BXF16" s="2"/>
      <c r="BXG16" s="2"/>
      <c r="BXH16" s="2"/>
      <c r="BXI16" s="2"/>
      <c r="BXJ16" s="2"/>
      <c r="BXK16" s="2"/>
      <c r="BXL16" s="2"/>
      <c r="BXM16" s="2"/>
      <c r="BXN16" s="2"/>
      <c r="BXO16" s="2"/>
      <c r="BXP16" s="2"/>
      <c r="BXQ16" s="2"/>
      <c r="BXR16" s="2"/>
      <c r="BXS16" s="2"/>
      <c r="BXT16" s="2"/>
      <c r="BXU16" s="2"/>
      <c r="BXV16" s="2"/>
      <c r="BXW16" s="2"/>
      <c r="BXX16" s="2"/>
      <c r="BXY16" s="2"/>
      <c r="BXZ16" s="2"/>
      <c r="BYA16" s="2"/>
      <c r="BYB16" s="2"/>
      <c r="BYC16" s="2"/>
      <c r="BYD16" s="2"/>
      <c r="BYE16" s="2"/>
      <c r="BYF16" s="2"/>
      <c r="BYG16" s="2"/>
      <c r="BYH16" s="2"/>
      <c r="BYI16" s="2"/>
      <c r="BYJ16" s="2"/>
      <c r="BYK16" s="2"/>
      <c r="BYL16" s="2"/>
      <c r="BYM16" s="2"/>
      <c r="BYN16" s="2"/>
      <c r="BYO16" s="2"/>
      <c r="BYP16" s="2"/>
      <c r="BYQ16" s="2"/>
      <c r="BYR16" s="2"/>
      <c r="BYS16" s="2"/>
      <c r="BYT16" s="2"/>
      <c r="BYU16" s="2"/>
      <c r="BYV16" s="2"/>
      <c r="BYW16" s="2"/>
      <c r="BYX16" s="2"/>
      <c r="BYY16" s="2"/>
      <c r="BYZ16" s="2"/>
      <c r="BZA16" s="2"/>
      <c r="BZB16" s="2"/>
      <c r="BZC16" s="2"/>
      <c r="BZD16" s="2"/>
      <c r="BZE16" s="2"/>
      <c r="BZF16" s="2"/>
      <c r="BZG16" s="2"/>
      <c r="BZH16" s="2"/>
      <c r="BZI16" s="2"/>
      <c r="BZJ16" s="2"/>
      <c r="BZK16" s="2"/>
      <c r="BZL16" s="2"/>
      <c r="BZM16" s="2"/>
      <c r="BZN16" s="2"/>
      <c r="BZO16" s="2"/>
      <c r="BZP16" s="2"/>
      <c r="BZQ16" s="2"/>
      <c r="BZR16" s="2"/>
      <c r="BZS16" s="2"/>
      <c r="BZT16" s="2"/>
      <c r="BZU16" s="2"/>
      <c r="BZV16" s="2"/>
      <c r="BZW16" s="2"/>
      <c r="BZX16" s="2"/>
      <c r="BZY16" s="2"/>
      <c r="BZZ16" s="2"/>
      <c r="CAA16" s="2"/>
      <c r="CAB16" s="2"/>
      <c r="CAC16" s="2"/>
      <c r="CAD16" s="2"/>
      <c r="CAE16" s="2"/>
      <c r="CAF16" s="2"/>
      <c r="CAG16" s="2"/>
      <c r="CAH16" s="2"/>
      <c r="CAI16" s="2"/>
      <c r="CAJ16" s="2"/>
      <c r="CAK16" s="2"/>
      <c r="CAL16" s="2"/>
      <c r="CAM16" s="2"/>
      <c r="CAN16" s="2"/>
      <c r="CAO16" s="2"/>
      <c r="CAP16" s="2"/>
      <c r="CAQ16" s="2"/>
      <c r="CAR16" s="2"/>
      <c r="CAS16" s="2"/>
      <c r="CAT16" s="2"/>
      <c r="CAU16" s="2"/>
      <c r="CAV16" s="2"/>
      <c r="CAW16" s="2"/>
      <c r="CAX16" s="2"/>
      <c r="CAY16" s="2"/>
      <c r="CAZ16" s="2"/>
      <c r="CBA16" s="2"/>
      <c r="CBB16" s="2"/>
      <c r="CBC16" s="2"/>
      <c r="CBD16" s="2"/>
      <c r="CBE16" s="2"/>
      <c r="CBF16" s="2"/>
      <c r="CBG16" s="2"/>
      <c r="CBH16" s="2"/>
      <c r="CBI16" s="2"/>
      <c r="CBJ16" s="2"/>
      <c r="CBK16" s="2"/>
      <c r="CBL16" s="2"/>
      <c r="CBM16" s="2"/>
      <c r="CBN16" s="2"/>
      <c r="CBO16" s="2"/>
      <c r="CBP16" s="2"/>
      <c r="CBQ16" s="2"/>
      <c r="CBR16" s="2"/>
      <c r="CBS16" s="2"/>
      <c r="CBT16" s="2"/>
      <c r="CBU16" s="2"/>
      <c r="CBV16" s="2"/>
      <c r="CBW16" s="2"/>
      <c r="CBX16" s="2"/>
      <c r="CBY16" s="2"/>
      <c r="CBZ16" s="2"/>
      <c r="CCA16" s="2"/>
      <c r="CCB16" s="2"/>
      <c r="CCC16" s="2"/>
      <c r="CCD16" s="2"/>
      <c r="CCE16" s="2"/>
      <c r="CCF16" s="2"/>
      <c r="CCG16" s="2"/>
      <c r="CCH16" s="2"/>
      <c r="CCI16" s="2"/>
      <c r="CCJ16" s="2"/>
      <c r="CCK16" s="2"/>
      <c r="CCL16" s="2"/>
      <c r="CCM16" s="2"/>
      <c r="CCN16" s="2"/>
      <c r="CCO16" s="2"/>
      <c r="CCP16" s="2"/>
      <c r="CCQ16" s="2"/>
      <c r="CCR16" s="2"/>
      <c r="CCS16" s="2"/>
      <c r="CCT16" s="2"/>
      <c r="CCU16" s="2"/>
      <c r="CCV16" s="2"/>
      <c r="CCW16" s="2"/>
      <c r="CCX16" s="2"/>
      <c r="CCY16" s="2"/>
      <c r="CCZ16" s="2"/>
      <c r="CDA16" s="2"/>
      <c r="CDB16" s="2"/>
      <c r="CDC16" s="2"/>
      <c r="CDD16" s="2"/>
      <c r="CDE16" s="2"/>
      <c r="CDF16" s="2"/>
      <c r="CDG16" s="2"/>
      <c r="CDH16" s="2"/>
      <c r="CDI16" s="2"/>
      <c r="CDJ16" s="2"/>
      <c r="CDK16" s="2"/>
      <c r="CDL16" s="2"/>
      <c r="CDM16" s="2"/>
      <c r="CDN16" s="2"/>
      <c r="CDO16" s="2"/>
      <c r="CDP16" s="2"/>
      <c r="CDQ16" s="2"/>
      <c r="CDR16" s="2"/>
      <c r="CDS16" s="2"/>
      <c r="CDT16" s="2"/>
      <c r="CDU16" s="2"/>
      <c r="CDV16" s="2"/>
      <c r="CDW16" s="2"/>
      <c r="CDX16" s="2"/>
      <c r="CDY16" s="2"/>
      <c r="CDZ16" s="2"/>
      <c r="CEA16" s="2"/>
      <c r="CEB16" s="2"/>
      <c r="CEC16" s="2"/>
      <c r="CED16" s="2"/>
      <c r="CEE16" s="2"/>
      <c r="CEF16" s="2"/>
      <c r="CEG16" s="2"/>
      <c r="CEH16" s="2"/>
      <c r="CEI16" s="2"/>
      <c r="CEJ16" s="2"/>
      <c r="CEK16" s="2"/>
      <c r="CEL16" s="2"/>
      <c r="CEM16" s="2"/>
      <c r="CEN16" s="2"/>
      <c r="CEO16" s="2"/>
      <c r="CEP16" s="2"/>
      <c r="CEQ16" s="2"/>
      <c r="CER16" s="2"/>
      <c r="CES16" s="2"/>
      <c r="CET16" s="2"/>
      <c r="CEU16" s="2"/>
      <c r="CEV16" s="2"/>
      <c r="CEW16" s="2"/>
      <c r="CEX16" s="2"/>
      <c r="CEY16" s="2"/>
      <c r="CEZ16" s="2"/>
      <c r="CFA16" s="2"/>
      <c r="CFB16" s="2"/>
      <c r="CFC16" s="2"/>
      <c r="CFD16" s="2"/>
      <c r="CFE16" s="2"/>
      <c r="CFF16" s="2"/>
      <c r="CFG16" s="2"/>
      <c r="CFH16" s="2"/>
      <c r="CFI16" s="2"/>
      <c r="CFJ16" s="2"/>
      <c r="CFK16" s="2"/>
      <c r="CFL16" s="2"/>
      <c r="CFM16" s="2"/>
      <c r="CFN16" s="2"/>
      <c r="CFO16" s="2"/>
      <c r="CFP16" s="2"/>
      <c r="CFQ16" s="2"/>
      <c r="CFR16" s="2"/>
      <c r="CFS16" s="2"/>
      <c r="CFT16" s="2"/>
      <c r="CFU16" s="2"/>
      <c r="CFV16" s="2"/>
      <c r="CFW16" s="2"/>
      <c r="CFX16" s="2"/>
      <c r="CFY16" s="2"/>
      <c r="CFZ16" s="2"/>
      <c r="CGA16" s="2"/>
      <c r="CGB16" s="2"/>
      <c r="CGC16" s="2"/>
      <c r="CGD16" s="2"/>
      <c r="CGE16" s="2"/>
      <c r="CGF16" s="2"/>
      <c r="CGG16" s="2"/>
      <c r="CGH16" s="2"/>
      <c r="CGI16" s="2"/>
      <c r="CGJ16" s="2"/>
      <c r="CGK16" s="2"/>
      <c r="CGL16" s="2"/>
      <c r="CGM16" s="2"/>
      <c r="CGN16" s="2"/>
      <c r="CGO16" s="2"/>
      <c r="CGP16" s="2"/>
      <c r="CGQ16" s="2"/>
      <c r="CGR16" s="2"/>
      <c r="CGS16" s="2"/>
      <c r="CGT16" s="2"/>
      <c r="CGU16" s="2"/>
      <c r="CGV16" s="2"/>
      <c r="CGW16" s="2"/>
      <c r="CGX16" s="2"/>
      <c r="CGY16" s="2"/>
      <c r="CGZ16" s="2"/>
      <c r="CHA16" s="2"/>
      <c r="CHB16" s="2"/>
      <c r="CHC16" s="2"/>
      <c r="CHD16" s="2"/>
      <c r="CHE16" s="2"/>
      <c r="CHF16" s="2"/>
      <c r="CHG16" s="2"/>
      <c r="CHH16" s="2"/>
      <c r="CHI16" s="2"/>
      <c r="CHJ16" s="2"/>
      <c r="CHK16" s="2"/>
      <c r="CHL16" s="2"/>
      <c r="CHM16" s="2"/>
      <c r="CHN16" s="2"/>
      <c r="CHO16" s="2"/>
      <c r="CHP16" s="2"/>
      <c r="CHQ16" s="2"/>
      <c r="CHR16" s="2"/>
      <c r="CHS16" s="2"/>
      <c r="CHT16" s="2"/>
      <c r="CHU16" s="2"/>
      <c r="CHV16" s="2"/>
      <c r="CHW16" s="2"/>
      <c r="CHX16" s="2"/>
      <c r="CHY16" s="2"/>
      <c r="CHZ16" s="2"/>
      <c r="CIA16" s="2"/>
      <c r="CIB16" s="2"/>
      <c r="CIC16" s="2"/>
      <c r="CID16" s="2"/>
      <c r="CIE16" s="2"/>
      <c r="CIF16" s="2"/>
      <c r="CIG16" s="2"/>
      <c r="CIH16" s="2"/>
      <c r="CII16" s="2"/>
      <c r="CIJ16" s="2"/>
      <c r="CIK16" s="2"/>
      <c r="CIL16" s="2"/>
      <c r="CIM16" s="2"/>
      <c r="CIN16" s="2"/>
      <c r="CIO16" s="2"/>
      <c r="CIP16" s="2"/>
      <c r="CIQ16" s="2"/>
      <c r="CIR16" s="2"/>
      <c r="CIS16" s="2"/>
      <c r="CIT16" s="2"/>
      <c r="CIU16" s="2"/>
      <c r="CIV16" s="2"/>
      <c r="CIW16" s="2"/>
      <c r="CIX16" s="2"/>
      <c r="CIY16" s="2"/>
      <c r="CIZ16" s="2"/>
      <c r="CJA16" s="2"/>
      <c r="CJB16" s="2"/>
      <c r="CJC16" s="2"/>
      <c r="CJD16" s="2"/>
      <c r="CJE16" s="2"/>
      <c r="CJF16" s="2"/>
      <c r="CJG16" s="2"/>
      <c r="CJH16" s="2"/>
      <c r="CJI16" s="2"/>
      <c r="CJJ16" s="2"/>
      <c r="CJK16" s="2"/>
      <c r="CJL16" s="2"/>
      <c r="CJM16" s="2"/>
      <c r="CJN16" s="2"/>
      <c r="CJO16" s="2"/>
      <c r="CJP16" s="2"/>
      <c r="CJQ16" s="2"/>
      <c r="CJR16" s="2"/>
      <c r="CJS16" s="2"/>
      <c r="CJT16" s="2"/>
      <c r="CJU16" s="2"/>
      <c r="CJV16" s="2"/>
      <c r="CJW16" s="2"/>
      <c r="CJX16" s="2"/>
      <c r="CJY16" s="2"/>
      <c r="CJZ16" s="2"/>
      <c r="CKA16" s="2"/>
      <c r="CKB16" s="2"/>
      <c r="CKC16" s="2"/>
      <c r="CKD16" s="2"/>
      <c r="CKE16" s="2"/>
      <c r="CKF16" s="2"/>
      <c r="CKG16" s="2"/>
      <c r="CKH16" s="2"/>
      <c r="CKI16" s="2"/>
      <c r="CKJ16" s="2"/>
      <c r="CKK16" s="2"/>
      <c r="CKL16" s="2"/>
      <c r="CKM16" s="2"/>
      <c r="CKN16" s="2"/>
      <c r="CKO16" s="2"/>
      <c r="CKP16" s="2"/>
      <c r="CKQ16" s="2"/>
      <c r="CKR16" s="2"/>
      <c r="CKS16" s="2"/>
      <c r="CKT16" s="2"/>
      <c r="CKU16" s="2"/>
      <c r="CKV16" s="2"/>
      <c r="CKW16" s="2"/>
      <c r="CKX16" s="2"/>
      <c r="CKY16" s="2"/>
      <c r="CKZ16" s="2"/>
      <c r="CLA16" s="2"/>
      <c r="CLB16" s="2"/>
      <c r="CLC16" s="2"/>
      <c r="CLD16" s="2"/>
      <c r="CLE16" s="2"/>
      <c r="CLF16" s="2"/>
      <c r="CLG16" s="2"/>
      <c r="CLH16" s="2"/>
      <c r="CLI16" s="2"/>
      <c r="CLJ16" s="2"/>
      <c r="CLK16" s="2"/>
      <c r="CLL16" s="2"/>
      <c r="CLM16" s="2"/>
      <c r="CLN16" s="2"/>
      <c r="CLO16" s="2"/>
      <c r="CLP16" s="2"/>
      <c r="CLQ16" s="2"/>
      <c r="CLR16" s="2"/>
      <c r="CLS16" s="2"/>
      <c r="CLT16" s="2"/>
      <c r="CLU16" s="2"/>
      <c r="CLV16" s="2"/>
      <c r="CLW16" s="2"/>
      <c r="CLX16" s="2"/>
      <c r="CLY16" s="2"/>
      <c r="CLZ16" s="2"/>
      <c r="CMA16" s="2"/>
      <c r="CMB16" s="2"/>
      <c r="CMC16" s="2"/>
      <c r="CMD16" s="2"/>
      <c r="CME16" s="2"/>
      <c r="CMF16" s="2"/>
      <c r="CMG16" s="2"/>
      <c r="CMH16" s="2"/>
      <c r="CMI16" s="2"/>
      <c r="CMJ16" s="2"/>
      <c r="CMK16" s="2"/>
      <c r="CML16" s="2"/>
      <c r="CMM16" s="2"/>
      <c r="CMN16" s="2"/>
      <c r="CMO16" s="2"/>
      <c r="CMP16" s="2"/>
      <c r="CMQ16" s="2"/>
      <c r="CMR16" s="2"/>
      <c r="CMS16" s="2"/>
      <c r="CMT16" s="2"/>
      <c r="CMU16" s="2"/>
      <c r="CMV16" s="2"/>
      <c r="CMW16" s="2"/>
      <c r="CMX16" s="2"/>
      <c r="CMY16" s="2"/>
      <c r="CMZ16" s="2"/>
      <c r="CNA16" s="2"/>
      <c r="CNB16" s="2"/>
      <c r="CNC16" s="2"/>
      <c r="CND16" s="2"/>
      <c r="CNE16" s="2"/>
      <c r="CNF16" s="2"/>
      <c r="CNG16" s="2"/>
      <c r="CNH16" s="2"/>
      <c r="CNI16" s="2"/>
      <c r="CNJ16" s="2"/>
      <c r="CNK16" s="2"/>
      <c r="CNL16" s="2"/>
      <c r="CNM16" s="2"/>
      <c r="CNN16" s="2"/>
      <c r="CNO16" s="2"/>
      <c r="CNP16" s="2"/>
      <c r="CNQ16" s="2"/>
      <c r="CNR16" s="2"/>
      <c r="CNS16" s="2"/>
      <c r="CNT16" s="2"/>
      <c r="CNU16" s="2"/>
      <c r="CNV16" s="2"/>
      <c r="CNW16" s="2"/>
      <c r="CNX16" s="2"/>
      <c r="CNY16" s="2"/>
      <c r="CNZ16" s="2"/>
      <c r="COA16" s="2"/>
      <c r="COB16" s="2"/>
      <c r="COC16" s="2"/>
      <c r="COD16" s="2"/>
      <c r="COE16" s="2"/>
      <c r="COF16" s="2"/>
      <c r="COG16" s="2"/>
      <c r="COH16" s="2"/>
      <c r="COI16" s="2"/>
      <c r="COJ16" s="2"/>
      <c r="COK16" s="2"/>
      <c r="COL16" s="2"/>
      <c r="COM16" s="2"/>
      <c r="CON16" s="2"/>
      <c r="COO16" s="2"/>
      <c r="COP16" s="2"/>
      <c r="COQ16" s="2"/>
      <c r="COR16" s="2"/>
      <c r="COS16" s="2"/>
      <c r="COT16" s="2"/>
      <c r="COU16" s="2"/>
      <c r="COV16" s="2"/>
      <c r="COW16" s="2"/>
      <c r="COX16" s="2"/>
      <c r="COY16" s="2"/>
      <c r="COZ16" s="2"/>
      <c r="CPA16" s="2"/>
      <c r="CPB16" s="2"/>
      <c r="CPC16" s="2"/>
      <c r="CPD16" s="2"/>
      <c r="CPE16" s="2"/>
      <c r="CPF16" s="2"/>
      <c r="CPG16" s="2"/>
      <c r="CPH16" s="2"/>
      <c r="CPI16" s="2"/>
      <c r="CPJ16" s="2"/>
      <c r="CPK16" s="2"/>
      <c r="CPL16" s="2"/>
      <c r="CPM16" s="2"/>
      <c r="CPN16" s="2"/>
      <c r="CPO16" s="2"/>
      <c r="CPP16" s="2"/>
      <c r="CPQ16" s="2"/>
      <c r="CPR16" s="2"/>
      <c r="CPS16" s="2"/>
      <c r="CPT16" s="2"/>
      <c r="CPU16" s="2"/>
      <c r="CPV16" s="2"/>
      <c r="CPW16" s="2"/>
      <c r="CPX16" s="2"/>
      <c r="CPY16" s="2"/>
      <c r="CPZ16" s="2"/>
      <c r="CQA16" s="2"/>
      <c r="CQB16" s="2"/>
      <c r="CQC16" s="2"/>
      <c r="CQD16" s="2"/>
      <c r="CQE16" s="2"/>
      <c r="CQF16" s="2"/>
      <c r="CQG16" s="2"/>
      <c r="CQH16" s="2"/>
      <c r="CQI16" s="2"/>
      <c r="CQJ16" s="2"/>
      <c r="CQK16" s="2"/>
      <c r="CQL16" s="2"/>
      <c r="CQM16" s="2"/>
      <c r="CQN16" s="2"/>
      <c r="CQO16" s="2"/>
      <c r="CQP16" s="2"/>
      <c r="CQQ16" s="2"/>
      <c r="CQR16" s="2"/>
      <c r="CQS16" s="2"/>
      <c r="CQT16" s="2"/>
      <c r="CQU16" s="2"/>
      <c r="CQV16" s="2"/>
      <c r="CQW16" s="2"/>
      <c r="CQX16" s="2"/>
      <c r="CQY16" s="2"/>
      <c r="CQZ16" s="2"/>
      <c r="CRA16" s="2"/>
      <c r="CRB16" s="2"/>
      <c r="CRC16" s="2"/>
      <c r="CRD16" s="2"/>
      <c r="CRE16" s="2"/>
      <c r="CRF16" s="2"/>
      <c r="CRG16" s="2"/>
      <c r="CRH16" s="2"/>
      <c r="CRI16" s="2"/>
      <c r="CRJ16" s="2"/>
      <c r="CRK16" s="2"/>
      <c r="CRL16" s="2"/>
      <c r="CRM16" s="2"/>
      <c r="CRN16" s="2"/>
      <c r="CRO16" s="2"/>
      <c r="CRP16" s="2"/>
      <c r="CRQ16" s="2"/>
      <c r="CRR16" s="2"/>
      <c r="CRS16" s="2"/>
      <c r="CRT16" s="2"/>
      <c r="CRU16" s="2"/>
      <c r="CRV16" s="2"/>
      <c r="CRW16" s="2"/>
      <c r="CRX16" s="2"/>
      <c r="CRY16" s="2"/>
      <c r="CRZ16" s="2"/>
      <c r="CSA16" s="2"/>
      <c r="CSB16" s="2"/>
      <c r="CSC16" s="2"/>
      <c r="CSD16" s="2"/>
      <c r="CSE16" s="2"/>
      <c r="CSF16" s="2"/>
      <c r="CSG16" s="2"/>
      <c r="CSH16" s="2"/>
      <c r="CSI16" s="2"/>
      <c r="CSJ16" s="2"/>
      <c r="CSK16" s="2"/>
      <c r="CSL16" s="2"/>
      <c r="CSM16" s="2"/>
      <c r="CSN16" s="2"/>
      <c r="CSO16" s="2"/>
      <c r="CSP16" s="2"/>
      <c r="CSQ16" s="2"/>
      <c r="CSR16" s="2"/>
      <c r="CSS16" s="2"/>
      <c r="CST16" s="2"/>
      <c r="CSU16" s="2"/>
      <c r="CSV16" s="2"/>
      <c r="CSW16" s="2"/>
      <c r="CSX16" s="2"/>
      <c r="CSY16" s="2"/>
      <c r="CSZ16" s="2"/>
      <c r="CTA16" s="2"/>
      <c r="CTB16" s="2"/>
      <c r="CTC16" s="2"/>
      <c r="CTD16" s="2"/>
      <c r="CTE16" s="2"/>
      <c r="CTF16" s="2"/>
      <c r="CTG16" s="2"/>
      <c r="CTH16" s="2"/>
      <c r="CTI16" s="2"/>
      <c r="CTJ16" s="2"/>
      <c r="CTK16" s="2"/>
      <c r="CTL16" s="2"/>
      <c r="CTM16" s="2"/>
      <c r="CTN16" s="2"/>
      <c r="CTO16" s="2"/>
      <c r="CTP16" s="2"/>
      <c r="CTQ16" s="2"/>
      <c r="CTR16" s="2"/>
      <c r="CTS16" s="2"/>
      <c r="CTT16" s="2"/>
      <c r="CTU16" s="2"/>
      <c r="CTV16" s="2"/>
      <c r="CTW16" s="2"/>
      <c r="CTX16" s="2"/>
      <c r="CTY16" s="2"/>
      <c r="CTZ16" s="2"/>
      <c r="CUA16" s="2"/>
      <c r="CUB16" s="2"/>
      <c r="CUC16" s="2"/>
      <c r="CUD16" s="2"/>
      <c r="CUE16" s="2"/>
      <c r="CUF16" s="2"/>
      <c r="CUG16" s="2"/>
      <c r="CUH16" s="2"/>
      <c r="CUI16" s="2"/>
      <c r="CUJ16" s="2"/>
      <c r="CUK16" s="2"/>
      <c r="CUL16" s="2"/>
      <c r="CUM16" s="2"/>
      <c r="CUN16" s="2"/>
      <c r="CUO16" s="2"/>
      <c r="CUP16" s="2"/>
      <c r="CUQ16" s="2"/>
      <c r="CUR16" s="2"/>
      <c r="CUS16" s="2"/>
      <c r="CUT16" s="2"/>
      <c r="CUU16" s="2"/>
      <c r="CUV16" s="2"/>
      <c r="CUW16" s="2"/>
      <c r="CUX16" s="2"/>
      <c r="CUY16" s="2"/>
      <c r="CUZ16" s="2"/>
      <c r="CVA16" s="2"/>
      <c r="CVB16" s="2"/>
      <c r="CVC16" s="2"/>
      <c r="CVD16" s="2"/>
      <c r="CVE16" s="2"/>
      <c r="CVF16" s="2"/>
      <c r="CVG16" s="2"/>
      <c r="CVH16" s="2"/>
      <c r="CVI16" s="2"/>
      <c r="CVJ16" s="2"/>
      <c r="CVK16" s="2"/>
      <c r="CVL16" s="2"/>
      <c r="CVM16" s="2"/>
      <c r="CVN16" s="2"/>
      <c r="CVO16" s="2"/>
      <c r="CVP16" s="2"/>
      <c r="CVQ16" s="2"/>
      <c r="CVR16" s="2"/>
      <c r="CVS16" s="2"/>
      <c r="CVT16" s="2"/>
      <c r="CVU16" s="2"/>
      <c r="CVV16" s="2"/>
      <c r="CVW16" s="2"/>
      <c r="CVX16" s="2"/>
      <c r="CVY16" s="2"/>
      <c r="CVZ16" s="2"/>
      <c r="CWA16" s="2"/>
      <c r="CWB16" s="2"/>
      <c r="CWC16" s="2"/>
      <c r="CWD16" s="2"/>
      <c r="CWE16" s="2"/>
      <c r="CWF16" s="2"/>
      <c r="CWG16" s="2"/>
      <c r="CWH16" s="2"/>
      <c r="CWI16" s="2"/>
      <c r="CWJ16" s="2"/>
      <c r="CWK16" s="2"/>
      <c r="CWL16" s="2"/>
      <c r="CWM16" s="2"/>
      <c r="CWN16" s="2"/>
      <c r="CWO16" s="2"/>
      <c r="CWP16" s="2"/>
      <c r="CWQ16" s="2"/>
      <c r="CWR16" s="2"/>
      <c r="CWS16" s="2"/>
      <c r="CWT16" s="2"/>
      <c r="CWU16" s="2"/>
      <c r="CWV16" s="2"/>
      <c r="CWW16" s="2"/>
      <c r="CWX16" s="2"/>
      <c r="CWY16" s="2"/>
      <c r="CWZ16" s="2"/>
      <c r="CXA16" s="2"/>
      <c r="CXB16" s="2"/>
      <c r="CXC16" s="2"/>
      <c r="CXD16" s="2"/>
      <c r="CXE16" s="2"/>
      <c r="CXF16" s="2"/>
      <c r="CXG16" s="2"/>
      <c r="CXH16" s="2"/>
      <c r="CXI16" s="2"/>
      <c r="CXJ16" s="2"/>
      <c r="CXK16" s="2"/>
      <c r="CXL16" s="2"/>
      <c r="CXM16" s="2"/>
      <c r="CXN16" s="2"/>
      <c r="CXO16" s="2"/>
      <c r="CXP16" s="2"/>
      <c r="CXQ16" s="2"/>
      <c r="CXR16" s="2"/>
      <c r="CXS16" s="2"/>
      <c r="CXT16" s="2"/>
      <c r="CXU16" s="2"/>
      <c r="CXV16" s="2"/>
      <c r="CXW16" s="2"/>
      <c r="CXX16" s="2"/>
      <c r="CXY16" s="2"/>
      <c r="CXZ16" s="2"/>
      <c r="CYA16" s="2"/>
      <c r="CYB16" s="2"/>
      <c r="CYC16" s="2"/>
      <c r="CYD16" s="2"/>
      <c r="CYE16" s="2"/>
      <c r="CYF16" s="2"/>
      <c r="CYG16" s="2"/>
      <c r="CYH16" s="2"/>
      <c r="CYI16" s="2"/>
      <c r="CYJ16" s="2"/>
      <c r="CYK16" s="2"/>
      <c r="CYL16" s="2"/>
      <c r="CYM16" s="2"/>
      <c r="CYN16" s="2"/>
      <c r="CYO16" s="2"/>
      <c r="CYP16" s="2"/>
      <c r="CYQ16" s="2"/>
      <c r="CYR16" s="2"/>
      <c r="CYS16" s="2"/>
      <c r="CYT16" s="2"/>
      <c r="CYU16" s="2"/>
      <c r="CYV16" s="2"/>
      <c r="CYW16" s="2"/>
      <c r="CYX16" s="2"/>
      <c r="CYY16" s="2"/>
      <c r="CYZ16" s="2"/>
      <c r="CZA16" s="2"/>
      <c r="CZB16" s="2"/>
      <c r="CZC16" s="2"/>
      <c r="CZD16" s="2"/>
      <c r="CZE16" s="2"/>
      <c r="CZF16" s="2"/>
      <c r="CZG16" s="2"/>
      <c r="CZH16" s="2"/>
      <c r="CZI16" s="2"/>
      <c r="CZJ16" s="2"/>
      <c r="CZK16" s="2"/>
      <c r="CZL16" s="2"/>
      <c r="CZM16" s="2"/>
      <c r="CZN16" s="2"/>
      <c r="CZO16" s="2"/>
      <c r="CZP16" s="2"/>
      <c r="CZQ16" s="2"/>
      <c r="CZR16" s="2"/>
      <c r="CZS16" s="2"/>
      <c r="CZT16" s="2"/>
      <c r="CZU16" s="2"/>
      <c r="CZV16" s="2"/>
      <c r="CZW16" s="2"/>
      <c r="CZX16" s="2"/>
      <c r="CZY16" s="2"/>
      <c r="CZZ16" s="2"/>
      <c r="DAA16" s="2"/>
      <c r="DAB16" s="2"/>
      <c r="DAC16" s="2"/>
      <c r="DAD16" s="2"/>
      <c r="DAE16" s="2"/>
      <c r="DAF16" s="2"/>
      <c r="DAG16" s="2"/>
      <c r="DAH16" s="2"/>
      <c r="DAI16" s="2"/>
      <c r="DAJ16" s="2"/>
      <c r="DAK16" s="2"/>
      <c r="DAL16" s="2"/>
      <c r="DAM16" s="2"/>
      <c r="DAN16" s="2"/>
      <c r="DAO16" s="2"/>
      <c r="DAP16" s="2"/>
      <c r="DAQ16" s="2"/>
      <c r="DAR16" s="2"/>
      <c r="DAS16" s="2"/>
      <c r="DAT16" s="2"/>
      <c r="DAU16" s="2"/>
      <c r="DAV16" s="2"/>
      <c r="DAW16" s="2"/>
      <c r="DAX16" s="2"/>
      <c r="DAY16" s="2"/>
      <c r="DAZ16" s="2"/>
      <c r="DBA16" s="2"/>
      <c r="DBB16" s="2"/>
      <c r="DBC16" s="2"/>
      <c r="DBD16" s="2"/>
      <c r="DBE16" s="2"/>
      <c r="DBF16" s="2"/>
      <c r="DBG16" s="2"/>
      <c r="DBH16" s="2"/>
      <c r="DBI16" s="2"/>
      <c r="DBJ16" s="2"/>
      <c r="DBK16" s="2"/>
      <c r="DBL16" s="2"/>
      <c r="DBM16" s="2"/>
      <c r="DBN16" s="2"/>
      <c r="DBO16" s="2"/>
      <c r="DBP16" s="2"/>
      <c r="DBQ16" s="2"/>
      <c r="DBR16" s="2"/>
      <c r="DBS16" s="2"/>
      <c r="DBT16" s="2"/>
      <c r="DBU16" s="2"/>
      <c r="DBV16" s="2"/>
      <c r="DBW16" s="2"/>
      <c r="DBX16" s="2"/>
      <c r="DBY16" s="2"/>
      <c r="DBZ16" s="2"/>
      <c r="DCA16" s="2"/>
      <c r="DCB16" s="2"/>
      <c r="DCC16" s="2"/>
      <c r="DCD16" s="2"/>
      <c r="DCE16" s="2"/>
      <c r="DCF16" s="2"/>
      <c r="DCG16" s="2"/>
      <c r="DCH16" s="2"/>
      <c r="DCI16" s="2"/>
      <c r="DCJ16" s="2"/>
      <c r="DCK16" s="2"/>
      <c r="DCL16" s="2"/>
      <c r="DCM16" s="2"/>
      <c r="DCN16" s="2"/>
      <c r="DCO16" s="2"/>
      <c r="DCP16" s="2"/>
      <c r="DCQ16" s="2"/>
      <c r="DCR16" s="2"/>
      <c r="DCS16" s="2"/>
      <c r="DCT16" s="2"/>
      <c r="DCU16" s="2"/>
      <c r="DCV16" s="2"/>
      <c r="DCW16" s="2"/>
      <c r="DCX16" s="2"/>
      <c r="DCY16" s="2"/>
      <c r="DCZ16" s="2"/>
      <c r="DDA16" s="2"/>
      <c r="DDB16" s="2"/>
      <c r="DDC16" s="2"/>
      <c r="DDD16" s="2"/>
      <c r="DDE16" s="2"/>
      <c r="DDF16" s="2"/>
      <c r="DDG16" s="2"/>
      <c r="DDH16" s="2"/>
      <c r="DDI16" s="2"/>
      <c r="DDJ16" s="2"/>
      <c r="DDK16" s="2"/>
      <c r="DDL16" s="2"/>
      <c r="DDM16" s="2"/>
      <c r="DDN16" s="2"/>
      <c r="DDO16" s="2"/>
      <c r="DDP16" s="2"/>
      <c r="DDQ16" s="2"/>
      <c r="DDR16" s="2"/>
      <c r="DDS16" s="2"/>
      <c r="DDT16" s="2"/>
      <c r="DDU16" s="2"/>
      <c r="DDV16" s="2"/>
      <c r="DDW16" s="2"/>
      <c r="DDX16" s="2"/>
      <c r="DDY16" s="2"/>
      <c r="DDZ16" s="2"/>
      <c r="DEA16" s="2"/>
      <c r="DEB16" s="2"/>
      <c r="DEC16" s="2"/>
      <c r="DED16" s="2"/>
      <c r="DEE16" s="2"/>
      <c r="DEF16" s="2"/>
      <c r="DEG16" s="2"/>
      <c r="DEH16" s="2"/>
      <c r="DEI16" s="2"/>
      <c r="DEJ16" s="2"/>
      <c r="DEK16" s="2"/>
      <c r="DEL16" s="2"/>
      <c r="DEM16" s="2"/>
      <c r="DEN16" s="2"/>
      <c r="DEO16" s="2"/>
      <c r="DEP16" s="2"/>
      <c r="DEQ16" s="2"/>
      <c r="DER16" s="2"/>
      <c r="DES16" s="2"/>
      <c r="DET16" s="2"/>
      <c r="DEU16" s="2"/>
      <c r="DEV16" s="2"/>
      <c r="DEW16" s="2"/>
      <c r="DEX16" s="2"/>
      <c r="DEY16" s="2"/>
      <c r="DEZ16" s="2"/>
      <c r="DFA16" s="2"/>
      <c r="DFB16" s="2"/>
      <c r="DFC16" s="2"/>
      <c r="DFD16" s="2"/>
      <c r="DFE16" s="2"/>
      <c r="DFF16" s="2"/>
      <c r="DFG16" s="2"/>
      <c r="DFH16" s="2"/>
      <c r="DFI16" s="2"/>
      <c r="DFJ16" s="2"/>
      <c r="DFK16" s="2"/>
      <c r="DFL16" s="2"/>
      <c r="DFM16" s="2"/>
      <c r="DFN16" s="2"/>
      <c r="DFO16" s="2"/>
      <c r="DFP16" s="2"/>
      <c r="DFQ16" s="2"/>
      <c r="DFR16" s="2"/>
      <c r="DFS16" s="2"/>
      <c r="DFT16" s="2"/>
      <c r="DFU16" s="2"/>
      <c r="DFV16" s="2"/>
      <c r="DFW16" s="2"/>
      <c r="DFX16" s="2"/>
      <c r="DFY16" s="2"/>
      <c r="DFZ16" s="2"/>
      <c r="DGA16" s="2"/>
      <c r="DGB16" s="2"/>
      <c r="DGC16" s="2"/>
      <c r="DGD16" s="2"/>
      <c r="DGE16" s="2"/>
      <c r="DGF16" s="2"/>
      <c r="DGG16" s="2"/>
      <c r="DGH16" s="2"/>
      <c r="DGI16" s="2"/>
      <c r="DGJ16" s="2"/>
      <c r="DGK16" s="2"/>
      <c r="DGL16" s="2"/>
      <c r="DGM16" s="2"/>
      <c r="DGN16" s="2"/>
      <c r="DGO16" s="2"/>
      <c r="DGP16" s="2"/>
      <c r="DGQ16" s="2"/>
      <c r="DGR16" s="2"/>
      <c r="DGS16" s="2"/>
      <c r="DGT16" s="2"/>
      <c r="DGU16" s="2"/>
      <c r="DGV16" s="2"/>
      <c r="DGW16" s="2"/>
      <c r="DGX16" s="2"/>
      <c r="DGY16" s="2"/>
      <c r="DGZ16" s="2"/>
      <c r="DHA16" s="2"/>
      <c r="DHB16" s="2"/>
      <c r="DHC16" s="2"/>
      <c r="DHD16" s="2"/>
      <c r="DHE16" s="2"/>
      <c r="DHF16" s="2"/>
      <c r="DHG16" s="2"/>
      <c r="DHH16" s="2"/>
      <c r="DHI16" s="2"/>
      <c r="DHJ16" s="2"/>
      <c r="DHK16" s="2"/>
      <c r="DHL16" s="2"/>
      <c r="DHM16" s="2"/>
      <c r="DHN16" s="2"/>
      <c r="DHO16" s="2"/>
      <c r="DHP16" s="2"/>
      <c r="DHQ16" s="2"/>
      <c r="DHR16" s="2"/>
      <c r="DHS16" s="2"/>
      <c r="DHT16" s="2"/>
      <c r="DHU16" s="2"/>
      <c r="DHV16" s="2"/>
      <c r="DHW16" s="2"/>
      <c r="DHX16" s="2"/>
      <c r="DHY16" s="2"/>
      <c r="DHZ16" s="2"/>
      <c r="DIA16" s="2"/>
      <c r="DIB16" s="2"/>
      <c r="DIC16" s="2"/>
      <c r="DID16" s="2"/>
      <c r="DIE16" s="2"/>
      <c r="DIF16" s="2"/>
      <c r="DIG16" s="2"/>
      <c r="DIH16" s="2"/>
      <c r="DII16" s="2"/>
      <c r="DIJ16" s="2"/>
      <c r="DIK16" s="2"/>
      <c r="DIL16" s="2"/>
      <c r="DIM16" s="2"/>
      <c r="DIN16" s="2"/>
      <c r="DIO16" s="2"/>
      <c r="DIP16" s="2"/>
      <c r="DIQ16" s="2"/>
      <c r="DIR16" s="2"/>
      <c r="DIS16" s="2"/>
      <c r="DIT16" s="2"/>
      <c r="DIU16" s="2"/>
      <c r="DIV16" s="2"/>
      <c r="DIW16" s="2"/>
      <c r="DIX16" s="2"/>
      <c r="DIY16" s="2"/>
      <c r="DIZ16" s="2"/>
      <c r="DJA16" s="2"/>
      <c r="DJB16" s="2"/>
      <c r="DJC16" s="2"/>
      <c r="DJD16" s="2"/>
      <c r="DJE16" s="2"/>
      <c r="DJF16" s="2"/>
      <c r="DJG16" s="2"/>
      <c r="DJH16" s="2"/>
      <c r="DJI16" s="2"/>
      <c r="DJJ16" s="2"/>
      <c r="DJK16" s="2"/>
      <c r="DJL16" s="2"/>
      <c r="DJM16" s="2"/>
      <c r="DJN16" s="2"/>
      <c r="DJO16" s="2"/>
      <c r="DJP16" s="2"/>
      <c r="DJQ16" s="2"/>
      <c r="DJR16" s="2"/>
      <c r="DJS16" s="2"/>
      <c r="DJT16" s="2"/>
      <c r="DJU16" s="2"/>
      <c r="DJV16" s="2"/>
      <c r="DJW16" s="2"/>
      <c r="DJX16" s="2"/>
      <c r="DJY16" s="2"/>
      <c r="DJZ16" s="2"/>
      <c r="DKA16" s="2"/>
      <c r="DKB16" s="2"/>
      <c r="DKC16" s="2"/>
      <c r="DKD16" s="2"/>
      <c r="DKE16" s="2"/>
      <c r="DKF16" s="2"/>
      <c r="DKG16" s="2"/>
      <c r="DKH16" s="2"/>
      <c r="DKI16" s="2"/>
      <c r="DKJ16" s="2"/>
      <c r="DKK16" s="2"/>
      <c r="DKL16" s="2"/>
      <c r="DKM16" s="2"/>
      <c r="DKN16" s="2"/>
      <c r="DKO16" s="2"/>
      <c r="DKP16" s="2"/>
      <c r="DKQ16" s="2"/>
      <c r="DKR16" s="2"/>
      <c r="DKS16" s="2"/>
      <c r="DKT16" s="2"/>
      <c r="DKU16" s="2"/>
      <c r="DKV16" s="2"/>
      <c r="DKW16" s="2"/>
      <c r="DKX16" s="2"/>
      <c r="DKY16" s="2"/>
      <c r="DKZ16" s="2"/>
      <c r="DLA16" s="2"/>
      <c r="DLB16" s="2"/>
      <c r="DLC16" s="2"/>
      <c r="DLD16" s="2"/>
      <c r="DLE16" s="2"/>
      <c r="DLF16" s="2"/>
      <c r="DLG16" s="2"/>
      <c r="DLH16" s="2"/>
      <c r="DLI16" s="2"/>
      <c r="DLJ16" s="2"/>
      <c r="DLK16" s="2"/>
      <c r="DLL16" s="2"/>
      <c r="DLM16" s="2"/>
      <c r="DLN16" s="2"/>
      <c r="DLO16" s="2"/>
      <c r="DLP16" s="2"/>
      <c r="DLQ16" s="2"/>
      <c r="DLR16" s="2"/>
      <c r="DLS16" s="2"/>
      <c r="DLT16" s="2"/>
      <c r="DLU16" s="2"/>
      <c r="DLV16" s="2"/>
      <c r="DLW16" s="2"/>
      <c r="DLX16" s="2"/>
      <c r="DLY16" s="2"/>
      <c r="DLZ16" s="2"/>
      <c r="DMA16" s="2"/>
      <c r="DMB16" s="2"/>
      <c r="DMC16" s="2"/>
      <c r="DMD16" s="2"/>
      <c r="DME16" s="2"/>
      <c r="DMF16" s="2"/>
      <c r="DMG16" s="2"/>
      <c r="DMH16" s="2"/>
      <c r="DMI16" s="2"/>
      <c r="DMJ16" s="2"/>
      <c r="DMK16" s="2"/>
      <c r="DML16" s="2"/>
      <c r="DMM16" s="2"/>
      <c r="DMN16" s="2"/>
      <c r="DMO16" s="2"/>
      <c r="DMP16" s="2"/>
      <c r="DMQ16" s="2"/>
      <c r="DMR16" s="2"/>
      <c r="DMS16" s="2"/>
      <c r="DMT16" s="2"/>
      <c r="DMU16" s="2"/>
      <c r="DMV16" s="2"/>
      <c r="DMW16" s="2"/>
      <c r="DMX16" s="2"/>
      <c r="DMY16" s="2"/>
      <c r="DMZ16" s="2"/>
      <c r="DNA16" s="2"/>
      <c r="DNB16" s="2"/>
      <c r="DNC16" s="2"/>
      <c r="DND16" s="2"/>
      <c r="DNE16" s="2"/>
      <c r="DNF16" s="2"/>
      <c r="DNG16" s="2"/>
      <c r="DNH16" s="2"/>
      <c r="DNI16" s="2"/>
      <c r="DNJ16" s="2"/>
      <c r="DNK16" s="2"/>
      <c r="DNL16" s="2"/>
      <c r="DNM16" s="2"/>
      <c r="DNN16" s="2"/>
      <c r="DNO16" s="2"/>
      <c r="DNP16" s="2"/>
      <c r="DNQ16" s="2"/>
      <c r="DNR16" s="2"/>
      <c r="DNS16" s="2"/>
      <c r="DNT16" s="2"/>
      <c r="DNU16" s="2"/>
      <c r="DNV16" s="2"/>
      <c r="DNW16" s="2"/>
      <c r="DNX16" s="2"/>
      <c r="DNY16" s="2"/>
      <c r="DNZ16" s="2"/>
      <c r="DOA16" s="2"/>
      <c r="DOB16" s="2"/>
      <c r="DOC16" s="2"/>
      <c r="DOD16" s="2"/>
      <c r="DOE16" s="2"/>
      <c r="DOF16" s="2"/>
      <c r="DOG16" s="2"/>
      <c r="DOH16" s="2"/>
      <c r="DOI16" s="2"/>
      <c r="DOJ16" s="2"/>
      <c r="DOK16" s="2"/>
      <c r="DOL16" s="2"/>
      <c r="DOM16" s="2"/>
      <c r="DON16" s="2"/>
      <c r="DOO16" s="2"/>
      <c r="DOP16" s="2"/>
      <c r="DOQ16" s="2"/>
      <c r="DOR16" s="2"/>
      <c r="DOS16" s="2"/>
      <c r="DOT16" s="2"/>
      <c r="DOU16" s="2"/>
      <c r="DOV16" s="2"/>
      <c r="DOW16" s="2"/>
      <c r="DOX16" s="2"/>
      <c r="DOY16" s="2"/>
      <c r="DOZ16" s="2"/>
      <c r="DPA16" s="2"/>
      <c r="DPB16" s="2"/>
      <c r="DPC16" s="2"/>
      <c r="DPD16" s="2"/>
      <c r="DPE16" s="2"/>
      <c r="DPF16" s="2"/>
      <c r="DPG16" s="2"/>
      <c r="DPH16" s="2"/>
      <c r="DPI16" s="2"/>
      <c r="DPJ16" s="2"/>
      <c r="DPK16" s="2"/>
      <c r="DPL16" s="2"/>
      <c r="DPM16" s="2"/>
      <c r="DPN16" s="2"/>
      <c r="DPO16" s="2"/>
      <c r="DPP16" s="2"/>
      <c r="DPQ16" s="2"/>
      <c r="DPR16" s="2"/>
      <c r="DPS16" s="2"/>
      <c r="DPT16" s="2"/>
      <c r="DPU16" s="2"/>
      <c r="DPV16" s="2"/>
      <c r="DPW16" s="2"/>
      <c r="DPX16" s="2"/>
      <c r="DPY16" s="2"/>
      <c r="DPZ16" s="2"/>
      <c r="DQA16" s="2"/>
      <c r="DQB16" s="2"/>
      <c r="DQC16" s="2"/>
      <c r="DQD16" s="2"/>
      <c r="DQE16" s="2"/>
      <c r="DQF16" s="2"/>
      <c r="DQG16" s="2"/>
      <c r="DQH16" s="2"/>
      <c r="DQI16" s="2"/>
      <c r="DQJ16" s="2"/>
      <c r="DQK16" s="2"/>
      <c r="DQL16" s="2"/>
      <c r="DQM16" s="2"/>
      <c r="DQN16" s="2"/>
      <c r="DQO16" s="2"/>
      <c r="DQP16" s="2"/>
      <c r="DQQ16" s="2"/>
      <c r="DQR16" s="2"/>
      <c r="DQS16" s="2"/>
      <c r="DQT16" s="2"/>
      <c r="DQU16" s="2"/>
      <c r="DQV16" s="2"/>
      <c r="DQW16" s="2"/>
      <c r="DQX16" s="2"/>
      <c r="DQY16" s="2"/>
      <c r="DQZ16" s="2"/>
      <c r="DRA16" s="2"/>
      <c r="DRB16" s="2"/>
      <c r="DRC16" s="2"/>
      <c r="DRD16" s="2"/>
      <c r="DRE16" s="2"/>
      <c r="DRF16" s="2"/>
      <c r="DRG16" s="2"/>
      <c r="DRH16" s="2"/>
      <c r="DRI16" s="2"/>
      <c r="DRJ16" s="2"/>
      <c r="DRK16" s="2"/>
      <c r="DRL16" s="2"/>
      <c r="DRM16" s="2"/>
      <c r="DRN16" s="2"/>
      <c r="DRO16" s="2"/>
      <c r="DRP16" s="2"/>
      <c r="DRQ16" s="2"/>
      <c r="DRR16" s="2"/>
      <c r="DRS16" s="2"/>
      <c r="DRT16" s="2"/>
      <c r="DRU16" s="2"/>
      <c r="DRV16" s="2"/>
      <c r="DRW16" s="2"/>
      <c r="DRX16" s="2"/>
      <c r="DRY16" s="2"/>
      <c r="DRZ16" s="2"/>
      <c r="DSA16" s="2"/>
      <c r="DSB16" s="2"/>
      <c r="DSC16" s="2"/>
      <c r="DSD16" s="2"/>
      <c r="DSE16" s="2"/>
      <c r="DSF16" s="2"/>
      <c r="DSG16" s="2"/>
      <c r="DSH16" s="2"/>
      <c r="DSI16" s="2"/>
      <c r="DSJ16" s="2"/>
      <c r="DSK16" s="2"/>
      <c r="DSL16" s="2"/>
      <c r="DSM16" s="2"/>
      <c r="DSN16" s="2"/>
      <c r="DSO16" s="2"/>
      <c r="DSP16" s="2"/>
      <c r="DSQ16" s="2"/>
      <c r="DSR16" s="2"/>
      <c r="DSS16" s="2"/>
      <c r="DST16" s="2"/>
      <c r="DSU16" s="2"/>
      <c r="DSV16" s="2"/>
      <c r="DSW16" s="2"/>
      <c r="DSX16" s="2"/>
      <c r="DSY16" s="2"/>
      <c r="DSZ16" s="2"/>
      <c r="DTA16" s="2"/>
      <c r="DTB16" s="2"/>
      <c r="DTC16" s="2"/>
      <c r="DTD16" s="2"/>
      <c r="DTE16" s="2"/>
      <c r="DTF16" s="2"/>
      <c r="DTG16" s="2"/>
      <c r="DTH16" s="2"/>
      <c r="DTI16" s="2"/>
      <c r="DTJ16" s="2"/>
      <c r="DTK16" s="2"/>
      <c r="DTL16" s="2"/>
      <c r="DTM16" s="2"/>
      <c r="DTN16" s="2"/>
      <c r="DTO16" s="2"/>
      <c r="DTP16" s="2"/>
      <c r="DTQ16" s="2"/>
      <c r="DTR16" s="2"/>
      <c r="DTS16" s="2"/>
      <c r="DTT16" s="2"/>
      <c r="DTU16" s="2"/>
      <c r="DTV16" s="2"/>
      <c r="DTW16" s="2"/>
      <c r="DTX16" s="2"/>
      <c r="DTY16" s="2"/>
      <c r="DTZ16" s="2"/>
      <c r="DUA16" s="2"/>
      <c r="DUB16" s="2"/>
      <c r="DUC16" s="2"/>
      <c r="DUD16" s="2"/>
      <c r="DUE16" s="2"/>
      <c r="DUF16" s="2"/>
      <c r="DUG16" s="2"/>
      <c r="DUH16" s="2"/>
      <c r="DUI16" s="2"/>
      <c r="DUJ16" s="2"/>
      <c r="DUK16" s="2"/>
      <c r="DUL16" s="2"/>
      <c r="DUM16" s="2"/>
      <c r="DUN16" s="2"/>
      <c r="DUO16" s="2"/>
      <c r="DUP16" s="2"/>
      <c r="DUQ16" s="2"/>
      <c r="DUR16" s="2"/>
      <c r="DUS16" s="2"/>
      <c r="DUT16" s="2"/>
      <c r="DUU16" s="2"/>
      <c r="DUV16" s="2"/>
      <c r="DUW16" s="2"/>
      <c r="DUX16" s="2"/>
      <c r="DUY16" s="2"/>
      <c r="DUZ16" s="2"/>
      <c r="DVA16" s="2"/>
      <c r="DVB16" s="2"/>
      <c r="DVC16" s="2"/>
      <c r="DVD16" s="2"/>
      <c r="DVE16" s="2"/>
      <c r="DVF16" s="2"/>
      <c r="DVG16" s="2"/>
      <c r="DVH16" s="2"/>
      <c r="DVI16" s="2"/>
      <c r="DVJ16" s="2"/>
      <c r="DVK16" s="2"/>
      <c r="DVL16" s="2"/>
      <c r="DVM16" s="2"/>
      <c r="DVN16" s="2"/>
      <c r="DVO16" s="2"/>
      <c r="DVP16" s="2"/>
      <c r="DVQ16" s="2"/>
      <c r="DVR16" s="2"/>
      <c r="DVS16" s="2"/>
      <c r="DVT16" s="2"/>
      <c r="DVU16" s="2"/>
      <c r="DVV16" s="2"/>
      <c r="DVW16" s="2"/>
      <c r="DVX16" s="2"/>
      <c r="DVY16" s="2"/>
      <c r="DVZ16" s="2"/>
      <c r="DWA16" s="2"/>
      <c r="DWB16" s="2"/>
      <c r="DWC16" s="2"/>
      <c r="DWD16" s="2"/>
      <c r="DWE16" s="2"/>
      <c r="DWF16" s="2"/>
      <c r="DWG16" s="2"/>
      <c r="DWH16" s="2"/>
      <c r="DWI16" s="2"/>
      <c r="DWJ16" s="2"/>
      <c r="DWK16" s="2"/>
      <c r="DWL16" s="2"/>
      <c r="DWM16" s="2"/>
      <c r="DWN16" s="2"/>
      <c r="DWO16" s="2"/>
      <c r="DWP16" s="2"/>
      <c r="DWQ16" s="2"/>
      <c r="DWR16" s="2"/>
      <c r="DWS16" s="2"/>
      <c r="DWT16" s="2"/>
      <c r="DWU16" s="2"/>
      <c r="DWV16" s="2"/>
      <c r="DWW16" s="2"/>
      <c r="DWX16" s="2"/>
      <c r="DWY16" s="2"/>
      <c r="DWZ16" s="2"/>
      <c r="DXA16" s="2"/>
      <c r="DXB16" s="2"/>
      <c r="DXC16" s="2"/>
      <c r="DXD16" s="2"/>
      <c r="DXE16" s="2"/>
      <c r="DXF16" s="2"/>
      <c r="DXG16" s="2"/>
      <c r="DXH16" s="2"/>
      <c r="DXI16" s="2"/>
      <c r="DXJ16" s="2"/>
      <c r="DXK16" s="2"/>
      <c r="DXL16" s="2"/>
      <c r="DXM16" s="2"/>
      <c r="DXN16" s="2"/>
      <c r="DXO16" s="2"/>
      <c r="DXP16" s="2"/>
      <c r="DXQ16" s="2"/>
      <c r="DXR16" s="2"/>
      <c r="DXS16" s="2"/>
      <c r="DXT16" s="2"/>
      <c r="DXU16" s="2"/>
      <c r="DXV16" s="2"/>
      <c r="DXW16" s="2"/>
      <c r="DXX16" s="2"/>
      <c r="DXY16" s="2"/>
      <c r="DXZ16" s="2"/>
      <c r="DYA16" s="2"/>
      <c r="DYB16" s="2"/>
      <c r="DYC16" s="2"/>
      <c r="DYD16" s="2"/>
      <c r="DYE16" s="2"/>
      <c r="DYF16" s="2"/>
      <c r="DYG16" s="2"/>
      <c r="DYH16" s="2"/>
      <c r="DYI16" s="2"/>
      <c r="DYJ16" s="2"/>
      <c r="DYK16" s="2"/>
      <c r="DYL16" s="2"/>
      <c r="DYM16" s="2"/>
      <c r="DYN16" s="2"/>
      <c r="DYO16" s="2"/>
      <c r="DYP16" s="2"/>
      <c r="DYQ16" s="2"/>
      <c r="DYR16" s="2"/>
      <c r="DYS16" s="2"/>
      <c r="DYT16" s="2"/>
      <c r="DYU16" s="2"/>
      <c r="DYV16" s="2"/>
      <c r="DYW16" s="2"/>
      <c r="DYX16" s="2"/>
      <c r="DYY16" s="2"/>
      <c r="DYZ16" s="2"/>
      <c r="DZA16" s="2"/>
      <c r="DZB16" s="2"/>
      <c r="DZC16" s="2"/>
      <c r="DZD16" s="2"/>
      <c r="DZE16" s="2"/>
      <c r="DZF16" s="2"/>
      <c r="DZG16" s="2"/>
      <c r="DZH16" s="2"/>
      <c r="DZI16" s="2"/>
      <c r="DZJ16" s="2"/>
      <c r="DZK16" s="2"/>
      <c r="DZL16" s="2"/>
      <c r="DZM16" s="2"/>
      <c r="DZN16" s="2"/>
      <c r="DZO16" s="2"/>
      <c r="DZP16" s="2"/>
      <c r="DZQ16" s="2"/>
      <c r="DZR16" s="2"/>
      <c r="DZS16" s="2"/>
      <c r="DZT16" s="2"/>
      <c r="DZU16" s="2"/>
      <c r="DZV16" s="2"/>
      <c r="DZW16" s="2"/>
      <c r="DZX16" s="2"/>
      <c r="DZY16" s="2"/>
      <c r="DZZ16" s="2"/>
      <c r="EAA16" s="2"/>
      <c r="EAB16" s="2"/>
      <c r="EAC16" s="2"/>
      <c r="EAD16" s="2"/>
      <c r="EAE16" s="2"/>
      <c r="EAF16" s="2"/>
      <c r="EAG16" s="2"/>
      <c r="EAH16" s="2"/>
      <c r="EAI16" s="2"/>
      <c r="EAJ16" s="2"/>
      <c r="EAK16" s="2"/>
      <c r="EAL16" s="2"/>
      <c r="EAM16" s="2"/>
      <c r="EAN16" s="2"/>
      <c r="EAO16" s="2"/>
      <c r="EAP16" s="2"/>
      <c r="EAQ16" s="2"/>
      <c r="EAR16" s="2"/>
      <c r="EAS16" s="2"/>
      <c r="EAT16" s="2"/>
      <c r="EAU16" s="2"/>
      <c r="EAV16" s="2"/>
      <c r="EAW16" s="2"/>
      <c r="EAX16" s="2"/>
      <c r="EAY16" s="2"/>
      <c r="EAZ16" s="2"/>
      <c r="EBA16" s="2"/>
      <c r="EBB16" s="2"/>
      <c r="EBC16" s="2"/>
      <c r="EBD16" s="2"/>
      <c r="EBE16" s="2"/>
      <c r="EBF16" s="2"/>
      <c r="EBG16" s="2"/>
      <c r="EBH16" s="2"/>
      <c r="EBI16" s="2"/>
      <c r="EBJ16" s="2"/>
      <c r="EBK16" s="2"/>
      <c r="EBL16" s="2"/>
      <c r="EBM16" s="2"/>
      <c r="EBN16" s="2"/>
      <c r="EBO16" s="2"/>
      <c r="EBP16" s="2"/>
      <c r="EBQ16" s="2"/>
      <c r="EBR16" s="2"/>
      <c r="EBS16" s="2"/>
      <c r="EBT16" s="2"/>
      <c r="EBU16" s="2"/>
      <c r="EBV16" s="2"/>
      <c r="EBW16" s="2"/>
      <c r="EBX16" s="2"/>
      <c r="EBY16" s="2"/>
      <c r="EBZ16" s="2"/>
      <c r="ECA16" s="2"/>
      <c r="ECB16" s="2"/>
      <c r="ECC16" s="2"/>
      <c r="ECD16" s="2"/>
      <c r="ECE16" s="2"/>
      <c r="ECF16" s="2"/>
      <c r="ECG16" s="2"/>
      <c r="ECH16" s="2"/>
      <c r="ECI16" s="2"/>
      <c r="ECJ16" s="2"/>
      <c r="ECK16" s="2"/>
      <c r="ECL16" s="2"/>
      <c r="ECM16" s="2"/>
      <c r="ECN16" s="2"/>
      <c r="ECO16" s="2"/>
      <c r="ECP16" s="2"/>
      <c r="ECQ16" s="2"/>
      <c r="ECR16" s="2"/>
      <c r="ECS16" s="2"/>
      <c r="ECT16" s="2"/>
      <c r="ECU16" s="2"/>
      <c r="ECV16" s="2"/>
      <c r="ECW16" s="2"/>
      <c r="ECX16" s="2"/>
      <c r="ECY16" s="2"/>
      <c r="ECZ16" s="2"/>
      <c r="EDA16" s="2"/>
      <c r="EDB16" s="2"/>
      <c r="EDC16" s="2"/>
      <c r="EDD16" s="2"/>
      <c r="EDE16" s="2"/>
      <c r="EDF16" s="2"/>
      <c r="EDG16" s="2"/>
      <c r="EDH16" s="2"/>
      <c r="EDI16" s="2"/>
      <c r="EDJ16" s="2"/>
      <c r="EDK16" s="2"/>
      <c r="EDL16" s="2"/>
      <c r="EDM16" s="2"/>
      <c r="EDN16" s="2"/>
      <c r="EDO16" s="2"/>
      <c r="EDP16" s="2"/>
      <c r="EDQ16" s="2"/>
      <c r="EDR16" s="2"/>
      <c r="EDS16" s="2"/>
      <c r="EDT16" s="2"/>
      <c r="EDU16" s="2"/>
      <c r="EDV16" s="2"/>
      <c r="EDW16" s="2"/>
      <c r="EDX16" s="2"/>
      <c r="EDY16" s="2"/>
      <c r="EDZ16" s="2"/>
      <c r="EEA16" s="2"/>
      <c r="EEB16" s="2"/>
      <c r="EEC16" s="2"/>
      <c r="EED16" s="2"/>
      <c r="EEE16" s="2"/>
      <c r="EEF16" s="2"/>
      <c r="EEG16" s="2"/>
      <c r="EEH16" s="2"/>
      <c r="EEI16" s="2"/>
      <c r="EEJ16" s="2"/>
      <c r="EEK16" s="2"/>
      <c r="EEL16" s="2"/>
      <c r="EEM16" s="2"/>
      <c r="EEN16" s="2"/>
      <c r="EEO16" s="2"/>
      <c r="EEP16" s="2"/>
      <c r="EEQ16" s="2"/>
      <c r="EER16" s="2"/>
      <c r="EES16" s="2"/>
      <c r="EET16" s="2"/>
      <c r="EEU16" s="2"/>
      <c r="EEV16" s="2"/>
      <c r="EEW16" s="2"/>
      <c r="EEX16" s="2"/>
      <c r="EEY16" s="2"/>
      <c r="EEZ16" s="2"/>
      <c r="EFA16" s="2"/>
      <c r="EFB16" s="2"/>
      <c r="EFC16" s="2"/>
      <c r="EFD16" s="2"/>
      <c r="EFE16" s="2"/>
      <c r="EFF16" s="2"/>
      <c r="EFG16" s="2"/>
      <c r="EFH16" s="2"/>
      <c r="EFI16" s="2"/>
      <c r="EFJ16" s="2"/>
      <c r="EFK16" s="2"/>
      <c r="EFL16" s="2"/>
      <c r="EFM16" s="2"/>
      <c r="EFN16" s="2"/>
      <c r="EFO16" s="2"/>
      <c r="EFP16" s="2"/>
      <c r="EFQ16" s="2"/>
      <c r="EFR16" s="2"/>
      <c r="EFS16" s="2"/>
      <c r="EFT16" s="2"/>
      <c r="EFU16" s="2"/>
      <c r="EFV16" s="2"/>
      <c r="EFW16" s="2"/>
      <c r="EFX16" s="2"/>
      <c r="EFY16" s="2"/>
      <c r="EFZ16" s="2"/>
      <c r="EGA16" s="2"/>
      <c r="EGB16" s="2"/>
      <c r="EGC16" s="2"/>
      <c r="EGD16" s="2"/>
      <c r="EGE16" s="2"/>
      <c r="EGF16" s="2"/>
      <c r="EGG16" s="2"/>
      <c r="EGH16" s="2"/>
      <c r="EGI16" s="2"/>
      <c r="EGJ16" s="2"/>
      <c r="EGK16" s="2"/>
      <c r="EGL16" s="2"/>
      <c r="EGM16" s="2"/>
      <c r="EGN16" s="2"/>
      <c r="EGO16" s="2"/>
      <c r="EGP16" s="2"/>
      <c r="EGQ16" s="2"/>
      <c r="EGR16" s="2"/>
      <c r="EGS16" s="2"/>
      <c r="EGT16" s="2"/>
      <c r="EGU16" s="2"/>
      <c r="EGV16" s="2"/>
      <c r="EGW16" s="2"/>
      <c r="EGX16" s="2"/>
      <c r="EGY16" s="2"/>
      <c r="EGZ16" s="2"/>
      <c r="EHA16" s="2"/>
      <c r="EHB16" s="2"/>
      <c r="EHC16" s="2"/>
      <c r="EHD16" s="2"/>
      <c r="EHE16" s="2"/>
      <c r="EHF16" s="2"/>
      <c r="EHG16" s="2"/>
      <c r="EHH16" s="2"/>
      <c r="EHI16" s="2"/>
      <c r="EHJ16" s="2"/>
      <c r="EHK16" s="2"/>
      <c r="EHL16" s="2"/>
      <c r="EHM16" s="2"/>
      <c r="EHN16" s="2"/>
      <c r="EHO16" s="2"/>
      <c r="EHP16" s="2"/>
      <c r="EHQ16" s="2"/>
      <c r="EHR16" s="2"/>
      <c r="EHS16" s="2"/>
      <c r="EHT16" s="2"/>
      <c r="EHU16" s="2"/>
      <c r="EHV16" s="2"/>
      <c r="EHW16" s="2"/>
      <c r="EHX16" s="2"/>
      <c r="EHY16" s="2"/>
      <c r="EHZ16" s="2"/>
      <c r="EIA16" s="2"/>
      <c r="EIB16" s="2"/>
      <c r="EIC16" s="2"/>
      <c r="EID16" s="2"/>
      <c r="EIE16" s="2"/>
      <c r="EIF16" s="2"/>
      <c r="EIG16" s="2"/>
      <c r="EIH16" s="2"/>
      <c r="EII16" s="2"/>
      <c r="EIJ16" s="2"/>
      <c r="EIK16" s="2"/>
      <c r="EIL16" s="2"/>
      <c r="EIM16" s="2"/>
      <c r="EIN16" s="2"/>
      <c r="EIO16" s="2"/>
      <c r="EIP16" s="2"/>
      <c r="EIQ16" s="2"/>
      <c r="EIR16" s="2"/>
      <c r="EIS16" s="2"/>
      <c r="EIT16" s="2"/>
      <c r="EIU16" s="2"/>
      <c r="EIV16" s="2"/>
      <c r="EIW16" s="2"/>
      <c r="EIX16" s="2"/>
      <c r="EIY16" s="2"/>
      <c r="EIZ16" s="2"/>
      <c r="EJA16" s="2"/>
      <c r="EJB16" s="2"/>
      <c r="EJC16" s="2"/>
      <c r="EJD16" s="2"/>
      <c r="EJE16" s="2"/>
      <c r="EJF16" s="2"/>
      <c r="EJG16" s="2"/>
      <c r="EJH16" s="2"/>
      <c r="EJI16" s="2"/>
      <c r="EJJ16" s="2"/>
      <c r="EJK16" s="2"/>
      <c r="EJL16" s="2"/>
      <c r="EJM16" s="2"/>
      <c r="EJN16" s="2"/>
      <c r="EJO16" s="2"/>
      <c r="EJP16" s="2"/>
      <c r="EJQ16" s="2"/>
      <c r="EJR16" s="2"/>
      <c r="EJS16" s="2"/>
      <c r="EJT16" s="2"/>
      <c r="EJU16" s="2"/>
      <c r="EJV16" s="2"/>
      <c r="EJW16" s="2"/>
      <c r="EJX16" s="2"/>
      <c r="EJY16" s="2"/>
      <c r="EJZ16" s="2"/>
      <c r="EKA16" s="2"/>
      <c r="EKB16" s="2"/>
      <c r="EKC16" s="2"/>
      <c r="EKD16" s="2"/>
      <c r="EKE16" s="2"/>
      <c r="EKF16" s="2"/>
      <c r="EKG16" s="2"/>
      <c r="EKH16" s="2"/>
      <c r="EKI16" s="2"/>
      <c r="EKJ16" s="2"/>
      <c r="EKK16" s="2"/>
      <c r="EKL16" s="2"/>
      <c r="EKM16" s="2"/>
      <c r="EKN16" s="2"/>
      <c r="EKO16" s="2"/>
      <c r="EKP16" s="2"/>
      <c r="EKQ16" s="2"/>
      <c r="EKR16" s="2"/>
      <c r="EKS16" s="2"/>
      <c r="EKT16" s="2"/>
      <c r="EKU16" s="2"/>
      <c r="EKV16" s="2"/>
      <c r="EKW16" s="2"/>
      <c r="EKX16" s="2"/>
      <c r="EKY16" s="2"/>
      <c r="EKZ16" s="2"/>
      <c r="ELA16" s="2"/>
      <c r="ELB16" s="2"/>
      <c r="ELC16" s="2"/>
      <c r="ELD16" s="2"/>
      <c r="ELE16" s="2"/>
      <c r="ELF16" s="2"/>
      <c r="ELG16" s="2"/>
      <c r="ELH16" s="2"/>
      <c r="ELI16" s="2"/>
      <c r="ELJ16" s="2"/>
      <c r="ELK16" s="2"/>
      <c r="ELL16" s="2"/>
      <c r="ELM16" s="2"/>
      <c r="ELN16" s="2"/>
      <c r="ELO16" s="2"/>
      <c r="ELP16" s="2"/>
      <c r="ELQ16" s="2"/>
      <c r="ELR16" s="2"/>
      <c r="ELS16" s="2"/>
      <c r="ELT16" s="2"/>
      <c r="ELU16" s="2"/>
      <c r="ELV16" s="2"/>
      <c r="ELW16" s="2"/>
      <c r="ELX16" s="2"/>
      <c r="ELY16" s="2"/>
      <c r="ELZ16" s="2"/>
      <c r="EMA16" s="2"/>
      <c r="EMB16" s="2"/>
      <c r="EMC16" s="2"/>
      <c r="EMD16" s="2"/>
      <c r="EME16" s="2"/>
      <c r="EMF16" s="2"/>
      <c r="EMG16" s="2"/>
      <c r="EMH16" s="2"/>
      <c r="EMI16" s="2"/>
      <c r="EMJ16" s="2"/>
      <c r="EMK16" s="2"/>
      <c r="EML16" s="2"/>
      <c r="EMM16" s="2"/>
      <c r="EMN16" s="2"/>
      <c r="EMO16" s="2"/>
      <c r="EMP16" s="2"/>
      <c r="EMQ16" s="2"/>
      <c r="EMR16" s="2"/>
      <c r="EMS16" s="2"/>
      <c r="EMT16" s="2"/>
      <c r="EMU16" s="2"/>
      <c r="EMV16" s="2"/>
      <c r="EMW16" s="2"/>
      <c r="EMX16" s="2"/>
      <c r="EMY16" s="2"/>
      <c r="EMZ16" s="2"/>
      <c r="ENA16" s="2"/>
      <c r="ENB16" s="2"/>
      <c r="ENC16" s="2"/>
      <c r="END16" s="2"/>
      <c r="ENE16" s="2"/>
      <c r="ENF16" s="2"/>
      <c r="ENG16" s="2"/>
      <c r="ENH16" s="2"/>
      <c r="ENI16" s="2"/>
      <c r="ENJ16" s="2"/>
      <c r="ENK16" s="2"/>
      <c r="ENL16" s="2"/>
      <c r="ENM16" s="2"/>
      <c r="ENN16" s="2"/>
      <c r="ENO16" s="2"/>
      <c r="ENP16" s="2"/>
      <c r="ENQ16" s="2"/>
      <c r="ENR16" s="2"/>
      <c r="ENS16" s="2"/>
      <c r="ENT16" s="2"/>
      <c r="ENU16" s="2"/>
      <c r="ENV16" s="2"/>
      <c r="ENW16" s="2"/>
      <c r="ENX16" s="2"/>
      <c r="ENY16" s="2"/>
      <c r="ENZ16" s="2"/>
      <c r="EOA16" s="2"/>
      <c r="EOB16" s="2"/>
      <c r="EOC16" s="2"/>
      <c r="EOD16" s="2"/>
      <c r="EOE16" s="2"/>
      <c r="EOF16" s="2"/>
      <c r="EOG16" s="2"/>
      <c r="EOH16" s="2"/>
      <c r="EOI16" s="2"/>
      <c r="EOJ16" s="2"/>
      <c r="EOK16" s="2"/>
      <c r="EOL16" s="2"/>
      <c r="EOM16" s="2"/>
      <c r="EON16" s="2"/>
      <c r="EOO16" s="2"/>
      <c r="EOP16" s="2"/>
      <c r="EOQ16" s="2"/>
      <c r="EOR16" s="2"/>
      <c r="EOS16" s="2"/>
      <c r="EOT16" s="2"/>
      <c r="EOU16" s="2"/>
      <c r="EOV16" s="2"/>
      <c r="EOW16" s="2"/>
      <c r="EOX16" s="2"/>
      <c r="EOY16" s="2"/>
      <c r="EOZ16" s="2"/>
      <c r="EPA16" s="2"/>
      <c r="EPB16" s="2"/>
      <c r="EPC16" s="2"/>
      <c r="EPD16" s="2"/>
      <c r="EPE16" s="2"/>
      <c r="EPF16" s="2"/>
      <c r="EPG16" s="2"/>
      <c r="EPH16" s="2"/>
      <c r="EPI16" s="2"/>
      <c r="EPJ16" s="2"/>
      <c r="EPK16" s="2"/>
      <c r="EPL16" s="2"/>
      <c r="EPM16" s="2"/>
      <c r="EPN16" s="2"/>
      <c r="EPO16" s="2"/>
      <c r="EPP16" s="2"/>
      <c r="EPQ16" s="2"/>
      <c r="EPR16" s="2"/>
      <c r="EPS16" s="2"/>
      <c r="EPT16" s="2"/>
      <c r="EPU16" s="2"/>
      <c r="EPV16" s="2"/>
      <c r="EPW16" s="2"/>
      <c r="EPX16" s="2"/>
      <c r="EPY16" s="2"/>
      <c r="EPZ16" s="2"/>
      <c r="EQA16" s="2"/>
      <c r="EQB16" s="2"/>
      <c r="EQC16" s="2"/>
      <c r="EQD16" s="2"/>
      <c r="EQE16" s="2"/>
      <c r="EQF16" s="2"/>
      <c r="EQG16" s="2"/>
      <c r="EQH16" s="2"/>
      <c r="EQI16" s="2"/>
      <c r="EQJ16" s="2"/>
      <c r="EQK16" s="2"/>
      <c r="EQL16" s="2"/>
      <c r="EQM16" s="2"/>
      <c r="EQN16" s="2"/>
      <c r="EQO16" s="2"/>
      <c r="EQP16" s="2"/>
      <c r="EQQ16" s="2"/>
      <c r="EQR16" s="2"/>
      <c r="EQS16" s="2"/>
      <c r="EQT16" s="2"/>
      <c r="EQU16" s="2"/>
      <c r="EQV16" s="2"/>
      <c r="EQW16" s="2"/>
      <c r="EQX16" s="2"/>
      <c r="EQY16" s="2"/>
      <c r="EQZ16" s="2"/>
      <c r="ERA16" s="2"/>
      <c r="ERB16" s="2"/>
      <c r="ERC16" s="2"/>
      <c r="ERD16" s="2"/>
      <c r="ERE16" s="2"/>
      <c r="ERF16" s="2"/>
      <c r="ERG16" s="2"/>
      <c r="ERH16" s="2"/>
      <c r="ERI16" s="2"/>
      <c r="ERJ16" s="2"/>
      <c r="ERK16" s="2"/>
      <c r="ERL16" s="2"/>
      <c r="ERM16" s="2"/>
      <c r="ERN16" s="2"/>
      <c r="ERO16" s="2"/>
      <c r="ERP16" s="2"/>
      <c r="ERQ16" s="2"/>
      <c r="ERR16" s="2"/>
      <c r="ERS16" s="2"/>
      <c r="ERT16" s="2"/>
      <c r="ERU16" s="2"/>
      <c r="ERV16" s="2"/>
      <c r="ERW16" s="2"/>
      <c r="ERX16" s="2"/>
      <c r="ERY16" s="2"/>
      <c r="ERZ16" s="2"/>
      <c r="ESA16" s="2"/>
      <c r="ESB16" s="2"/>
      <c r="ESC16" s="2"/>
      <c r="ESD16" s="2"/>
      <c r="ESE16" s="2"/>
      <c r="ESF16" s="2"/>
      <c r="ESG16" s="2"/>
      <c r="ESH16" s="2"/>
      <c r="ESI16" s="2"/>
      <c r="ESJ16" s="2"/>
      <c r="ESK16" s="2"/>
      <c r="ESL16" s="2"/>
      <c r="ESM16" s="2"/>
      <c r="ESN16" s="2"/>
      <c r="ESO16" s="2"/>
      <c r="ESP16" s="2"/>
      <c r="ESQ16" s="2"/>
      <c r="ESR16" s="2"/>
      <c r="ESS16" s="2"/>
      <c r="EST16" s="2"/>
      <c r="ESU16" s="2"/>
      <c r="ESV16" s="2"/>
      <c r="ESW16" s="2"/>
      <c r="ESX16" s="2"/>
      <c r="ESY16" s="2"/>
      <c r="ESZ16" s="2"/>
      <c r="ETA16" s="2"/>
      <c r="ETB16" s="2"/>
      <c r="ETC16" s="2"/>
      <c r="ETD16" s="2"/>
      <c r="ETE16" s="2"/>
      <c r="ETF16" s="2"/>
      <c r="ETG16" s="2"/>
      <c r="ETH16" s="2"/>
      <c r="ETI16" s="2"/>
      <c r="ETJ16" s="2"/>
      <c r="ETK16" s="2"/>
      <c r="ETL16" s="2"/>
      <c r="ETM16" s="2"/>
      <c r="ETN16" s="2"/>
      <c r="ETO16" s="2"/>
      <c r="ETP16" s="2"/>
      <c r="ETQ16" s="2"/>
      <c r="ETR16" s="2"/>
      <c r="ETS16" s="2"/>
      <c r="ETT16" s="2"/>
      <c r="ETU16" s="2"/>
      <c r="ETV16" s="2"/>
      <c r="ETW16" s="2"/>
      <c r="ETX16" s="2"/>
      <c r="ETY16" s="2"/>
      <c r="ETZ16" s="2"/>
      <c r="EUA16" s="2"/>
      <c r="EUB16" s="2"/>
      <c r="EUC16" s="2"/>
      <c r="EUD16" s="2"/>
      <c r="EUE16" s="2"/>
      <c r="EUF16" s="2"/>
      <c r="EUG16" s="2"/>
      <c r="EUH16" s="2"/>
      <c r="EUI16" s="2"/>
      <c r="EUJ16" s="2"/>
      <c r="EUK16" s="2"/>
      <c r="EUL16" s="2"/>
      <c r="EUM16" s="2"/>
      <c r="EUN16" s="2"/>
      <c r="EUO16" s="2"/>
      <c r="EUP16" s="2"/>
      <c r="EUQ16" s="2"/>
      <c r="EUR16" s="2"/>
      <c r="EUS16" s="2"/>
      <c r="EUT16" s="2"/>
      <c r="EUU16" s="2"/>
      <c r="EUV16" s="2"/>
      <c r="EUW16" s="2"/>
      <c r="EUX16" s="2"/>
      <c r="EUY16" s="2"/>
      <c r="EUZ16" s="2"/>
      <c r="EVA16" s="2"/>
      <c r="EVB16" s="2"/>
      <c r="EVC16" s="2"/>
      <c r="EVD16" s="2"/>
      <c r="EVE16" s="2"/>
      <c r="EVF16" s="2"/>
      <c r="EVG16" s="2"/>
      <c r="EVH16" s="2"/>
      <c r="EVI16" s="2"/>
      <c r="EVJ16" s="2"/>
      <c r="EVK16" s="2"/>
      <c r="EVL16" s="2"/>
      <c r="EVM16" s="2"/>
      <c r="EVN16" s="2"/>
      <c r="EVO16" s="2"/>
      <c r="EVP16" s="2"/>
      <c r="EVQ16" s="2"/>
      <c r="EVR16" s="2"/>
      <c r="EVS16" s="2"/>
      <c r="EVT16" s="2"/>
      <c r="EVU16" s="2"/>
      <c r="EVV16" s="2"/>
      <c r="EVW16" s="2"/>
      <c r="EVX16" s="2"/>
      <c r="EVY16" s="2"/>
      <c r="EVZ16" s="2"/>
      <c r="EWA16" s="2"/>
      <c r="EWB16" s="2"/>
      <c r="EWC16" s="2"/>
      <c r="EWD16" s="2"/>
      <c r="EWE16" s="2"/>
      <c r="EWF16" s="2"/>
      <c r="EWG16" s="2"/>
      <c r="EWH16" s="2"/>
      <c r="EWI16" s="2"/>
      <c r="EWJ16" s="2"/>
      <c r="EWK16" s="2"/>
      <c r="EWL16" s="2"/>
      <c r="EWM16" s="2"/>
      <c r="EWN16" s="2"/>
      <c r="EWO16" s="2"/>
      <c r="EWP16" s="2"/>
      <c r="EWQ16" s="2"/>
      <c r="EWR16" s="2"/>
      <c r="EWS16" s="2"/>
      <c r="EWT16" s="2"/>
      <c r="EWU16" s="2"/>
      <c r="EWV16" s="2"/>
      <c r="EWW16" s="2"/>
      <c r="EWX16" s="2"/>
      <c r="EWY16" s="2"/>
      <c r="EWZ16" s="2"/>
      <c r="EXA16" s="2"/>
      <c r="EXB16" s="2"/>
      <c r="EXC16" s="2"/>
      <c r="EXD16" s="2"/>
      <c r="EXE16" s="2"/>
      <c r="EXF16" s="2"/>
      <c r="EXG16" s="2"/>
      <c r="EXH16" s="2"/>
      <c r="EXI16" s="2"/>
      <c r="EXJ16" s="2"/>
      <c r="EXK16" s="2"/>
      <c r="EXL16" s="2"/>
      <c r="EXM16" s="2"/>
      <c r="EXN16" s="2"/>
      <c r="EXO16" s="2"/>
      <c r="EXP16" s="2"/>
      <c r="EXQ16" s="2"/>
      <c r="EXR16" s="2"/>
      <c r="EXS16" s="2"/>
      <c r="EXT16" s="2"/>
      <c r="EXU16" s="2"/>
      <c r="EXV16" s="2"/>
      <c r="EXW16" s="2"/>
      <c r="EXX16" s="2"/>
      <c r="EXY16" s="2"/>
      <c r="EXZ16" s="2"/>
      <c r="EYA16" s="2"/>
      <c r="EYB16" s="2"/>
      <c r="EYC16" s="2"/>
      <c r="EYD16" s="2"/>
      <c r="EYE16" s="2"/>
      <c r="EYF16" s="2"/>
      <c r="EYG16" s="2"/>
      <c r="EYH16" s="2"/>
      <c r="EYI16" s="2"/>
      <c r="EYJ16" s="2"/>
      <c r="EYK16" s="2"/>
      <c r="EYL16" s="2"/>
      <c r="EYM16" s="2"/>
      <c r="EYN16" s="2"/>
      <c r="EYO16" s="2"/>
      <c r="EYP16" s="2"/>
      <c r="EYQ16" s="2"/>
      <c r="EYR16" s="2"/>
      <c r="EYS16" s="2"/>
      <c r="EYT16" s="2"/>
      <c r="EYU16" s="2"/>
      <c r="EYV16" s="2"/>
      <c r="EYW16" s="2"/>
      <c r="EYX16" s="2"/>
      <c r="EYY16" s="2"/>
      <c r="EYZ16" s="2"/>
      <c r="EZA16" s="2"/>
      <c r="EZB16" s="2"/>
      <c r="EZC16" s="2"/>
      <c r="EZD16" s="2"/>
      <c r="EZE16" s="2"/>
      <c r="EZF16" s="2"/>
      <c r="EZG16" s="2"/>
      <c r="EZH16" s="2"/>
      <c r="EZI16" s="2"/>
      <c r="EZJ16" s="2"/>
      <c r="EZK16" s="2"/>
      <c r="EZL16" s="2"/>
      <c r="EZM16" s="2"/>
      <c r="EZN16" s="2"/>
      <c r="EZO16" s="2"/>
      <c r="EZP16" s="2"/>
      <c r="EZQ16" s="2"/>
      <c r="EZR16" s="2"/>
      <c r="EZS16" s="2"/>
      <c r="EZT16" s="2"/>
      <c r="EZU16" s="2"/>
      <c r="EZV16" s="2"/>
      <c r="EZW16" s="2"/>
      <c r="EZX16" s="2"/>
      <c r="EZY16" s="2"/>
      <c r="EZZ16" s="2"/>
      <c r="FAA16" s="2"/>
      <c r="FAB16" s="2"/>
      <c r="FAC16" s="2"/>
      <c r="FAD16" s="2"/>
      <c r="FAE16" s="2"/>
      <c r="FAF16" s="2"/>
      <c r="FAG16" s="2"/>
      <c r="FAH16" s="2"/>
      <c r="FAI16" s="2"/>
      <c r="FAJ16" s="2"/>
      <c r="FAK16" s="2"/>
      <c r="FAL16" s="2"/>
      <c r="FAM16" s="2"/>
      <c r="FAN16" s="2"/>
      <c r="FAO16" s="2"/>
      <c r="FAP16" s="2"/>
      <c r="FAQ16" s="2"/>
      <c r="FAR16" s="2"/>
      <c r="FAS16" s="2"/>
      <c r="FAT16" s="2"/>
      <c r="FAU16" s="2"/>
      <c r="FAV16" s="2"/>
      <c r="FAW16" s="2"/>
      <c r="FAX16" s="2"/>
      <c r="FAY16" s="2"/>
      <c r="FAZ16" s="2"/>
      <c r="FBA16" s="2"/>
      <c r="FBB16" s="2"/>
      <c r="FBC16" s="2"/>
      <c r="FBD16" s="2"/>
      <c r="FBE16" s="2"/>
      <c r="FBF16" s="2"/>
      <c r="FBG16" s="2"/>
      <c r="FBH16" s="2"/>
      <c r="FBI16" s="2"/>
      <c r="FBJ16" s="2"/>
      <c r="FBK16" s="2"/>
      <c r="FBL16" s="2"/>
      <c r="FBM16" s="2"/>
      <c r="FBN16" s="2"/>
      <c r="FBO16" s="2"/>
      <c r="FBP16" s="2"/>
      <c r="FBQ16" s="2"/>
      <c r="FBR16" s="2"/>
      <c r="FBS16" s="2"/>
      <c r="FBT16" s="2"/>
      <c r="FBU16" s="2"/>
      <c r="FBV16" s="2"/>
      <c r="FBW16" s="2"/>
      <c r="FBX16" s="2"/>
      <c r="FBY16" s="2"/>
      <c r="FBZ16" s="2"/>
      <c r="FCA16" s="2"/>
      <c r="FCB16" s="2"/>
      <c r="FCC16" s="2"/>
      <c r="FCD16" s="2"/>
      <c r="FCE16" s="2"/>
      <c r="FCF16" s="2"/>
      <c r="FCG16" s="2"/>
      <c r="FCH16" s="2"/>
      <c r="FCI16" s="2"/>
      <c r="FCJ16" s="2"/>
      <c r="FCK16" s="2"/>
      <c r="FCL16" s="2"/>
      <c r="FCM16" s="2"/>
      <c r="FCN16" s="2"/>
      <c r="FCO16" s="2"/>
      <c r="FCP16" s="2"/>
      <c r="FCQ16" s="2"/>
      <c r="FCR16" s="2"/>
      <c r="FCS16" s="2"/>
      <c r="FCT16" s="2"/>
      <c r="FCU16" s="2"/>
      <c r="FCV16" s="2"/>
      <c r="FCW16" s="2"/>
      <c r="FCX16" s="2"/>
      <c r="FCY16" s="2"/>
      <c r="FCZ16" s="2"/>
      <c r="FDA16" s="2"/>
      <c r="FDB16" s="2"/>
      <c r="FDC16" s="2"/>
      <c r="FDD16" s="2"/>
      <c r="FDE16" s="2"/>
      <c r="FDF16" s="2"/>
      <c r="FDG16" s="2"/>
      <c r="FDH16" s="2"/>
      <c r="FDI16" s="2"/>
      <c r="FDJ16" s="2"/>
      <c r="FDK16" s="2"/>
      <c r="FDL16" s="2"/>
      <c r="FDM16" s="2"/>
      <c r="FDN16" s="2"/>
      <c r="FDO16" s="2"/>
      <c r="FDP16" s="2"/>
      <c r="FDQ16" s="2"/>
      <c r="FDR16" s="2"/>
      <c r="FDS16" s="2"/>
      <c r="FDT16" s="2"/>
      <c r="FDU16" s="2"/>
      <c r="FDV16" s="2"/>
      <c r="FDW16" s="2"/>
      <c r="FDX16" s="2"/>
      <c r="FDY16" s="2"/>
      <c r="FDZ16" s="2"/>
      <c r="FEA16" s="2"/>
      <c r="FEB16" s="2"/>
      <c r="FEC16" s="2"/>
      <c r="FED16" s="2"/>
      <c r="FEE16" s="2"/>
      <c r="FEF16" s="2"/>
      <c r="FEG16" s="2"/>
      <c r="FEH16" s="2"/>
      <c r="FEI16" s="2"/>
      <c r="FEJ16" s="2"/>
      <c r="FEK16" s="2"/>
      <c r="FEL16" s="2"/>
      <c r="FEM16" s="2"/>
      <c r="FEN16" s="2"/>
      <c r="FEO16" s="2"/>
      <c r="FEP16" s="2"/>
      <c r="FEQ16" s="2"/>
      <c r="FER16" s="2"/>
      <c r="FES16" s="2"/>
      <c r="FET16" s="2"/>
      <c r="FEU16" s="2"/>
      <c r="FEV16" s="2"/>
      <c r="FEW16" s="2"/>
      <c r="FEX16" s="2"/>
      <c r="FEY16" s="2"/>
      <c r="FEZ16" s="2"/>
      <c r="FFA16" s="2"/>
      <c r="FFB16" s="2"/>
      <c r="FFC16" s="2"/>
      <c r="FFD16" s="2"/>
      <c r="FFE16" s="2"/>
      <c r="FFF16" s="2"/>
      <c r="FFG16" s="2"/>
      <c r="FFH16" s="2"/>
      <c r="FFI16" s="2"/>
      <c r="FFJ16" s="2"/>
      <c r="FFK16" s="2"/>
      <c r="FFL16" s="2"/>
      <c r="FFM16" s="2"/>
      <c r="FFN16" s="2"/>
      <c r="FFO16" s="2"/>
      <c r="FFP16" s="2"/>
      <c r="FFQ16" s="2"/>
      <c r="FFR16" s="2"/>
      <c r="FFS16" s="2"/>
      <c r="FFT16" s="2"/>
      <c r="FFU16" s="2"/>
      <c r="FFV16" s="2"/>
      <c r="FFW16" s="2"/>
      <c r="FFX16" s="2"/>
      <c r="FFY16" s="2"/>
      <c r="FFZ16" s="2"/>
      <c r="FGA16" s="2"/>
      <c r="FGB16" s="2"/>
      <c r="FGC16" s="2"/>
      <c r="FGD16" s="2"/>
      <c r="FGE16" s="2"/>
      <c r="FGF16" s="2"/>
      <c r="FGG16" s="2"/>
      <c r="FGH16" s="2"/>
      <c r="FGI16" s="2"/>
      <c r="FGJ16" s="2"/>
      <c r="FGK16" s="2"/>
      <c r="FGL16" s="2"/>
      <c r="FGM16" s="2"/>
      <c r="FGN16" s="2"/>
      <c r="FGO16" s="2"/>
      <c r="FGP16" s="2"/>
      <c r="FGQ16" s="2"/>
      <c r="FGR16" s="2"/>
      <c r="FGS16" s="2"/>
      <c r="FGT16" s="2"/>
      <c r="FGU16" s="2"/>
      <c r="FGV16" s="2"/>
      <c r="FGW16" s="2"/>
      <c r="FGX16" s="2"/>
      <c r="FGY16" s="2"/>
      <c r="FGZ16" s="2"/>
      <c r="FHA16" s="2"/>
      <c r="FHB16" s="2"/>
      <c r="FHC16" s="2"/>
      <c r="FHD16" s="2"/>
      <c r="FHE16" s="2"/>
      <c r="FHF16" s="2"/>
      <c r="FHG16" s="2"/>
      <c r="FHH16" s="2"/>
      <c r="FHI16" s="2"/>
      <c r="FHJ16" s="2"/>
      <c r="FHK16" s="2"/>
      <c r="FHL16" s="2"/>
      <c r="FHM16" s="2"/>
      <c r="FHN16" s="2"/>
      <c r="FHO16" s="2"/>
      <c r="FHP16" s="2"/>
      <c r="FHQ16" s="2"/>
      <c r="FHR16" s="2"/>
      <c r="FHS16" s="2"/>
      <c r="FHT16" s="2"/>
      <c r="FHU16" s="2"/>
      <c r="FHV16" s="2"/>
      <c r="FHW16" s="2"/>
      <c r="FHX16" s="2"/>
      <c r="FHY16" s="2"/>
      <c r="FHZ16" s="2"/>
      <c r="FIA16" s="2"/>
      <c r="FIB16" s="2"/>
      <c r="FIC16" s="2"/>
      <c r="FID16" s="2"/>
      <c r="FIE16" s="2"/>
      <c r="FIF16" s="2"/>
      <c r="FIG16" s="2"/>
      <c r="FIH16" s="2"/>
      <c r="FII16" s="2"/>
      <c r="FIJ16" s="2"/>
      <c r="FIK16" s="2"/>
      <c r="FIL16" s="2"/>
      <c r="FIM16" s="2"/>
      <c r="FIN16" s="2"/>
      <c r="FIO16" s="2"/>
      <c r="FIP16" s="2"/>
      <c r="FIQ16" s="2"/>
      <c r="FIR16" s="2"/>
      <c r="FIS16" s="2"/>
      <c r="FIT16" s="2"/>
      <c r="FIU16" s="2"/>
      <c r="FIV16" s="2"/>
      <c r="FIW16" s="2"/>
      <c r="FIX16" s="2"/>
      <c r="FIY16" s="2"/>
      <c r="FIZ16" s="2"/>
      <c r="FJA16" s="2"/>
      <c r="FJB16" s="2"/>
      <c r="FJC16" s="2"/>
      <c r="FJD16" s="2"/>
      <c r="FJE16" s="2"/>
      <c r="FJF16" s="2"/>
      <c r="FJG16" s="2"/>
      <c r="FJH16" s="2"/>
      <c r="FJI16" s="2"/>
      <c r="FJJ16" s="2"/>
      <c r="FJK16" s="2"/>
      <c r="FJL16" s="2"/>
      <c r="FJM16" s="2"/>
      <c r="FJN16" s="2"/>
      <c r="FJO16" s="2"/>
      <c r="FJP16" s="2"/>
      <c r="FJQ16" s="2"/>
      <c r="FJR16" s="2"/>
      <c r="FJS16" s="2"/>
      <c r="FJT16" s="2"/>
      <c r="FJU16" s="2"/>
      <c r="FJV16" s="2"/>
      <c r="FJW16" s="2"/>
      <c r="FJX16" s="2"/>
      <c r="FJY16" s="2"/>
      <c r="FJZ16" s="2"/>
      <c r="FKA16" s="2"/>
      <c r="FKB16" s="2"/>
      <c r="FKC16" s="2"/>
      <c r="FKD16" s="2"/>
      <c r="FKE16" s="2"/>
      <c r="FKF16" s="2"/>
      <c r="FKG16" s="2"/>
      <c r="FKH16" s="2"/>
      <c r="FKI16" s="2"/>
      <c r="FKJ16" s="2"/>
      <c r="FKK16" s="2"/>
      <c r="FKL16" s="2"/>
      <c r="FKM16" s="2"/>
      <c r="FKN16" s="2"/>
      <c r="FKO16" s="2"/>
      <c r="FKP16" s="2"/>
      <c r="FKQ16" s="2"/>
      <c r="FKR16" s="2"/>
      <c r="FKS16" s="2"/>
      <c r="FKT16" s="2"/>
      <c r="FKU16" s="2"/>
      <c r="FKV16" s="2"/>
      <c r="FKW16" s="2"/>
      <c r="FKX16" s="2"/>
      <c r="FKY16" s="2"/>
      <c r="FKZ16" s="2"/>
      <c r="FLA16" s="2"/>
      <c r="FLB16" s="2"/>
      <c r="FLC16" s="2"/>
      <c r="FLD16" s="2"/>
      <c r="FLE16" s="2"/>
      <c r="FLF16" s="2"/>
      <c r="FLG16" s="2"/>
      <c r="FLH16" s="2"/>
      <c r="FLI16" s="2"/>
      <c r="FLJ16" s="2"/>
      <c r="FLK16" s="2"/>
      <c r="FLL16" s="2"/>
      <c r="FLM16" s="2"/>
      <c r="FLN16" s="2"/>
      <c r="FLO16" s="2"/>
      <c r="FLP16" s="2"/>
      <c r="FLQ16" s="2"/>
      <c r="FLR16" s="2"/>
      <c r="FLS16" s="2"/>
      <c r="FLT16" s="2"/>
      <c r="FLU16" s="2"/>
      <c r="FLV16" s="2"/>
      <c r="FLW16" s="2"/>
      <c r="FLX16" s="2"/>
      <c r="FLY16" s="2"/>
      <c r="FLZ16" s="2"/>
      <c r="FMA16" s="2"/>
      <c r="FMB16" s="2"/>
      <c r="FMC16" s="2"/>
      <c r="FMD16" s="2"/>
      <c r="FME16" s="2"/>
      <c r="FMF16" s="2"/>
      <c r="FMG16" s="2"/>
      <c r="FMH16" s="2"/>
      <c r="FMI16" s="2"/>
      <c r="FMJ16" s="2"/>
      <c r="FMK16" s="2"/>
      <c r="FML16" s="2"/>
      <c r="FMM16" s="2"/>
      <c r="FMN16" s="2"/>
      <c r="FMO16" s="2"/>
      <c r="FMP16" s="2"/>
      <c r="FMQ16" s="2"/>
      <c r="FMR16" s="2"/>
      <c r="FMS16" s="2"/>
      <c r="FMT16" s="2"/>
      <c r="FMU16" s="2"/>
      <c r="FMV16" s="2"/>
      <c r="FMW16" s="2"/>
      <c r="FMX16" s="2"/>
      <c r="FMY16" s="2"/>
      <c r="FMZ16" s="2"/>
      <c r="FNA16" s="2"/>
      <c r="FNB16" s="2"/>
      <c r="FNC16" s="2"/>
      <c r="FND16" s="2"/>
      <c r="FNE16" s="2"/>
      <c r="FNF16" s="2"/>
      <c r="FNG16" s="2"/>
      <c r="FNH16" s="2"/>
      <c r="FNI16" s="2"/>
      <c r="FNJ16" s="2"/>
      <c r="FNK16" s="2"/>
      <c r="FNL16" s="2"/>
      <c r="FNM16" s="2"/>
      <c r="FNN16" s="2"/>
      <c r="FNO16" s="2"/>
      <c r="FNP16" s="2"/>
      <c r="FNQ16" s="2"/>
      <c r="FNR16" s="2"/>
      <c r="FNS16" s="2"/>
      <c r="FNT16" s="2"/>
      <c r="FNU16" s="2"/>
      <c r="FNV16" s="2"/>
      <c r="FNW16" s="2"/>
      <c r="FNX16" s="2"/>
      <c r="FNY16" s="2"/>
      <c r="FNZ16" s="2"/>
      <c r="FOA16" s="2"/>
      <c r="FOB16" s="2"/>
      <c r="FOC16" s="2"/>
      <c r="FOD16" s="2"/>
      <c r="FOE16" s="2"/>
      <c r="FOF16" s="2"/>
      <c r="FOG16" s="2"/>
      <c r="FOH16" s="2"/>
      <c r="FOI16" s="2"/>
      <c r="FOJ16" s="2"/>
      <c r="FOK16" s="2"/>
      <c r="FOL16" s="2"/>
      <c r="FOM16" s="2"/>
      <c r="FON16" s="2"/>
      <c r="FOO16" s="2"/>
      <c r="FOP16" s="2"/>
      <c r="FOQ16" s="2"/>
      <c r="FOR16" s="2"/>
      <c r="FOS16" s="2"/>
      <c r="FOT16" s="2"/>
      <c r="FOU16" s="2"/>
      <c r="FOV16" s="2"/>
      <c r="FOW16" s="2"/>
      <c r="FOX16" s="2"/>
      <c r="FOY16" s="2"/>
      <c r="FOZ16" s="2"/>
      <c r="FPA16" s="2"/>
      <c r="FPB16" s="2"/>
      <c r="FPC16" s="2"/>
      <c r="FPD16" s="2"/>
      <c r="FPE16" s="2"/>
      <c r="FPF16" s="2"/>
      <c r="FPG16" s="2"/>
      <c r="FPH16" s="2"/>
      <c r="FPI16" s="2"/>
      <c r="FPJ16" s="2"/>
      <c r="FPK16" s="2"/>
      <c r="FPL16" s="2"/>
      <c r="FPM16" s="2"/>
      <c r="FPN16" s="2"/>
      <c r="FPO16" s="2"/>
      <c r="FPP16" s="2"/>
      <c r="FPQ16" s="2"/>
      <c r="FPR16" s="2"/>
      <c r="FPS16" s="2"/>
      <c r="FPT16" s="2"/>
      <c r="FPU16" s="2"/>
      <c r="FPV16" s="2"/>
      <c r="FPW16" s="2"/>
      <c r="FPX16" s="2"/>
      <c r="FPY16" s="2"/>
      <c r="FPZ16" s="2"/>
      <c r="FQA16" s="2"/>
      <c r="FQB16" s="2"/>
      <c r="FQC16" s="2"/>
      <c r="FQD16" s="2"/>
      <c r="FQE16" s="2"/>
      <c r="FQF16" s="2"/>
      <c r="FQG16" s="2"/>
      <c r="FQH16" s="2"/>
      <c r="FQI16" s="2"/>
      <c r="FQJ16" s="2"/>
      <c r="FQK16" s="2"/>
      <c r="FQL16" s="2"/>
      <c r="FQM16" s="2"/>
      <c r="FQN16" s="2"/>
      <c r="FQO16" s="2"/>
      <c r="FQP16" s="2"/>
      <c r="FQQ16" s="2"/>
      <c r="FQR16" s="2"/>
      <c r="FQS16" s="2"/>
      <c r="FQT16" s="2"/>
      <c r="FQU16" s="2"/>
      <c r="FQV16" s="2"/>
      <c r="FQW16" s="2"/>
      <c r="FQX16" s="2"/>
      <c r="FQY16" s="2"/>
      <c r="FQZ16" s="2"/>
      <c r="FRA16" s="2"/>
      <c r="FRB16" s="2"/>
      <c r="FRC16" s="2"/>
      <c r="FRD16" s="2"/>
      <c r="FRE16" s="2"/>
      <c r="FRF16" s="2"/>
      <c r="FRG16" s="2"/>
      <c r="FRH16" s="2"/>
      <c r="FRI16" s="2"/>
      <c r="FRJ16" s="2"/>
      <c r="FRK16" s="2"/>
      <c r="FRL16" s="2"/>
      <c r="FRM16" s="2"/>
      <c r="FRN16" s="2"/>
      <c r="FRO16" s="2"/>
      <c r="FRP16" s="2"/>
      <c r="FRQ16" s="2"/>
      <c r="FRR16" s="2"/>
      <c r="FRS16" s="2"/>
      <c r="FRT16" s="2"/>
      <c r="FRU16" s="2"/>
      <c r="FRV16" s="2"/>
      <c r="FRW16" s="2"/>
      <c r="FRX16" s="2"/>
      <c r="FRY16" s="2"/>
      <c r="FRZ16" s="2"/>
      <c r="FSA16" s="2"/>
      <c r="FSB16" s="2"/>
      <c r="FSC16" s="2"/>
      <c r="FSD16" s="2"/>
      <c r="FSE16" s="2"/>
      <c r="FSF16" s="2"/>
      <c r="FSG16" s="2"/>
      <c r="FSH16" s="2"/>
      <c r="FSI16" s="2"/>
      <c r="FSJ16" s="2"/>
      <c r="FSK16" s="2"/>
      <c r="FSL16" s="2"/>
      <c r="FSM16" s="2"/>
      <c r="FSN16" s="2"/>
      <c r="FSO16" s="2"/>
      <c r="FSP16" s="2"/>
      <c r="FSQ16" s="2"/>
      <c r="FSR16" s="2"/>
      <c r="FSS16" s="2"/>
      <c r="FST16" s="2"/>
      <c r="FSU16" s="2"/>
      <c r="FSV16" s="2"/>
      <c r="FSW16" s="2"/>
      <c r="FSX16" s="2"/>
      <c r="FSY16" s="2"/>
      <c r="FSZ16" s="2"/>
      <c r="FTA16" s="2"/>
      <c r="FTB16" s="2"/>
      <c r="FTC16" s="2"/>
      <c r="FTD16" s="2"/>
      <c r="FTE16" s="2"/>
      <c r="FTF16" s="2"/>
      <c r="FTG16" s="2"/>
      <c r="FTH16" s="2"/>
      <c r="FTI16" s="2"/>
      <c r="FTJ16" s="2"/>
      <c r="FTK16" s="2"/>
      <c r="FTL16" s="2"/>
      <c r="FTM16" s="2"/>
      <c r="FTN16" s="2"/>
      <c r="FTO16" s="2"/>
      <c r="FTP16" s="2"/>
      <c r="FTQ16" s="2"/>
      <c r="FTR16" s="2"/>
      <c r="FTS16" s="2"/>
      <c r="FTT16" s="2"/>
      <c r="FTU16" s="2"/>
      <c r="FTV16" s="2"/>
      <c r="FTW16" s="2"/>
      <c r="FTX16" s="2"/>
      <c r="FTY16" s="2"/>
      <c r="FTZ16" s="2"/>
      <c r="FUA16" s="2"/>
      <c r="FUB16" s="2"/>
      <c r="FUC16" s="2"/>
      <c r="FUD16" s="2"/>
      <c r="FUE16" s="2"/>
      <c r="FUF16" s="2"/>
      <c r="FUG16" s="2"/>
      <c r="FUH16" s="2"/>
      <c r="FUI16" s="2"/>
      <c r="FUJ16" s="2"/>
      <c r="FUK16" s="2"/>
      <c r="FUL16" s="2"/>
      <c r="FUM16" s="2"/>
      <c r="FUN16" s="2"/>
      <c r="FUO16" s="2"/>
      <c r="FUP16" s="2"/>
      <c r="FUQ16" s="2"/>
      <c r="FUR16" s="2"/>
      <c r="FUS16" s="2"/>
      <c r="FUT16" s="2"/>
      <c r="FUU16" s="2"/>
      <c r="FUV16" s="2"/>
      <c r="FUW16" s="2"/>
      <c r="FUX16" s="2"/>
      <c r="FUY16" s="2"/>
      <c r="FUZ16" s="2"/>
      <c r="FVA16" s="2"/>
      <c r="FVB16" s="2"/>
      <c r="FVC16" s="2"/>
      <c r="FVD16" s="2"/>
      <c r="FVE16" s="2"/>
      <c r="FVF16" s="2"/>
      <c r="FVG16" s="2"/>
      <c r="FVH16" s="2"/>
      <c r="FVI16" s="2"/>
      <c r="FVJ16" s="2"/>
      <c r="FVK16" s="2"/>
      <c r="FVL16" s="2"/>
      <c r="FVM16" s="2"/>
      <c r="FVN16" s="2"/>
      <c r="FVO16" s="2"/>
      <c r="FVP16" s="2"/>
      <c r="FVQ16" s="2"/>
      <c r="FVR16" s="2"/>
      <c r="FVS16" s="2"/>
      <c r="FVT16" s="2"/>
      <c r="FVU16" s="2"/>
      <c r="FVV16" s="2"/>
      <c r="FVW16" s="2"/>
      <c r="FVX16" s="2"/>
      <c r="FVY16" s="2"/>
      <c r="FVZ16" s="2"/>
      <c r="FWA16" s="2"/>
      <c r="FWB16" s="2"/>
      <c r="FWC16" s="2"/>
      <c r="FWD16" s="2"/>
      <c r="FWE16" s="2"/>
      <c r="FWF16" s="2"/>
      <c r="FWG16" s="2"/>
      <c r="FWH16" s="2"/>
      <c r="FWI16" s="2"/>
      <c r="FWJ16" s="2"/>
      <c r="FWK16" s="2"/>
      <c r="FWL16" s="2"/>
      <c r="FWM16" s="2"/>
      <c r="FWN16" s="2"/>
      <c r="FWO16" s="2"/>
      <c r="FWP16" s="2"/>
      <c r="FWQ16" s="2"/>
      <c r="FWR16" s="2"/>
      <c r="FWS16" s="2"/>
      <c r="FWT16" s="2"/>
      <c r="FWU16" s="2"/>
      <c r="FWV16" s="2"/>
      <c r="FWW16" s="2"/>
      <c r="FWX16" s="2"/>
      <c r="FWY16" s="2"/>
      <c r="FWZ16" s="2"/>
      <c r="FXA16" s="2"/>
      <c r="FXB16" s="2"/>
      <c r="FXC16" s="2"/>
      <c r="FXD16" s="2"/>
      <c r="FXE16" s="2"/>
      <c r="FXF16" s="2"/>
      <c r="FXG16" s="2"/>
      <c r="FXH16" s="2"/>
      <c r="FXI16" s="2"/>
      <c r="FXJ16" s="2"/>
      <c r="FXK16" s="2"/>
      <c r="FXL16" s="2"/>
      <c r="FXM16" s="2"/>
      <c r="FXN16" s="2"/>
      <c r="FXO16" s="2"/>
      <c r="FXP16" s="2"/>
      <c r="FXQ16" s="2"/>
      <c r="FXR16" s="2"/>
      <c r="FXS16" s="2"/>
      <c r="FXT16" s="2"/>
      <c r="FXU16" s="2"/>
      <c r="FXV16" s="2"/>
      <c r="FXW16" s="2"/>
      <c r="FXX16" s="2"/>
      <c r="FXY16" s="2"/>
      <c r="FXZ16" s="2"/>
      <c r="FYA16" s="2"/>
      <c r="FYB16" s="2"/>
      <c r="FYC16" s="2"/>
      <c r="FYD16" s="2"/>
      <c r="FYE16" s="2"/>
      <c r="FYF16" s="2"/>
      <c r="FYG16" s="2"/>
      <c r="FYH16" s="2"/>
      <c r="FYI16" s="2"/>
      <c r="FYJ16" s="2"/>
      <c r="FYK16" s="2"/>
      <c r="FYL16" s="2"/>
      <c r="FYM16" s="2"/>
      <c r="FYN16" s="2"/>
      <c r="FYO16" s="2"/>
      <c r="FYP16" s="2"/>
      <c r="FYQ16" s="2"/>
      <c r="FYR16" s="2"/>
      <c r="FYS16" s="2"/>
      <c r="FYT16" s="2"/>
      <c r="FYU16" s="2"/>
      <c r="FYV16" s="2"/>
      <c r="FYW16" s="2"/>
      <c r="FYX16" s="2"/>
      <c r="FYY16" s="2"/>
      <c r="FYZ16" s="2"/>
      <c r="FZA16" s="2"/>
      <c r="FZB16" s="2"/>
      <c r="FZC16" s="2"/>
      <c r="FZD16" s="2"/>
      <c r="FZE16" s="2"/>
      <c r="FZF16" s="2"/>
      <c r="FZG16" s="2"/>
      <c r="FZH16" s="2"/>
      <c r="FZI16" s="2"/>
      <c r="FZJ16" s="2"/>
      <c r="FZK16" s="2"/>
      <c r="FZL16" s="2"/>
      <c r="FZM16" s="2"/>
      <c r="FZN16" s="2"/>
      <c r="FZO16" s="2"/>
      <c r="FZP16" s="2"/>
      <c r="FZQ16" s="2"/>
      <c r="FZR16" s="2"/>
      <c r="FZS16" s="2"/>
      <c r="FZT16" s="2"/>
      <c r="FZU16" s="2"/>
      <c r="FZV16" s="2"/>
      <c r="FZW16" s="2"/>
      <c r="FZX16" s="2"/>
      <c r="FZY16" s="2"/>
      <c r="FZZ16" s="2"/>
      <c r="GAA16" s="2"/>
      <c r="GAB16" s="2"/>
      <c r="GAC16" s="2"/>
      <c r="GAD16" s="2"/>
      <c r="GAE16" s="2"/>
      <c r="GAF16" s="2"/>
      <c r="GAG16" s="2"/>
      <c r="GAH16" s="2"/>
      <c r="GAI16" s="2"/>
      <c r="GAJ16" s="2"/>
      <c r="GAK16" s="2"/>
      <c r="GAL16" s="2"/>
      <c r="GAM16" s="2"/>
      <c r="GAN16" s="2"/>
      <c r="GAO16" s="2"/>
      <c r="GAP16" s="2"/>
      <c r="GAQ16" s="2"/>
      <c r="GAR16" s="2"/>
      <c r="GAS16" s="2"/>
      <c r="GAT16" s="2"/>
      <c r="GAU16" s="2"/>
      <c r="GAV16" s="2"/>
      <c r="GAW16" s="2"/>
      <c r="GAX16" s="2"/>
      <c r="GAY16" s="2"/>
      <c r="GAZ16" s="2"/>
      <c r="GBA16" s="2"/>
      <c r="GBB16" s="2"/>
      <c r="GBC16" s="2"/>
      <c r="GBD16" s="2"/>
      <c r="GBE16" s="2"/>
      <c r="GBF16" s="2"/>
      <c r="GBG16" s="2"/>
      <c r="GBH16" s="2"/>
      <c r="GBI16" s="2"/>
      <c r="GBJ16" s="2"/>
      <c r="GBK16" s="2"/>
      <c r="GBL16" s="2"/>
      <c r="GBM16" s="2"/>
      <c r="GBN16" s="2"/>
      <c r="GBO16" s="2"/>
      <c r="GBP16" s="2"/>
      <c r="GBQ16" s="2"/>
      <c r="GBR16" s="2"/>
      <c r="GBS16" s="2"/>
      <c r="GBT16" s="2"/>
      <c r="GBU16" s="2"/>
      <c r="GBV16" s="2"/>
      <c r="GBW16" s="2"/>
      <c r="GBX16" s="2"/>
      <c r="GBY16" s="2"/>
      <c r="GBZ16" s="2"/>
      <c r="GCA16" s="2"/>
      <c r="GCB16" s="2"/>
      <c r="GCC16" s="2"/>
      <c r="GCD16" s="2"/>
      <c r="GCE16" s="2"/>
      <c r="GCF16" s="2"/>
      <c r="GCG16" s="2"/>
      <c r="GCH16" s="2"/>
      <c r="GCI16" s="2"/>
      <c r="GCJ16" s="2"/>
      <c r="GCK16" s="2"/>
      <c r="GCL16" s="2"/>
      <c r="GCM16" s="2"/>
      <c r="GCN16" s="2"/>
      <c r="GCO16" s="2"/>
      <c r="GCP16" s="2"/>
      <c r="GCQ16" s="2"/>
      <c r="GCR16" s="2"/>
      <c r="GCS16" s="2"/>
      <c r="GCT16" s="2"/>
      <c r="GCU16" s="2"/>
      <c r="GCV16" s="2"/>
      <c r="GCW16" s="2"/>
      <c r="GCX16" s="2"/>
      <c r="GCY16" s="2"/>
      <c r="GCZ16" s="2"/>
      <c r="GDA16" s="2"/>
      <c r="GDB16" s="2"/>
      <c r="GDC16" s="2"/>
      <c r="GDD16" s="2"/>
      <c r="GDE16" s="2"/>
      <c r="GDF16" s="2"/>
      <c r="GDG16" s="2"/>
      <c r="GDH16" s="2"/>
      <c r="GDI16" s="2"/>
      <c r="GDJ16" s="2"/>
      <c r="GDK16" s="2"/>
      <c r="GDL16" s="2"/>
      <c r="GDM16" s="2"/>
      <c r="GDN16" s="2"/>
      <c r="GDO16" s="2"/>
      <c r="GDP16" s="2"/>
      <c r="GDQ16" s="2"/>
      <c r="GDR16" s="2"/>
      <c r="GDS16" s="2"/>
      <c r="GDT16" s="2"/>
      <c r="GDU16" s="2"/>
      <c r="GDV16" s="2"/>
      <c r="GDW16" s="2"/>
      <c r="GDX16" s="2"/>
      <c r="GDY16" s="2"/>
      <c r="GDZ16" s="2"/>
      <c r="GEA16" s="2"/>
      <c r="GEB16" s="2"/>
      <c r="GEC16" s="2"/>
      <c r="GED16" s="2"/>
      <c r="GEE16" s="2"/>
      <c r="GEF16" s="2"/>
      <c r="GEG16" s="2"/>
      <c r="GEH16" s="2"/>
      <c r="GEI16" s="2"/>
      <c r="GEJ16" s="2"/>
      <c r="GEK16" s="2"/>
      <c r="GEL16" s="2"/>
      <c r="GEM16" s="2"/>
      <c r="GEN16" s="2"/>
      <c r="GEO16" s="2"/>
      <c r="GEP16" s="2"/>
      <c r="GEQ16" s="2"/>
      <c r="GER16" s="2"/>
      <c r="GES16" s="2"/>
      <c r="GET16" s="2"/>
      <c r="GEU16" s="2"/>
      <c r="GEV16" s="2"/>
      <c r="GEW16" s="2"/>
      <c r="GEX16" s="2"/>
      <c r="GEY16" s="2"/>
      <c r="GEZ16" s="2"/>
      <c r="GFA16" s="2"/>
      <c r="GFB16" s="2"/>
      <c r="GFC16" s="2"/>
      <c r="GFD16" s="2"/>
      <c r="GFE16" s="2"/>
      <c r="GFF16" s="2"/>
      <c r="GFG16" s="2"/>
      <c r="GFH16" s="2"/>
      <c r="GFI16" s="2"/>
      <c r="GFJ16" s="2"/>
      <c r="GFK16" s="2"/>
      <c r="GFL16" s="2"/>
      <c r="GFM16" s="2"/>
      <c r="GFN16" s="2"/>
      <c r="GFO16" s="2"/>
      <c r="GFP16" s="2"/>
      <c r="GFQ16" s="2"/>
      <c r="GFR16" s="2"/>
      <c r="GFS16" s="2"/>
      <c r="GFT16" s="2"/>
      <c r="GFU16" s="2"/>
      <c r="GFV16" s="2"/>
      <c r="GFW16" s="2"/>
      <c r="GFX16" s="2"/>
      <c r="GFY16" s="2"/>
      <c r="GFZ16" s="2"/>
      <c r="GGA16" s="2"/>
      <c r="GGB16" s="2"/>
      <c r="GGC16" s="2"/>
      <c r="GGD16" s="2"/>
      <c r="GGE16" s="2"/>
      <c r="GGF16" s="2"/>
      <c r="GGG16" s="2"/>
      <c r="GGH16" s="2"/>
      <c r="GGI16" s="2"/>
      <c r="GGJ16" s="2"/>
      <c r="GGK16" s="2"/>
      <c r="GGL16" s="2"/>
      <c r="GGM16" s="2"/>
      <c r="GGN16" s="2"/>
      <c r="GGO16" s="2"/>
      <c r="GGP16" s="2"/>
      <c r="GGQ16" s="2"/>
      <c r="GGR16" s="2"/>
      <c r="GGS16" s="2"/>
      <c r="GGT16" s="2"/>
      <c r="GGU16" s="2"/>
      <c r="GGV16" s="2"/>
      <c r="GGW16" s="2"/>
      <c r="GGX16" s="2"/>
      <c r="GGY16" s="2"/>
      <c r="GGZ16" s="2"/>
      <c r="GHA16" s="2"/>
      <c r="GHB16" s="2"/>
      <c r="GHC16" s="2"/>
      <c r="GHD16" s="2"/>
      <c r="GHE16" s="2"/>
      <c r="GHF16" s="2"/>
      <c r="GHG16" s="2"/>
      <c r="GHH16" s="2"/>
      <c r="GHI16" s="2"/>
      <c r="GHJ16" s="2"/>
      <c r="GHK16" s="2"/>
      <c r="GHL16" s="2"/>
      <c r="GHM16" s="2"/>
      <c r="GHN16" s="2"/>
      <c r="GHO16" s="2"/>
      <c r="GHP16" s="2"/>
      <c r="GHQ16" s="2"/>
      <c r="GHR16" s="2"/>
      <c r="GHS16" s="2"/>
      <c r="GHT16" s="2"/>
      <c r="GHU16" s="2"/>
      <c r="GHV16" s="2"/>
      <c r="GHW16" s="2"/>
      <c r="GHX16" s="2"/>
      <c r="GHY16" s="2"/>
      <c r="GHZ16" s="2"/>
      <c r="GIA16" s="2"/>
      <c r="GIB16" s="2"/>
      <c r="GIC16" s="2"/>
      <c r="GID16" s="2"/>
      <c r="GIE16" s="2"/>
      <c r="GIF16" s="2"/>
      <c r="GIG16" s="2"/>
      <c r="GIH16" s="2"/>
      <c r="GII16" s="2"/>
      <c r="GIJ16" s="2"/>
      <c r="GIK16" s="2"/>
      <c r="GIL16" s="2"/>
      <c r="GIM16" s="2"/>
      <c r="GIN16" s="2"/>
      <c r="GIO16" s="2"/>
      <c r="GIP16" s="2"/>
      <c r="GIQ16" s="2"/>
      <c r="GIR16" s="2"/>
      <c r="GIS16" s="2"/>
      <c r="GIT16" s="2"/>
      <c r="GIU16" s="2"/>
      <c r="GIV16" s="2"/>
      <c r="GIW16" s="2"/>
      <c r="GIX16" s="2"/>
      <c r="GIY16" s="2"/>
      <c r="GIZ16" s="2"/>
      <c r="GJA16" s="2"/>
      <c r="GJB16" s="2"/>
      <c r="GJC16" s="2"/>
      <c r="GJD16" s="2"/>
      <c r="GJE16" s="2"/>
      <c r="GJF16" s="2"/>
      <c r="GJG16" s="2"/>
      <c r="GJH16" s="2"/>
      <c r="GJI16" s="2"/>
      <c r="GJJ16" s="2"/>
      <c r="GJK16" s="2"/>
      <c r="GJL16" s="2"/>
      <c r="GJM16" s="2"/>
      <c r="GJN16" s="2"/>
      <c r="GJO16" s="2"/>
      <c r="GJP16" s="2"/>
      <c r="GJQ16" s="2"/>
      <c r="GJR16" s="2"/>
      <c r="GJS16" s="2"/>
      <c r="GJT16" s="2"/>
      <c r="GJU16" s="2"/>
      <c r="GJV16" s="2"/>
      <c r="GJW16" s="2"/>
      <c r="GJX16" s="2"/>
      <c r="GJY16" s="2"/>
      <c r="GJZ16" s="2"/>
      <c r="GKA16" s="2"/>
      <c r="GKB16" s="2"/>
      <c r="GKC16" s="2"/>
      <c r="GKD16" s="2"/>
      <c r="GKE16" s="2"/>
      <c r="GKF16" s="2"/>
      <c r="GKG16" s="2"/>
      <c r="GKH16" s="2"/>
      <c r="GKI16" s="2"/>
      <c r="GKJ16" s="2"/>
      <c r="GKK16" s="2"/>
      <c r="GKL16" s="2"/>
      <c r="GKM16" s="2"/>
      <c r="GKN16" s="2"/>
      <c r="GKO16" s="2"/>
      <c r="GKP16" s="2"/>
      <c r="GKQ16" s="2"/>
      <c r="GKR16" s="2"/>
      <c r="GKS16" s="2"/>
      <c r="GKT16" s="2"/>
      <c r="GKU16" s="2"/>
      <c r="GKV16" s="2"/>
      <c r="GKW16" s="2"/>
      <c r="GKX16" s="2"/>
      <c r="GKY16" s="2"/>
      <c r="GKZ16" s="2"/>
      <c r="GLA16" s="2"/>
      <c r="GLB16" s="2"/>
      <c r="GLC16" s="2"/>
      <c r="GLD16" s="2"/>
      <c r="GLE16" s="2"/>
      <c r="GLF16" s="2"/>
      <c r="GLG16" s="2"/>
      <c r="GLH16" s="2"/>
      <c r="GLI16" s="2"/>
      <c r="GLJ16" s="2"/>
      <c r="GLK16" s="2"/>
      <c r="GLL16" s="2"/>
      <c r="GLM16" s="2"/>
      <c r="GLN16" s="2"/>
      <c r="GLO16" s="2"/>
      <c r="GLP16" s="2"/>
      <c r="GLQ16" s="2"/>
      <c r="GLR16" s="2"/>
      <c r="GLS16" s="2"/>
      <c r="GLT16" s="2"/>
      <c r="GLU16" s="2"/>
      <c r="GLV16" s="2"/>
      <c r="GLW16" s="2"/>
      <c r="GLX16" s="2"/>
      <c r="GLY16" s="2"/>
      <c r="GLZ16" s="2"/>
      <c r="GMA16" s="2"/>
      <c r="GMB16" s="2"/>
      <c r="GMC16" s="2"/>
      <c r="GMD16" s="2"/>
      <c r="GME16" s="2"/>
      <c r="GMF16" s="2"/>
      <c r="GMG16" s="2"/>
      <c r="GMH16" s="2"/>
      <c r="GMI16" s="2"/>
      <c r="GMJ16" s="2"/>
      <c r="GMK16" s="2"/>
      <c r="GML16" s="2"/>
      <c r="GMM16" s="2"/>
      <c r="GMN16" s="2"/>
      <c r="GMO16" s="2"/>
      <c r="GMP16" s="2"/>
      <c r="GMQ16" s="2"/>
      <c r="GMR16" s="2"/>
      <c r="GMS16" s="2"/>
      <c r="GMT16" s="2"/>
      <c r="GMU16" s="2"/>
      <c r="GMV16" s="2"/>
      <c r="GMW16" s="2"/>
      <c r="GMX16" s="2"/>
      <c r="GMY16" s="2"/>
      <c r="GMZ16" s="2"/>
      <c r="GNA16" s="2"/>
      <c r="GNB16" s="2"/>
      <c r="GNC16" s="2"/>
      <c r="GND16" s="2"/>
      <c r="GNE16" s="2"/>
      <c r="GNF16" s="2"/>
      <c r="GNG16" s="2"/>
      <c r="GNH16" s="2"/>
      <c r="GNI16" s="2"/>
      <c r="GNJ16" s="2"/>
      <c r="GNK16" s="2"/>
      <c r="GNL16" s="2"/>
      <c r="GNM16" s="2"/>
      <c r="GNN16" s="2"/>
      <c r="GNO16" s="2"/>
      <c r="GNP16" s="2"/>
      <c r="GNQ16" s="2"/>
      <c r="GNR16" s="2"/>
      <c r="GNS16" s="2"/>
      <c r="GNT16" s="2"/>
      <c r="GNU16" s="2"/>
      <c r="GNV16" s="2"/>
      <c r="GNW16" s="2"/>
      <c r="GNX16" s="2"/>
      <c r="GNY16" s="2"/>
      <c r="GNZ16" s="2"/>
      <c r="GOA16" s="2"/>
      <c r="GOB16" s="2"/>
      <c r="GOC16" s="2"/>
      <c r="GOD16" s="2"/>
      <c r="GOE16" s="2"/>
      <c r="GOF16" s="2"/>
      <c r="GOG16" s="2"/>
      <c r="GOH16" s="2"/>
      <c r="GOI16" s="2"/>
      <c r="GOJ16" s="2"/>
      <c r="GOK16" s="2"/>
      <c r="GOL16" s="2"/>
      <c r="GOM16" s="2"/>
      <c r="GON16" s="2"/>
      <c r="GOO16" s="2"/>
      <c r="GOP16" s="2"/>
      <c r="GOQ16" s="2"/>
      <c r="GOR16" s="2"/>
      <c r="GOS16" s="2"/>
      <c r="GOT16" s="2"/>
      <c r="GOU16" s="2"/>
      <c r="GOV16" s="2"/>
      <c r="GOW16" s="2"/>
      <c r="GOX16" s="2"/>
      <c r="GOY16" s="2"/>
      <c r="GOZ16" s="2"/>
      <c r="GPA16" s="2"/>
      <c r="GPB16" s="2"/>
      <c r="GPC16" s="2"/>
      <c r="GPD16" s="2"/>
      <c r="GPE16" s="2"/>
      <c r="GPF16" s="2"/>
      <c r="GPG16" s="2"/>
      <c r="GPH16" s="2"/>
      <c r="GPI16" s="2"/>
      <c r="GPJ16" s="2"/>
      <c r="GPK16" s="2"/>
      <c r="GPL16" s="2"/>
      <c r="GPM16" s="2"/>
      <c r="GPN16" s="2"/>
      <c r="GPO16" s="2"/>
      <c r="GPP16" s="2"/>
      <c r="GPQ16" s="2"/>
      <c r="GPR16" s="2"/>
      <c r="GPS16" s="2"/>
      <c r="GPT16" s="2"/>
      <c r="GPU16" s="2"/>
      <c r="GPV16" s="2"/>
      <c r="GPW16" s="2"/>
      <c r="GPX16" s="2"/>
      <c r="GPY16" s="2"/>
      <c r="GPZ16" s="2"/>
      <c r="GQA16" s="2"/>
      <c r="GQB16" s="2"/>
      <c r="GQC16" s="2"/>
      <c r="GQD16" s="2"/>
      <c r="GQE16" s="2"/>
      <c r="GQF16" s="2"/>
      <c r="GQG16" s="2"/>
      <c r="GQH16" s="2"/>
      <c r="GQI16" s="2"/>
      <c r="GQJ16" s="2"/>
      <c r="GQK16" s="2"/>
      <c r="GQL16" s="2"/>
      <c r="GQM16" s="2"/>
      <c r="GQN16" s="2"/>
      <c r="GQO16" s="2"/>
      <c r="GQP16" s="2"/>
      <c r="GQQ16" s="2"/>
      <c r="GQR16" s="2"/>
      <c r="GQS16" s="2"/>
      <c r="GQT16" s="2"/>
      <c r="GQU16" s="2"/>
      <c r="GQV16" s="2"/>
      <c r="GQW16" s="2"/>
      <c r="GQX16" s="2"/>
      <c r="GQY16" s="2"/>
      <c r="GQZ16" s="2"/>
      <c r="GRA16" s="2"/>
      <c r="GRB16" s="2"/>
      <c r="GRC16" s="2"/>
      <c r="GRD16" s="2"/>
      <c r="GRE16" s="2"/>
      <c r="GRF16" s="2"/>
      <c r="GRG16" s="2"/>
      <c r="GRH16" s="2"/>
      <c r="GRI16" s="2"/>
      <c r="GRJ16" s="2"/>
      <c r="GRK16" s="2"/>
      <c r="GRL16" s="2"/>
      <c r="GRM16" s="2"/>
      <c r="GRN16" s="2"/>
      <c r="GRO16" s="2"/>
      <c r="GRP16" s="2"/>
      <c r="GRQ16" s="2"/>
      <c r="GRR16" s="2"/>
      <c r="GRS16" s="2"/>
      <c r="GRT16" s="2"/>
      <c r="GRU16" s="2"/>
      <c r="GRV16" s="2"/>
      <c r="GRW16" s="2"/>
      <c r="GRX16" s="2"/>
      <c r="GRY16" s="2"/>
      <c r="GRZ16" s="2"/>
      <c r="GSA16" s="2"/>
      <c r="GSB16" s="2"/>
      <c r="GSC16" s="2"/>
      <c r="GSD16" s="2"/>
      <c r="GSE16" s="2"/>
      <c r="GSF16" s="2"/>
      <c r="GSG16" s="2"/>
      <c r="GSH16" s="2"/>
      <c r="GSI16" s="2"/>
      <c r="GSJ16" s="2"/>
      <c r="GSK16" s="2"/>
      <c r="GSL16" s="2"/>
      <c r="GSM16" s="2"/>
      <c r="GSN16" s="2"/>
      <c r="GSO16" s="2"/>
      <c r="GSP16" s="2"/>
      <c r="GSQ16" s="2"/>
      <c r="GSR16" s="2"/>
      <c r="GSS16" s="2"/>
      <c r="GST16" s="2"/>
      <c r="GSU16" s="2"/>
      <c r="GSV16" s="2"/>
      <c r="GSW16" s="2"/>
      <c r="GSX16" s="2"/>
      <c r="GSY16" s="2"/>
      <c r="GSZ16" s="2"/>
      <c r="GTA16" s="2"/>
      <c r="GTB16" s="2"/>
      <c r="GTC16" s="2"/>
      <c r="GTD16" s="2"/>
      <c r="GTE16" s="2"/>
      <c r="GTF16" s="2"/>
      <c r="GTG16" s="2"/>
      <c r="GTH16" s="2"/>
      <c r="GTI16" s="2"/>
      <c r="GTJ16" s="2"/>
      <c r="GTK16" s="2"/>
      <c r="GTL16" s="2"/>
      <c r="GTM16" s="2"/>
      <c r="GTN16" s="2"/>
      <c r="GTO16" s="2"/>
      <c r="GTP16" s="2"/>
      <c r="GTQ16" s="2"/>
      <c r="GTR16" s="2"/>
      <c r="GTS16" s="2"/>
      <c r="GTT16" s="2"/>
      <c r="GTU16" s="2"/>
      <c r="GTV16" s="2"/>
      <c r="GTW16" s="2"/>
      <c r="GTX16" s="2"/>
      <c r="GTY16" s="2"/>
      <c r="GTZ16" s="2"/>
      <c r="GUA16" s="2"/>
      <c r="GUB16" s="2"/>
      <c r="GUC16" s="2"/>
      <c r="GUD16" s="2"/>
      <c r="GUE16" s="2"/>
      <c r="GUF16" s="2"/>
      <c r="GUG16" s="2"/>
      <c r="GUH16" s="2"/>
      <c r="GUI16" s="2"/>
      <c r="GUJ16" s="2"/>
      <c r="GUK16" s="2"/>
      <c r="GUL16" s="2"/>
      <c r="GUM16" s="2"/>
      <c r="GUN16" s="2"/>
      <c r="GUO16" s="2"/>
      <c r="GUP16" s="2"/>
      <c r="GUQ16" s="2"/>
      <c r="GUR16" s="2"/>
      <c r="GUS16" s="2"/>
      <c r="GUT16" s="2"/>
      <c r="GUU16" s="2"/>
      <c r="GUV16" s="2"/>
      <c r="GUW16" s="2"/>
      <c r="GUX16" s="2"/>
      <c r="GUY16" s="2"/>
      <c r="GUZ16" s="2"/>
      <c r="GVA16" s="2"/>
      <c r="GVB16" s="2"/>
      <c r="GVC16" s="2"/>
      <c r="GVD16" s="2"/>
      <c r="GVE16" s="2"/>
      <c r="GVF16" s="2"/>
      <c r="GVG16" s="2"/>
      <c r="GVH16" s="2"/>
      <c r="GVI16" s="2"/>
      <c r="GVJ16" s="2"/>
      <c r="GVK16" s="2"/>
      <c r="GVL16" s="2"/>
      <c r="GVM16" s="2"/>
      <c r="GVN16" s="2"/>
      <c r="GVO16" s="2"/>
      <c r="GVP16" s="2"/>
      <c r="GVQ16" s="2"/>
      <c r="GVR16" s="2"/>
      <c r="GVS16" s="2"/>
      <c r="GVT16" s="2"/>
      <c r="GVU16" s="2"/>
      <c r="GVV16" s="2"/>
      <c r="GVW16" s="2"/>
      <c r="GVX16" s="2"/>
      <c r="GVY16" s="2"/>
      <c r="GVZ16" s="2"/>
      <c r="GWA16" s="2"/>
      <c r="GWB16" s="2"/>
      <c r="GWC16" s="2"/>
      <c r="GWD16" s="2"/>
      <c r="GWE16" s="2"/>
      <c r="GWF16" s="2"/>
      <c r="GWG16" s="2"/>
      <c r="GWH16" s="2"/>
      <c r="GWI16" s="2"/>
      <c r="GWJ16" s="2"/>
      <c r="GWK16" s="2"/>
      <c r="GWL16" s="2"/>
      <c r="GWM16" s="2"/>
      <c r="GWN16" s="2"/>
      <c r="GWO16" s="2"/>
      <c r="GWP16" s="2"/>
      <c r="GWQ16" s="2"/>
      <c r="GWR16" s="2"/>
      <c r="GWS16" s="2"/>
      <c r="GWT16" s="2"/>
      <c r="GWU16" s="2"/>
      <c r="GWV16" s="2"/>
      <c r="GWW16" s="2"/>
      <c r="GWX16" s="2"/>
      <c r="GWY16" s="2"/>
      <c r="GWZ16" s="2"/>
      <c r="GXA16" s="2"/>
      <c r="GXB16" s="2"/>
      <c r="GXC16" s="2"/>
      <c r="GXD16" s="2"/>
      <c r="GXE16" s="2"/>
      <c r="GXF16" s="2"/>
      <c r="GXG16" s="2"/>
      <c r="GXH16" s="2"/>
      <c r="GXI16" s="2"/>
      <c r="GXJ16" s="2"/>
      <c r="GXK16" s="2"/>
      <c r="GXL16" s="2"/>
      <c r="GXM16" s="2"/>
      <c r="GXN16" s="2"/>
      <c r="GXO16" s="2"/>
      <c r="GXP16" s="2"/>
      <c r="GXQ16" s="2"/>
      <c r="GXR16" s="2"/>
      <c r="GXS16" s="2"/>
      <c r="GXT16" s="2"/>
      <c r="GXU16" s="2"/>
      <c r="GXV16" s="2"/>
      <c r="GXW16" s="2"/>
      <c r="GXX16" s="2"/>
      <c r="GXY16" s="2"/>
      <c r="GXZ16" s="2"/>
      <c r="GYA16" s="2"/>
      <c r="GYB16" s="2"/>
      <c r="GYC16" s="2"/>
      <c r="GYD16" s="2"/>
      <c r="GYE16" s="2"/>
      <c r="GYF16" s="2"/>
      <c r="GYG16" s="2"/>
      <c r="GYH16" s="2"/>
      <c r="GYI16" s="2"/>
      <c r="GYJ16" s="2"/>
      <c r="GYK16" s="2"/>
      <c r="GYL16" s="2"/>
      <c r="GYM16" s="2"/>
      <c r="GYN16" s="2"/>
      <c r="GYO16" s="2"/>
      <c r="GYP16" s="2"/>
      <c r="GYQ16" s="2"/>
      <c r="GYR16" s="2"/>
      <c r="GYS16" s="2"/>
      <c r="GYT16" s="2"/>
      <c r="GYU16" s="2"/>
      <c r="GYV16" s="2"/>
      <c r="GYW16" s="2"/>
      <c r="GYX16" s="2"/>
      <c r="GYY16" s="2"/>
      <c r="GYZ16" s="2"/>
      <c r="GZA16" s="2"/>
      <c r="GZB16" s="2"/>
      <c r="GZC16" s="2"/>
      <c r="GZD16" s="2"/>
      <c r="GZE16" s="2"/>
      <c r="GZF16" s="2"/>
      <c r="GZG16" s="2"/>
      <c r="GZH16" s="2"/>
      <c r="GZI16" s="2"/>
      <c r="GZJ16" s="2"/>
      <c r="GZK16" s="2"/>
      <c r="GZL16" s="2"/>
      <c r="GZM16" s="2"/>
      <c r="GZN16" s="2"/>
      <c r="GZO16" s="2"/>
      <c r="GZP16" s="2"/>
      <c r="GZQ16" s="2"/>
      <c r="GZR16" s="2"/>
      <c r="GZS16" s="2"/>
      <c r="GZT16" s="2"/>
      <c r="GZU16" s="2"/>
      <c r="GZV16" s="2"/>
      <c r="GZW16" s="2"/>
      <c r="GZX16" s="2"/>
      <c r="GZY16" s="2"/>
      <c r="GZZ16" s="2"/>
      <c r="HAA16" s="2"/>
      <c r="HAB16" s="2"/>
      <c r="HAC16" s="2"/>
      <c r="HAD16" s="2"/>
      <c r="HAE16" s="2"/>
      <c r="HAF16" s="2"/>
      <c r="HAG16" s="2"/>
      <c r="HAH16" s="2"/>
      <c r="HAI16" s="2"/>
      <c r="HAJ16" s="2"/>
      <c r="HAK16" s="2"/>
      <c r="HAL16" s="2"/>
      <c r="HAM16" s="2"/>
      <c r="HAN16" s="2"/>
      <c r="HAO16" s="2"/>
      <c r="HAP16" s="2"/>
      <c r="HAQ16" s="2"/>
      <c r="HAR16" s="2"/>
      <c r="HAS16" s="2"/>
      <c r="HAT16" s="2"/>
      <c r="HAU16" s="2"/>
      <c r="HAV16" s="2"/>
      <c r="HAW16" s="2"/>
      <c r="HAX16" s="2"/>
      <c r="HAY16" s="2"/>
      <c r="HAZ16" s="2"/>
      <c r="HBA16" s="2"/>
      <c r="HBB16" s="2"/>
      <c r="HBC16" s="2"/>
      <c r="HBD16" s="2"/>
      <c r="HBE16" s="2"/>
      <c r="HBF16" s="2"/>
      <c r="HBG16" s="2"/>
      <c r="HBH16" s="2"/>
      <c r="HBI16" s="2"/>
      <c r="HBJ16" s="2"/>
      <c r="HBK16" s="2"/>
      <c r="HBL16" s="2"/>
      <c r="HBM16" s="2"/>
      <c r="HBN16" s="2"/>
      <c r="HBO16" s="2"/>
      <c r="HBP16" s="2"/>
      <c r="HBQ16" s="2"/>
      <c r="HBR16" s="2"/>
      <c r="HBS16" s="2"/>
      <c r="HBT16" s="2"/>
      <c r="HBU16" s="2"/>
      <c r="HBV16" s="2"/>
      <c r="HBW16" s="2"/>
      <c r="HBX16" s="2"/>
      <c r="HBY16" s="2"/>
      <c r="HBZ16" s="2"/>
      <c r="HCA16" s="2"/>
      <c r="HCB16" s="2"/>
      <c r="HCC16" s="2"/>
      <c r="HCD16" s="2"/>
      <c r="HCE16" s="2"/>
      <c r="HCF16" s="2"/>
      <c r="HCG16" s="2"/>
      <c r="HCH16" s="2"/>
      <c r="HCI16" s="2"/>
      <c r="HCJ16" s="2"/>
      <c r="HCK16" s="2"/>
      <c r="HCL16" s="2"/>
      <c r="HCM16" s="2"/>
      <c r="HCN16" s="2"/>
      <c r="HCO16" s="2"/>
      <c r="HCP16" s="2"/>
      <c r="HCQ16" s="2"/>
      <c r="HCR16" s="2"/>
      <c r="HCS16" s="2"/>
      <c r="HCT16" s="2"/>
      <c r="HCU16" s="2"/>
      <c r="HCV16" s="2"/>
      <c r="HCW16" s="2"/>
      <c r="HCX16" s="2"/>
      <c r="HCY16" s="2"/>
      <c r="HCZ16" s="2"/>
      <c r="HDA16" s="2"/>
      <c r="HDB16" s="2"/>
      <c r="HDC16" s="2"/>
      <c r="HDD16" s="2"/>
      <c r="HDE16" s="2"/>
      <c r="HDF16" s="2"/>
      <c r="HDG16" s="2"/>
      <c r="HDH16" s="2"/>
      <c r="HDI16" s="2"/>
      <c r="HDJ16" s="2"/>
      <c r="HDK16" s="2"/>
      <c r="HDL16" s="2"/>
      <c r="HDM16" s="2"/>
      <c r="HDN16" s="2"/>
      <c r="HDO16" s="2"/>
      <c r="HDP16" s="2"/>
      <c r="HDQ16" s="2"/>
      <c r="HDR16" s="2"/>
      <c r="HDS16" s="2"/>
      <c r="HDT16" s="2"/>
      <c r="HDU16" s="2"/>
      <c r="HDV16" s="2"/>
      <c r="HDW16" s="2"/>
      <c r="HDX16" s="2"/>
      <c r="HDY16" s="2"/>
      <c r="HDZ16" s="2"/>
      <c r="HEA16" s="2"/>
      <c r="HEB16" s="2"/>
      <c r="HEC16" s="2"/>
      <c r="HED16" s="2"/>
      <c r="HEE16" s="2"/>
      <c r="HEF16" s="2"/>
      <c r="HEG16" s="2"/>
      <c r="HEH16" s="2"/>
      <c r="HEI16" s="2"/>
      <c r="HEJ16" s="2"/>
      <c r="HEK16" s="2"/>
      <c r="HEL16" s="2"/>
      <c r="HEM16" s="2"/>
      <c r="HEN16" s="2"/>
      <c r="HEO16" s="2"/>
      <c r="HEP16" s="2"/>
      <c r="HEQ16" s="2"/>
      <c r="HER16" s="2"/>
      <c r="HES16" s="2"/>
      <c r="HET16" s="2"/>
      <c r="HEU16" s="2"/>
      <c r="HEV16" s="2"/>
      <c r="HEW16" s="2"/>
      <c r="HEX16" s="2"/>
      <c r="HEY16" s="2"/>
      <c r="HEZ16" s="2"/>
      <c r="HFA16" s="2"/>
      <c r="HFB16" s="2"/>
      <c r="HFC16" s="2"/>
      <c r="HFD16" s="2"/>
      <c r="HFE16" s="2"/>
      <c r="HFF16" s="2"/>
      <c r="HFG16" s="2"/>
      <c r="HFH16" s="2"/>
      <c r="HFI16" s="2"/>
      <c r="HFJ16" s="2"/>
      <c r="HFK16" s="2"/>
      <c r="HFL16" s="2"/>
      <c r="HFM16" s="2"/>
      <c r="HFN16" s="2"/>
      <c r="HFO16" s="2"/>
      <c r="HFP16" s="2"/>
      <c r="HFQ16" s="2"/>
      <c r="HFR16" s="2"/>
      <c r="HFS16" s="2"/>
      <c r="HFT16" s="2"/>
      <c r="HFU16" s="2"/>
      <c r="HFV16" s="2"/>
      <c r="HFW16" s="2"/>
      <c r="HFX16" s="2"/>
      <c r="HFY16" s="2"/>
      <c r="HFZ16" s="2"/>
      <c r="HGA16" s="2"/>
      <c r="HGB16" s="2"/>
      <c r="HGC16" s="2"/>
      <c r="HGD16" s="2"/>
      <c r="HGE16" s="2"/>
      <c r="HGF16" s="2"/>
      <c r="HGG16" s="2"/>
      <c r="HGH16" s="2"/>
      <c r="HGI16" s="2"/>
      <c r="HGJ16" s="2"/>
      <c r="HGK16" s="2"/>
      <c r="HGL16" s="2"/>
      <c r="HGM16" s="2"/>
      <c r="HGN16" s="2"/>
      <c r="HGO16" s="2"/>
      <c r="HGP16" s="2"/>
      <c r="HGQ16" s="2"/>
      <c r="HGR16" s="2"/>
      <c r="HGS16" s="2"/>
      <c r="HGT16" s="2"/>
      <c r="HGU16" s="2"/>
      <c r="HGV16" s="2"/>
      <c r="HGW16" s="2"/>
      <c r="HGX16" s="2"/>
      <c r="HGY16" s="2"/>
      <c r="HGZ16" s="2"/>
      <c r="HHA16" s="2"/>
      <c r="HHB16" s="2"/>
      <c r="HHC16" s="2"/>
      <c r="HHD16" s="2"/>
      <c r="HHE16" s="2"/>
      <c r="HHF16" s="2"/>
      <c r="HHG16" s="2"/>
      <c r="HHH16" s="2"/>
      <c r="HHI16" s="2"/>
      <c r="HHJ16" s="2"/>
      <c r="HHK16" s="2"/>
      <c r="HHL16" s="2"/>
      <c r="HHM16" s="2"/>
      <c r="HHN16" s="2"/>
      <c r="HHO16" s="2"/>
      <c r="HHP16" s="2"/>
      <c r="HHQ16" s="2"/>
      <c r="HHR16" s="2"/>
      <c r="HHS16" s="2"/>
      <c r="HHT16" s="2"/>
      <c r="HHU16" s="2"/>
      <c r="HHV16" s="2"/>
      <c r="HHW16" s="2"/>
      <c r="HHX16" s="2"/>
      <c r="HHY16" s="2"/>
      <c r="HHZ16" s="2"/>
      <c r="HIA16" s="2"/>
      <c r="HIB16" s="2"/>
      <c r="HIC16" s="2"/>
      <c r="HID16" s="2"/>
      <c r="HIE16" s="2"/>
      <c r="HIF16" s="2"/>
      <c r="HIG16" s="2"/>
      <c r="HIH16" s="2"/>
      <c r="HII16" s="2"/>
      <c r="HIJ16" s="2"/>
      <c r="HIK16" s="2"/>
      <c r="HIL16" s="2"/>
      <c r="HIM16" s="2"/>
      <c r="HIN16" s="2"/>
      <c r="HIO16" s="2"/>
      <c r="HIP16" s="2"/>
      <c r="HIQ16" s="2"/>
      <c r="HIR16" s="2"/>
      <c r="HIS16" s="2"/>
      <c r="HIT16" s="2"/>
      <c r="HIU16" s="2"/>
      <c r="HIV16" s="2"/>
      <c r="HIW16" s="2"/>
      <c r="HIX16" s="2"/>
      <c r="HIY16" s="2"/>
      <c r="HIZ16" s="2"/>
      <c r="HJA16" s="2"/>
      <c r="HJB16" s="2"/>
      <c r="HJC16" s="2"/>
      <c r="HJD16" s="2"/>
      <c r="HJE16" s="2"/>
      <c r="HJF16" s="2"/>
      <c r="HJG16" s="2"/>
      <c r="HJH16" s="2"/>
      <c r="HJI16" s="2"/>
      <c r="HJJ16" s="2"/>
      <c r="HJK16" s="2"/>
      <c r="HJL16" s="2"/>
      <c r="HJM16" s="2"/>
      <c r="HJN16" s="2"/>
      <c r="HJO16" s="2"/>
      <c r="HJP16" s="2"/>
      <c r="HJQ16" s="2"/>
      <c r="HJR16" s="2"/>
      <c r="HJS16" s="2"/>
      <c r="HJT16" s="2"/>
      <c r="HJU16" s="2"/>
      <c r="HJV16" s="2"/>
      <c r="HJW16" s="2"/>
      <c r="HJX16" s="2"/>
      <c r="HJY16" s="2"/>
      <c r="HJZ16" s="2"/>
      <c r="HKA16" s="2"/>
      <c r="HKB16" s="2"/>
      <c r="HKC16" s="2"/>
      <c r="HKD16" s="2"/>
      <c r="HKE16" s="2"/>
      <c r="HKF16" s="2"/>
      <c r="HKG16" s="2"/>
      <c r="HKH16" s="2"/>
      <c r="HKI16" s="2"/>
      <c r="HKJ16" s="2"/>
      <c r="HKK16" s="2"/>
      <c r="HKL16" s="2"/>
      <c r="HKM16" s="2"/>
      <c r="HKN16" s="2"/>
      <c r="HKO16" s="2"/>
      <c r="HKP16" s="2"/>
      <c r="HKQ16" s="2"/>
      <c r="HKR16" s="2"/>
      <c r="HKS16" s="2"/>
      <c r="HKT16" s="2"/>
      <c r="HKU16" s="2"/>
      <c r="HKV16" s="2"/>
      <c r="HKW16" s="2"/>
      <c r="HKX16" s="2"/>
      <c r="HKY16" s="2"/>
      <c r="HKZ16" s="2"/>
      <c r="HLA16" s="2"/>
      <c r="HLB16" s="2"/>
      <c r="HLC16" s="2"/>
      <c r="HLD16" s="2"/>
      <c r="HLE16" s="2"/>
      <c r="HLF16" s="2"/>
      <c r="HLG16" s="2"/>
      <c r="HLH16" s="2"/>
      <c r="HLI16" s="2"/>
      <c r="HLJ16" s="2"/>
      <c r="HLK16" s="2"/>
      <c r="HLL16" s="2"/>
      <c r="HLM16" s="2"/>
      <c r="HLN16" s="2"/>
      <c r="HLO16" s="2"/>
      <c r="HLP16" s="2"/>
      <c r="HLQ16" s="2"/>
      <c r="HLR16" s="2"/>
      <c r="HLS16" s="2"/>
      <c r="HLT16" s="2"/>
      <c r="HLU16" s="2"/>
      <c r="HLV16" s="2"/>
      <c r="HLW16" s="2"/>
      <c r="HLX16" s="2"/>
      <c r="HLY16" s="2"/>
      <c r="HLZ16" s="2"/>
      <c r="HMA16" s="2"/>
      <c r="HMB16" s="2"/>
      <c r="HMC16" s="2"/>
      <c r="HMD16" s="2"/>
      <c r="HME16" s="2"/>
      <c r="HMF16" s="2"/>
      <c r="HMG16" s="2"/>
      <c r="HMH16" s="2"/>
      <c r="HMI16" s="2"/>
      <c r="HMJ16" s="2"/>
      <c r="HMK16" s="2"/>
      <c r="HML16" s="2"/>
      <c r="HMM16" s="2"/>
      <c r="HMN16" s="2"/>
      <c r="HMO16" s="2"/>
      <c r="HMP16" s="2"/>
      <c r="HMQ16" s="2"/>
      <c r="HMR16" s="2"/>
      <c r="HMS16" s="2"/>
      <c r="HMT16" s="2"/>
      <c r="HMU16" s="2"/>
      <c r="HMV16" s="2"/>
      <c r="HMW16" s="2"/>
      <c r="HMX16" s="2"/>
      <c r="HMY16" s="2"/>
      <c r="HMZ16" s="2"/>
      <c r="HNA16" s="2"/>
      <c r="HNB16" s="2"/>
      <c r="HNC16" s="2"/>
      <c r="HND16" s="2"/>
      <c r="HNE16" s="2"/>
      <c r="HNF16" s="2"/>
      <c r="HNG16" s="2"/>
      <c r="HNH16" s="2"/>
      <c r="HNI16" s="2"/>
      <c r="HNJ16" s="2"/>
      <c r="HNK16" s="2"/>
      <c r="HNL16" s="2"/>
      <c r="HNM16" s="2"/>
      <c r="HNN16" s="2"/>
      <c r="HNO16" s="2"/>
      <c r="HNP16" s="2"/>
      <c r="HNQ16" s="2"/>
      <c r="HNR16" s="2"/>
      <c r="HNS16" s="2"/>
      <c r="HNT16" s="2"/>
      <c r="HNU16" s="2"/>
      <c r="HNV16" s="2"/>
      <c r="HNW16" s="2"/>
      <c r="HNX16" s="2"/>
      <c r="HNY16" s="2"/>
      <c r="HNZ16" s="2"/>
      <c r="HOA16" s="2"/>
      <c r="HOB16" s="2"/>
      <c r="HOC16" s="2"/>
      <c r="HOD16" s="2"/>
      <c r="HOE16" s="2"/>
      <c r="HOF16" s="2"/>
      <c r="HOG16" s="2"/>
      <c r="HOH16" s="2"/>
      <c r="HOI16" s="2"/>
      <c r="HOJ16" s="2"/>
      <c r="HOK16" s="2"/>
      <c r="HOL16" s="2"/>
      <c r="HOM16" s="2"/>
      <c r="HON16" s="2"/>
      <c r="HOO16" s="2"/>
      <c r="HOP16" s="2"/>
      <c r="HOQ16" s="2"/>
      <c r="HOR16" s="2"/>
      <c r="HOS16" s="2"/>
      <c r="HOT16" s="2"/>
      <c r="HOU16" s="2"/>
      <c r="HOV16" s="2"/>
      <c r="HOW16" s="2"/>
      <c r="HOX16" s="2"/>
      <c r="HOY16" s="2"/>
      <c r="HOZ16" s="2"/>
      <c r="HPA16" s="2"/>
      <c r="HPB16" s="2"/>
      <c r="HPC16" s="2"/>
      <c r="HPD16" s="2"/>
      <c r="HPE16" s="2"/>
      <c r="HPF16" s="2"/>
      <c r="HPG16" s="2"/>
      <c r="HPH16" s="2"/>
      <c r="HPI16" s="2"/>
      <c r="HPJ16" s="2"/>
      <c r="HPK16" s="2"/>
      <c r="HPL16" s="2"/>
      <c r="HPM16" s="2"/>
      <c r="HPN16" s="2"/>
      <c r="HPO16" s="2"/>
      <c r="HPP16" s="2"/>
      <c r="HPQ16" s="2"/>
      <c r="HPR16" s="2"/>
      <c r="HPS16" s="2"/>
      <c r="HPT16" s="2"/>
      <c r="HPU16" s="2"/>
      <c r="HPV16" s="2"/>
      <c r="HPW16" s="2"/>
      <c r="HPX16" s="2"/>
      <c r="HPY16" s="2"/>
      <c r="HPZ16" s="2"/>
      <c r="HQA16" s="2"/>
      <c r="HQB16" s="2"/>
      <c r="HQC16" s="2"/>
      <c r="HQD16" s="2"/>
      <c r="HQE16" s="2"/>
      <c r="HQF16" s="2"/>
      <c r="HQG16" s="2"/>
      <c r="HQH16" s="2"/>
      <c r="HQI16" s="2"/>
      <c r="HQJ16" s="2"/>
      <c r="HQK16" s="2"/>
      <c r="HQL16" s="2"/>
      <c r="HQM16" s="2"/>
      <c r="HQN16" s="2"/>
      <c r="HQO16" s="2"/>
      <c r="HQP16" s="2"/>
      <c r="HQQ16" s="2"/>
      <c r="HQR16" s="2"/>
      <c r="HQS16" s="2"/>
      <c r="HQT16" s="2"/>
      <c r="HQU16" s="2"/>
      <c r="HQV16" s="2"/>
      <c r="HQW16" s="2"/>
      <c r="HQX16" s="2"/>
      <c r="HQY16" s="2"/>
      <c r="HQZ16" s="2"/>
      <c r="HRA16" s="2"/>
      <c r="HRB16" s="2"/>
      <c r="HRC16" s="2"/>
      <c r="HRD16" s="2"/>
      <c r="HRE16" s="2"/>
      <c r="HRF16" s="2"/>
      <c r="HRG16" s="2"/>
      <c r="HRH16" s="2"/>
      <c r="HRI16" s="2"/>
      <c r="HRJ16" s="2"/>
      <c r="HRK16" s="2"/>
      <c r="HRL16" s="2"/>
      <c r="HRM16" s="2"/>
      <c r="HRN16" s="2"/>
      <c r="HRO16" s="2"/>
      <c r="HRP16" s="2"/>
      <c r="HRQ16" s="2"/>
      <c r="HRR16" s="2"/>
      <c r="HRS16" s="2"/>
      <c r="HRT16" s="2"/>
      <c r="HRU16" s="2"/>
      <c r="HRV16" s="2"/>
      <c r="HRW16" s="2"/>
      <c r="HRX16" s="2"/>
      <c r="HRY16" s="2"/>
      <c r="HRZ16" s="2"/>
      <c r="HSA16" s="2"/>
      <c r="HSB16" s="2"/>
      <c r="HSC16" s="2"/>
      <c r="HSD16" s="2"/>
      <c r="HSE16" s="2"/>
      <c r="HSF16" s="2"/>
      <c r="HSG16" s="2"/>
      <c r="HSH16" s="2"/>
      <c r="HSI16" s="2"/>
      <c r="HSJ16" s="2"/>
      <c r="HSK16" s="2"/>
      <c r="HSL16" s="2"/>
      <c r="HSM16" s="2"/>
      <c r="HSN16" s="2"/>
      <c r="HSO16" s="2"/>
      <c r="HSP16" s="2"/>
      <c r="HSQ16" s="2"/>
      <c r="HSR16" s="2"/>
      <c r="HSS16" s="2"/>
      <c r="HST16" s="2"/>
      <c r="HSU16" s="2"/>
      <c r="HSV16" s="2"/>
      <c r="HSW16" s="2"/>
      <c r="HSX16" s="2"/>
      <c r="HSY16" s="2"/>
      <c r="HSZ16" s="2"/>
      <c r="HTA16" s="2"/>
      <c r="HTB16" s="2"/>
      <c r="HTC16" s="2"/>
      <c r="HTD16" s="2"/>
      <c r="HTE16" s="2"/>
      <c r="HTF16" s="2"/>
      <c r="HTG16" s="2"/>
      <c r="HTH16" s="2"/>
      <c r="HTI16" s="2"/>
      <c r="HTJ16" s="2"/>
      <c r="HTK16" s="2"/>
      <c r="HTL16" s="2"/>
      <c r="HTM16" s="2"/>
      <c r="HTN16" s="2"/>
      <c r="HTO16" s="2"/>
      <c r="HTP16" s="2"/>
      <c r="HTQ16" s="2"/>
      <c r="HTR16" s="2"/>
      <c r="HTS16" s="2"/>
      <c r="HTT16" s="2"/>
      <c r="HTU16" s="2"/>
      <c r="HTV16" s="2"/>
      <c r="HTW16" s="2"/>
      <c r="HTX16" s="2"/>
      <c r="HTY16" s="2"/>
      <c r="HTZ16" s="2"/>
      <c r="HUA16" s="2"/>
      <c r="HUB16" s="2"/>
      <c r="HUC16" s="2"/>
      <c r="HUD16" s="2"/>
      <c r="HUE16" s="2"/>
      <c r="HUF16" s="2"/>
      <c r="HUG16" s="2"/>
      <c r="HUH16" s="2"/>
      <c r="HUI16" s="2"/>
      <c r="HUJ16" s="2"/>
      <c r="HUK16" s="2"/>
      <c r="HUL16" s="2"/>
      <c r="HUM16" s="2"/>
      <c r="HUN16" s="2"/>
      <c r="HUO16" s="2"/>
      <c r="HUP16" s="2"/>
      <c r="HUQ16" s="2"/>
      <c r="HUR16" s="2"/>
      <c r="HUS16" s="2"/>
      <c r="HUT16" s="2"/>
      <c r="HUU16" s="2"/>
      <c r="HUV16" s="2"/>
      <c r="HUW16" s="2"/>
      <c r="HUX16" s="2"/>
      <c r="HUY16" s="2"/>
      <c r="HUZ16" s="2"/>
      <c r="HVA16" s="2"/>
      <c r="HVB16" s="2"/>
      <c r="HVC16" s="2"/>
      <c r="HVD16" s="2"/>
      <c r="HVE16" s="2"/>
      <c r="HVF16" s="2"/>
      <c r="HVG16" s="2"/>
      <c r="HVH16" s="2"/>
      <c r="HVI16" s="2"/>
      <c r="HVJ16" s="2"/>
      <c r="HVK16" s="2"/>
      <c r="HVL16" s="2"/>
      <c r="HVM16" s="2"/>
      <c r="HVN16" s="2"/>
      <c r="HVO16" s="2"/>
      <c r="HVP16" s="2"/>
      <c r="HVQ16" s="2"/>
      <c r="HVR16" s="2"/>
      <c r="HVS16" s="2"/>
      <c r="HVT16" s="2"/>
      <c r="HVU16" s="2"/>
      <c r="HVV16" s="2"/>
      <c r="HVW16" s="2"/>
      <c r="HVX16" s="2"/>
      <c r="HVY16" s="2"/>
      <c r="HVZ16" s="2"/>
      <c r="HWA16" s="2"/>
      <c r="HWB16" s="2"/>
      <c r="HWC16" s="2"/>
      <c r="HWD16" s="2"/>
      <c r="HWE16" s="2"/>
      <c r="HWF16" s="2"/>
      <c r="HWG16" s="2"/>
      <c r="HWH16" s="2"/>
      <c r="HWI16" s="2"/>
      <c r="HWJ16" s="2"/>
      <c r="HWK16" s="2"/>
      <c r="HWL16" s="2"/>
      <c r="HWM16" s="2"/>
      <c r="HWN16" s="2"/>
      <c r="HWO16" s="2"/>
      <c r="HWP16" s="2"/>
      <c r="HWQ16" s="2"/>
      <c r="HWR16" s="2"/>
      <c r="HWS16" s="2"/>
      <c r="HWT16" s="2"/>
      <c r="HWU16" s="2"/>
      <c r="HWV16" s="2"/>
      <c r="HWW16" s="2"/>
      <c r="HWX16" s="2"/>
      <c r="HWY16" s="2"/>
      <c r="HWZ16" s="2"/>
      <c r="HXA16" s="2"/>
      <c r="HXB16" s="2"/>
      <c r="HXC16" s="2"/>
      <c r="HXD16" s="2"/>
      <c r="HXE16" s="2"/>
      <c r="HXF16" s="2"/>
      <c r="HXG16" s="2"/>
      <c r="HXH16" s="2"/>
      <c r="HXI16" s="2"/>
      <c r="HXJ16" s="2"/>
      <c r="HXK16" s="2"/>
      <c r="HXL16" s="2"/>
      <c r="HXM16" s="2"/>
      <c r="HXN16" s="2"/>
      <c r="HXO16" s="2"/>
      <c r="HXP16" s="2"/>
      <c r="HXQ16" s="2"/>
      <c r="HXR16" s="2"/>
      <c r="HXS16" s="2"/>
      <c r="HXT16" s="2"/>
      <c r="HXU16" s="2"/>
      <c r="HXV16" s="2"/>
      <c r="HXW16" s="2"/>
      <c r="HXX16" s="2"/>
      <c r="HXY16" s="2"/>
      <c r="HXZ16" s="2"/>
      <c r="HYA16" s="2"/>
      <c r="HYB16" s="2"/>
      <c r="HYC16" s="2"/>
      <c r="HYD16" s="2"/>
      <c r="HYE16" s="2"/>
      <c r="HYF16" s="2"/>
      <c r="HYG16" s="2"/>
      <c r="HYH16" s="2"/>
      <c r="HYI16" s="2"/>
      <c r="HYJ16" s="2"/>
      <c r="HYK16" s="2"/>
      <c r="HYL16" s="2"/>
      <c r="HYM16" s="2"/>
      <c r="HYN16" s="2"/>
      <c r="HYO16" s="2"/>
      <c r="HYP16" s="2"/>
      <c r="HYQ16" s="2"/>
      <c r="HYR16" s="2"/>
      <c r="HYS16" s="2"/>
      <c r="HYT16" s="2"/>
      <c r="HYU16" s="2"/>
      <c r="HYV16" s="2"/>
      <c r="HYW16" s="2"/>
      <c r="HYX16" s="2"/>
      <c r="HYY16" s="2"/>
      <c r="HYZ16" s="2"/>
      <c r="HZA16" s="2"/>
      <c r="HZB16" s="2"/>
      <c r="HZC16" s="2"/>
      <c r="HZD16" s="2"/>
      <c r="HZE16" s="2"/>
      <c r="HZF16" s="2"/>
      <c r="HZG16" s="2"/>
      <c r="HZH16" s="2"/>
      <c r="HZI16" s="2"/>
      <c r="HZJ16" s="2"/>
      <c r="HZK16" s="2"/>
      <c r="HZL16" s="2"/>
      <c r="HZM16" s="2"/>
      <c r="HZN16" s="2"/>
      <c r="HZO16" s="2"/>
      <c r="HZP16" s="2"/>
      <c r="HZQ16" s="2"/>
      <c r="HZR16" s="2"/>
      <c r="HZS16" s="2"/>
      <c r="HZT16" s="2"/>
      <c r="HZU16" s="2"/>
      <c r="HZV16" s="2"/>
      <c r="HZW16" s="2"/>
      <c r="HZX16" s="2"/>
      <c r="HZY16" s="2"/>
      <c r="HZZ16" s="2"/>
      <c r="IAA16" s="2"/>
      <c r="IAB16" s="2"/>
      <c r="IAC16" s="2"/>
      <c r="IAD16" s="2"/>
      <c r="IAE16" s="2"/>
      <c r="IAF16" s="2"/>
      <c r="IAG16" s="2"/>
      <c r="IAH16" s="2"/>
      <c r="IAI16" s="2"/>
      <c r="IAJ16" s="2"/>
      <c r="IAK16" s="2"/>
      <c r="IAL16" s="2"/>
      <c r="IAM16" s="2"/>
      <c r="IAN16" s="2"/>
      <c r="IAO16" s="2"/>
      <c r="IAP16" s="2"/>
      <c r="IAQ16" s="2"/>
      <c r="IAR16" s="2"/>
      <c r="IAS16" s="2"/>
      <c r="IAT16" s="2"/>
      <c r="IAU16" s="2"/>
      <c r="IAV16" s="2"/>
      <c r="IAW16" s="2"/>
      <c r="IAX16" s="2"/>
      <c r="IAY16" s="2"/>
      <c r="IAZ16" s="2"/>
      <c r="IBA16" s="2"/>
      <c r="IBB16" s="2"/>
      <c r="IBC16" s="2"/>
      <c r="IBD16" s="2"/>
      <c r="IBE16" s="2"/>
      <c r="IBF16" s="2"/>
      <c r="IBG16" s="2"/>
      <c r="IBH16" s="2"/>
      <c r="IBI16" s="2"/>
      <c r="IBJ16" s="2"/>
      <c r="IBK16" s="2"/>
      <c r="IBL16" s="2"/>
      <c r="IBM16" s="2"/>
      <c r="IBN16" s="2"/>
      <c r="IBO16" s="2"/>
      <c r="IBP16" s="2"/>
      <c r="IBQ16" s="2"/>
      <c r="IBR16" s="2"/>
      <c r="IBS16" s="2"/>
      <c r="IBT16" s="2"/>
      <c r="IBU16" s="2"/>
      <c r="IBV16" s="2"/>
      <c r="IBW16" s="2"/>
      <c r="IBX16" s="2"/>
      <c r="IBY16" s="2"/>
      <c r="IBZ16" s="2"/>
      <c r="ICA16" s="2"/>
      <c r="ICB16" s="2"/>
      <c r="ICC16" s="2"/>
      <c r="ICD16" s="2"/>
      <c r="ICE16" s="2"/>
      <c r="ICF16" s="2"/>
      <c r="ICG16" s="2"/>
      <c r="ICH16" s="2"/>
      <c r="ICI16" s="2"/>
      <c r="ICJ16" s="2"/>
      <c r="ICK16" s="2"/>
      <c r="ICL16" s="2"/>
      <c r="ICM16" s="2"/>
      <c r="ICN16" s="2"/>
      <c r="ICO16" s="2"/>
      <c r="ICP16" s="2"/>
      <c r="ICQ16" s="2"/>
      <c r="ICR16" s="2"/>
      <c r="ICS16" s="2"/>
      <c r="ICT16" s="2"/>
      <c r="ICU16" s="2"/>
      <c r="ICV16" s="2"/>
      <c r="ICW16" s="2"/>
      <c r="ICX16" s="2"/>
      <c r="ICY16" s="2"/>
      <c r="ICZ16" s="2"/>
      <c r="IDA16" s="2"/>
      <c r="IDB16" s="2"/>
      <c r="IDC16" s="2"/>
      <c r="IDD16" s="2"/>
      <c r="IDE16" s="2"/>
      <c r="IDF16" s="2"/>
      <c r="IDG16" s="2"/>
      <c r="IDH16" s="2"/>
      <c r="IDI16" s="2"/>
      <c r="IDJ16" s="2"/>
      <c r="IDK16" s="2"/>
      <c r="IDL16" s="2"/>
      <c r="IDM16" s="2"/>
      <c r="IDN16" s="2"/>
      <c r="IDO16" s="2"/>
      <c r="IDP16" s="2"/>
      <c r="IDQ16" s="2"/>
      <c r="IDR16" s="2"/>
      <c r="IDS16" s="2"/>
      <c r="IDT16" s="2"/>
      <c r="IDU16" s="2"/>
      <c r="IDV16" s="2"/>
      <c r="IDW16" s="2"/>
      <c r="IDX16" s="2"/>
      <c r="IDY16" s="2"/>
      <c r="IDZ16" s="2"/>
      <c r="IEA16" s="2"/>
      <c r="IEB16" s="2"/>
      <c r="IEC16" s="2"/>
      <c r="IED16" s="2"/>
      <c r="IEE16" s="2"/>
      <c r="IEF16" s="2"/>
      <c r="IEG16" s="2"/>
      <c r="IEH16" s="2"/>
      <c r="IEI16" s="2"/>
      <c r="IEJ16" s="2"/>
      <c r="IEK16" s="2"/>
      <c r="IEL16" s="2"/>
      <c r="IEM16" s="2"/>
      <c r="IEN16" s="2"/>
      <c r="IEO16" s="2"/>
      <c r="IEP16" s="2"/>
      <c r="IEQ16" s="2"/>
      <c r="IER16" s="2"/>
      <c r="IES16" s="2"/>
      <c r="IET16" s="2"/>
      <c r="IEU16" s="2"/>
      <c r="IEV16" s="2"/>
      <c r="IEW16" s="2"/>
      <c r="IEX16" s="2"/>
      <c r="IEY16" s="2"/>
      <c r="IEZ16" s="2"/>
      <c r="IFA16" s="2"/>
      <c r="IFB16" s="2"/>
      <c r="IFC16" s="2"/>
      <c r="IFD16" s="2"/>
      <c r="IFE16" s="2"/>
      <c r="IFF16" s="2"/>
      <c r="IFG16" s="2"/>
      <c r="IFH16" s="2"/>
      <c r="IFI16" s="2"/>
      <c r="IFJ16" s="2"/>
      <c r="IFK16" s="2"/>
      <c r="IFL16" s="2"/>
      <c r="IFM16" s="2"/>
      <c r="IFN16" s="2"/>
      <c r="IFO16" s="2"/>
      <c r="IFP16" s="2"/>
      <c r="IFQ16" s="2"/>
      <c r="IFR16" s="2"/>
      <c r="IFS16" s="2"/>
      <c r="IFT16" s="2"/>
      <c r="IFU16" s="2"/>
      <c r="IFV16" s="2"/>
      <c r="IFW16" s="2"/>
      <c r="IFX16" s="2"/>
      <c r="IFY16" s="2"/>
      <c r="IFZ16" s="2"/>
      <c r="IGA16" s="2"/>
      <c r="IGB16" s="2"/>
      <c r="IGC16" s="2"/>
      <c r="IGD16" s="2"/>
      <c r="IGE16" s="2"/>
      <c r="IGF16" s="2"/>
      <c r="IGG16" s="2"/>
      <c r="IGH16" s="2"/>
      <c r="IGI16" s="2"/>
      <c r="IGJ16" s="2"/>
      <c r="IGK16" s="2"/>
      <c r="IGL16" s="2"/>
      <c r="IGM16" s="2"/>
      <c r="IGN16" s="2"/>
      <c r="IGO16" s="2"/>
      <c r="IGP16" s="2"/>
      <c r="IGQ16" s="2"/>
      <c r="IGR16" s="2"/>
      <c r="IGS16" s="2"/>
      <c r="IGT16" s="2"/>
      <c r="IGU16" s="2"/>
      <c r="IGV16" s="2"/>
      <c r="IGW16" s="2"/>
      <c r="IGX16" s="2"/>
      <c r="IGY16" s="2"/>
      <c r="IGZ16" s="2"/>
      <c r="IHA16" s="2"/>
      <c r="IHB16" s="2"/>
      <c r="IHC16" s="2"/>
      <c r="IHD16" s="2"/>
      <c r="IHE16" s="2"/>
      <c r="IHF16" s="2"/>
      <c r="IHG16" s="2"/>
      <c r="IHH16" s="2"/>
      <c r="IHI16" s="2"/>
      <c r="IHJ16" s="2"/>
      <c r="IHK16" s="2"/>
      <c r="IHL16" s="2"/>
      <c r="IHM16" s="2"/>
      <c r="IHN16" s="2"/>
      <c r="IHO16" s="2"/>
      <c r="IHP16" s="2"/>
      <c r="IHQ16" s="2"/>
      <c r="IHR16" s="2"/>
      <c r="IHS16" s="2"/>
      <c r="IHT16" s="2"/>
      <c r="IHU16" s="2"/>
      <c r="IHV16" s="2"/>
      <c r="IHW16" s="2"/>
      <c r="IHX16" s="2"/>
      <c r="IHY16" s="2"/>
      <c r="IHZ16" s="2"/>
      <c r="IIA16" s="2"/>
      <c r="IIB16" s="2"/>
      <c r="IIC16" s="2"/>
      <c r="IID16" s="2"/>
      <c r="IIE16" s="2"/>
      <c r="IIF16" s="2"/>
      <c r="IIG16" s="2"/>
      <c r="IIH16" s="2"/>
      <c r="III16" s="2"/>
      <c r="IIJ16" s="2"/>
      <c r="IIK16" s="2"/>
      <c r="IIL16" s="2"/>
      <c r="IIM16" s="2"/>
      <c r="IIN16" s="2"/>
      <c r="IIO16" s="2"/>
      <c r="IIP16" s="2"/>
      <c r="IIQ16" s="2"/>
      <c r="IIR16" s="2"/>
      <c r="IIS16" s="2"/>
      <c r="IIT16" s="2"/>
      <c r="IIU16" s="2"/>
      <c r="IIV16" s="2"/>
      <c r="IIW16" s="2"/>
      <c r="IIX16" s="2"/>
      <c r="IIY16" s="2"/>
      <c r="IIZ16" s="2"/>
      <c r="IJA16" s="2"/>
      <c r="IJB16" s="2"/>
      <c r="IJC16" s="2"/>
      <c r="IJD16" s="2"/>
      <c r="IJE16" s="2"/>
      <c r="IJF16" s="2"/>
      <c r="IJG16" s="2"/>
      <c r="IJH16" s="2"/>
      <c r="IJI16" s="2"/>
      <c r="IJJ16" s="2"/>
      <c r="IJK16" s="2"/>
      <c r="IJL16" s="2"/>
      <c r="IJM16" s="2"/>
      <c r="IJN16" s="2"/>
      <c r="IJO16" s="2"/>
      <c r="IJP16" s="2"/>
      <c r="IJQ16" s="2"/>
      <c r="IJR16" s="2"/>
      <c r="IJS16" s="2"/>
      <c r="IJT16" s="2"/>
      <c r="IJU16" s="2"/>
      <c r="IJV16" s="2"/>
      <c r="IJW16" s="2"/>
      <c r="IJX16" s="2"/>
      <c r="IJY16" s="2"/>
      <c r="IJZ16" s="2"/>
      <c r="IKA16" s="2"/>
      <c r="IKB16" s="2"/>
      <c r="IKC16" s="2"/>
      <c r="IKD16" s="2"/>
      <c r="IKE16" s="2"/>
      <c r="IKF16" s="2"/>
      <c r="IKG16" s="2"/>
      <c r="IKH16" s="2"/>
      <c r="IKI16" s="2"/>
      <c r="IKJ16" s="2"/>
      <c r="IKK16" s="2"/>
      <c r="IKL16" s="2"/>
      <c r="IKM16" s="2"/>
      <c r="IKN16" s="2"/>
      <c r="IKO16" s="2"/>
      <c r="IKP16" s="2"/>
      <c r="IKQ16" s="2"/>
      <c r="IKR16" s="2"/>
      <c r="IKS16" s="2"/>
      <c r="IKT16" s="2"/>
      <c r="IKU16" s="2"/>
      <c r="IKV16" s="2"/>
      <c r="IKW16" s="2"/>
      <c r="IKX16" s="2"/>
      <c r="IKY16" s="2"/>
      <c r="IKZ16" s="2"/>
      <c r="ILA16" s="2"/>
      <c r="ILB16" s="2"/>
      <c r="ILC16" s="2"/>
      <c r="ILD16" s="2"/>
      <c r="ILE16" s="2"/>
      <c r="ILF16" s="2"/>
      <c r="ILG16" s="2"/>
      <c r="ILH16" s="2"/>
      <c r="ILI16" s="2"/>
      <c r="ILJ16" s="2"/>
      <c r="ILK16" s="2"/>
      <c r="ILL16" s="2"/>
      <c r="ILM16" s="2"/>
      <c r="ILN16" s="2"/>
      <c r="ILO16" s="2"/>
      <c r="ILP16" s="2"/>
      <c r="ILQ16" s="2"/>
      <c r="ILR16" s="2"/>
      <c r="ILS16" s="2"/>
      <c r="ILT16" s="2"/>
      <c r="ILU16" s="2"/>
      <c r="ILV16" s="2"/>
      <c r="ILW16" s="2"/>
      <c r="ILX16" s="2"/>
      <c r="ILY16" s="2"/>
      <c r="ILZ16" s="2"/>
      <c r="IMA16" s="2"/>
      <c r="IMB16" s="2"/>
      <c r="IMC16" s="2"/>
      <c r="IMD16" s="2"/>
      <c r="IME16" s="2"/>
      <c r="IMF16" s="2"/>
      <c r="IMG16" s="2"/>
      <c r="IMH16" s="2"/>
      <c r="IMI16" s="2"/>
      <c r="IMJ16" s="2"/>
      <c r="IMK16" s="2"/>
      <c r="IML16" s="2"/>
      <c r="IMM16" s="2"/>
      <c r="IMN16" s="2"/>
      <c r="IMO16" s="2"/>
      <c r="IMP16" s="2"/>
      <c r="IMQ16" s="2"/>
      <c r="IMR16" s="2"/>
      <c r="IMS16" s="2"/>
      <c r="IMT16" s="2"/>
      <c r="IMU16" s="2"/>
      <c r="IMV16" s="2"/>
      <c r="IMW16" s="2"/>
      <c r="IMX16" s="2"/>
      <c r="IMY16" s="2"/>
      <c r="IMZ16" s="2"/>
      <c r="INA16" s="2"/>
      <c r="INB16" s="2"/>
      <c r="INC16" s="2"/>
      <c r="IND16" s="2"/>
      <c r="INE16" s="2"/>
      <c r="INF16" s="2"/>
      <c r="ING16" s="2"/>
      <c r="INH16" s="2"/>
      <c r="INI16" s="2"/>
      <c r="INJ16" s="2"/>
      <c r="INK16" s="2"/>
      <c r="INL16" s="2"/>
      <c r="INM16" s="2"/>
      <c r="INN16" s="2"/>
      <c r="INO16" s="2"/>
      <c r="INP16" s="2"/>
      <c r="INQ16" s="2"/>
      <c r="INR16" s="2"/>
      <c r="INS16" s="2"/>
      <c r="INT16" s="2"/>
      <c r="INU16" s="2"/>
      <c r="INV16" s="2"/>
      <c r="INW16" s="2"/>
      <c r="INX16" s="2"/>
      <c r="INY16" s="2"/>
      <c r="INZ16" s="2"/>
      <c r="IOA16" s="2"/>
      <c r="IOB16" s="2"/>
      <c r="IOC16" s="2"/>
      <c r="IOD16" s="2"/>
      <c r="IOE16" s="2"/>
      <c r="IOF16" s="2"/>
      <c r="IOG16" s="2"/>
      <c r="IOH16" s="2"/>
      <c r="IOI16" s="2"/>
      <c r="IOJ16" s="2"/>
      <c r="IOK16" s="2"/>
      <c r="IOL16" s="2"/>
      <c r="IOM16" s="2"/>
      <c r="ION16" s="2"/>
      <c r="IOO16" s="2"/>
      <c r="IOP16" s="2"/>
      <c r="IOQ16" s="2"/>
      <c r="IOR16" s="2"/>
      <c r="IOS16" s="2"/>
      <c r="IOT16" s="2"/>
      <c r="IOU16" s="2"/>
      <c r="IOV16" s="2"/>
      <c r="IOW16" s="2"/>
      <c r="IOX16" s="2"/>
      <c r="IOY16" s="2"/>
      <c r="IOZ16" s="2"/>
      <c r="IPA16" s="2"/>
      <c r="IPB16" s="2"/>
      <c r="IPC16" s="2"/>
      <c r="IPD16" s="2"/>
      <c r="IPE16" s="2"/>
      <c r="IPF16" s="2"/>
      <c r="IPG16" s="2"/>
      <c r="IPH16" s="2"/>
      <c r="IPI16" s="2"/>
      <c r="IPJ16" s="2"/>
      <c r="IPK16" s="2"/>
      <c r="IPL16" s="2"/>
      <c r="IPM16" s="2"/>
      <c r="IPN16" s="2"/>
      <c r="IPO16" s="2"/>
      <c r="IPP16" s="2"/>
      <c r="IPQ16" s="2"/>
      <c r="IPR16" s="2"/>
      <c r="IPS16" s="2"/>
      <c r="IPT16" s="2"/>
      <c r="IPU16" s="2"/>
      <c r="IPV16" s="2"/>
      <c r="IPW16" s="2"/>
      <c r="IPX16" s="2"/>
      <c r="IPY16" s="2"/>
      <c r="IPZ16" s="2"/>
      <c r="IQA16" s="2"/>
      <c r="IQB16" s="2"/>
      <c r="IQC16" s="2"/>
      <c r="IQD16" s="2"/>
      <c r="IQE16" s="2"/>
      <c r="IQF16" s="2"/>
      <c r="IQG16" s="2"/>
      <c r="IQH16" s="2"/>
      <c r="IQI16" s="2"/>
      <c r="IQJ16" s="2"/>
      <c r="IQK16" s="2"/>
      <c r="IQL16" s="2"/>
      <c r="IQM16" s="2"/>
      <c r="IQN16" s="2"/>
      <c r="IQO16" s="2"/>
      <c r="IQP16" s="2"/>
      <c r="IQQ16" s="2"/>
      <c r="IQR16" s="2"/>
      <c r="IQS16" s="2"/>
      <c r="IQT16" s="2"/>
      <c r="IQU16" s="2"/>
      <c r="IQV16" s="2"/>
      <c r="IQW16" s="2"/>
      <c r="IQX16" s="2"/>
      <c r="IQY16" s="2"/>
      <c r="IQZ16" s="2"/>
      <c r="IRA16" s="2"/>
      <c r="IRB16" s="2"/>
      <c r="IRC16" s="2"/>
      <c r="IRD16" s="2"/>
      <c r="IRE16" s="2"/>
      <c r="IRF16" s="2"/>
      <c r="IRG16" s="2"/>
      <c r="IRH16" s="2"/>
      <c r="IRI16" s="2"/>
      <c r="IRJ16" s="2"/>
      <c r="IRK16" s="2"/>
      <c r="IRL16" s="2"/>
      <c r="IRM16" s="2"/>
      <c r="IRN16" s="2"/>
      <c r="IRO16" s="2"/>
      <c r="IRP16" s="2"/>
      <c r="IRQ16" s="2"/>
      <c r="IRR16" s="2"/>
      <c r="IRS16" s="2"/>
      <c r="IRT16" s="2"/>
      <c r="IRU16" s="2"/>
      <c r="IRV16" s="2"/>
      <c r="IRW16" s="2"/>
      <c r="IRX16" s="2"/>
      <c r="IRY16" s="2"/>
      <c r="IRZ16" s="2"/>
      <c r="ISA16" s="2"/>
      <c r="ISB16" s="2"/>
      <c r="ISC16" s="2"/>
      <c r="ISD16" s="2"/>
      <c r="ISE16" s="2"/>
      <c r="ISF16" s="2"/>
      <c r="ISG16" s="2"/>
      <c r="ISH16" s="2"/>
      <c r="ISI16" s="2"/>
      <c r="ISJ16" s="2"/>
      <c r="ISK16" s="2"/>
      <c r="ISL16" s="2"/>
      <c r="ISM16" s="2"/>
      <c r="ISN16" s="2"/>
      <c r="ISO16" s="2"/>
      <c r="ISP16" s="2"/>
      <c r="ISQ16" s="2"/>
      <c r="ISR16" s="2"/>
      <c r="ISS16" s="2"/>
      <c r="IST16" s="2"/>
      <c r="ISU16" s="2"/>
      <c r="ISV16" s="2"/>
      <c r="ISW16" s="2"/>
      <c r="ISX16" s="2"/>
      <c r="ISY16" s="2"/>
      <c r="ISZ16" s="2"/>
      <c r="ITA16" s="2"/>
      <c r="ITB16" s="2"/>
      <c r="ITC16" s="2"/>
      <c r="ITD16" s="2"/>
      <c r="ITE16" s="2"/>
      <c r="ITF16" s="2"/>
      <c r="ITG16" s="2"/>
      <c r="ITH16" s="2"/>
      <c r="ITI16" s="2"/>
      <c r="ITJ16" s="2"/>
      <c r="ITK16" s="2"/>
      <c r="ITL16" s="2"/>
      <c r="ITM16" s="2"/>
      <c r="ITN16" s="2"/>
      <c r="ITO16" s="2"/>
      <c r="ITP16" s="2"/>
      <c r="ITQ16" s="2"/>
      <c r="ITR16" s="2"/>
      <c r="ITS16" s="2"/>
      <c r="ITT16" s="2"/>
      <c r="ITU16" s="2"/>
      <c r="ITV16" s="2"/>
      <c r="ITW16" s="2"/>
      <c r="ITX16" s="2"/>
      <c r="ITY16" s="2"/>
      <c r="ITZ16" s="2"/>
      <c r="IUA16" s="2"/>
      <c r="IUB16" s="2"/>
      <c r="IUC16" s="2"/>
      <c r="IUD16" s="2"/>
      <c r="IUE16" s="2"/>
      <c r="IUF16" s="2"/>
      <c r="IUG16" s="2"/>
      <c r="IUH16" s="2"/>
      <c r="IUI16" s="2"/>
      <c r="IUJ16" s="2"/>
      <c r="IUK16" s="2"/>
      <c r="IUL16" s="2"/>
      <c r="IUM16" s="2"/>
      <c r="IUN16" s="2"/>
      <c r="IUO16" s="2"/>
      <c r="IUP16" s="2"/>
      <c r="IUQ16" s="2"/>
      <c r="IUR16" s="2"/>
      <c r="IUS16" s="2"/>
      <c r="IUT16" s="2"/>
      <c r="IUU16" s="2"/>
      <c r="IUV16" s="2"/>
      <c r="IUW16" s="2"/>
      <c r="IUX16" s="2"/>
      <c r="IUY16" s="2"/>
      <c r="IUZ16" s="2"/>
      <c r="IVA16" s="2"/>
      <c r="IVB16" s="2"/>
      <c r="IVC16" s="2"/>
      <c r="IVD16" s="2"/>
      <c r="IVE16" s="2"/>
      <c r="IVF16" s="2"/>
      <c r="IVG16" s="2"/>
      <c r="IVH16" s="2"/>
      <c r="IVI16" s="2"/>
      <c r="IVJ16" s="2"/>
      <c r="IVK16" s="2"/>
      <c r="IVL16" s="2"/>
      <c r="IVM16" s="2"/>
      <c r="IVN16" s="2"/>
      <c r="IVO16" s="2"/>
      <c r="IVP16" s="2"/>
      <c r="IVQ16" s="2"/>
      <c r="IVR16" s="2"/>
      <c r="IVS16" s="2"/>
      <c r="IVT16" s="2"/>
      <c r="IVU16" s="2"/>
      <c r="IVV16" s="2"/>
      <c r="IVW16" s="2"/>
      <c r="IVX16" s="2"/>
      <c r="IVY16" s="2"/>
      <c r="IVZ16" s="2"/>
      <c r="IWA16" s="2"/>
      <c r="IWB16" s="2"/>
      <c r="IWC16" s="2"/>
      <c r="IWD16" s="2"/>
      <c r="IWE16" s="2"/>
      <c r="IWF16" s="2"/>
      <c r="IWG16" s="2"/>
      <c r="IWH16" s="2"/>
      <c r="IWI16" s="2"/>
      <c r="IWJ16" s="2"/>
      <c r="IWK16" s="2"/>
      <c r="IWL16" s="2"/>
      <c r="IWM16" s="2"/>
      <c r="IWN16" s="2"/>
      <c r="IWO16" s="2"/>
      <c r="IWP16" s="2"/>
      <c r="IWQ16" s="2"/>
      <c r="IWR16" s="2"/>
      <c r="IWS16" s="2"/>
      <c r="IWT16" s="2"/>
      <c r="IWU16" s="2"/>
      <c r="IWV16" s="2"/>
      <c r="IWW16" s="2"/>
      <c r="IWX16" s="2"/>
      <c r="IWY16" s="2"/>
      <c r="IWZ16" s="2"/>
      <c r="IXA16" s="2"/>
      <c r="IXB16" s="2"/>
      <c r="IXC16" s="2"/>
      <c r="IXD16" s="2"/>
      <c r="IXE16" s="2"/>
      <c r="IXF16" s="2"/>
      <c r="IXG16" s="2"/>
      <c r="IXH16" s="2"/>
      <c r="IXI16" s="2"/>
      <c r="IXJ16" s="2"/>
      <c r="IXK16" s="2"/>
      <c r="IXL16" s="2"/>
      <c r="IXM16" s="2"/>
      <c r="IXN16" s="2"/>
      <c r="IXO16" s="2"/>
      <c r="IXP16" s="2"/>
      <c r="IXQ16" s="2"/>
      <c r="IXR16" s="2"/>
      <c r="IXS16" s="2"/>
      <c r="IXT16" s="2"/>
      <c r="IXU16" s="2"/>
      <c r="IXV16" s="2"/>
      <c r="IXW16" s="2"/>
      <c r="IXX16" s="2"/>
      <c r="IXY16" s="2"/>
      <c r="IXZ16" s="2"/>
      <c r="IYA16" s="2"/>
      <c r="IYB16" s="2"/>
      <c r="IYC16" s="2"/>
      <c r="IYD16" s="2"/>
      <c r="IYE16" s="2"/>
      <c r="IYF16" s="2"/>
      <c r="IYG16" s="2"/>
      <c r="IYH16" s="2"/>
      <c r="IYI16" s="2"/>
      <c r="IYJ16" s="2"/>
      <c r="IYK16" s="2"/>
      <c r="IYL16" s="2"/>
      <c r="IYM16" s="2"/>
      <c r="IYN16" s="2"/>
      <c r="IYO16" s="2"/>
      <c r="IYP16" s="2"/>
      <c r="IYQ16" s="2"/>
      <c r="IYR16" s="2"/>
      <c r="IYS16" s="2"/>
      <c r="IYT16" s="2"/>
      <c r="IYU16" s="2"/>
      <c r="IYV16" s="2"/>
      <c r="IYW16" s="2"/>
      <c r="IYX16" s="2"/>
      <c r="IYY16" s="2"/>
      <c r="IYZ16" s="2"/>
      <c r="IZA16" s="2"/>
      <c r="IZB16" s="2"/>
      <c r="IZC16" s="2"/>
      <c r="IZD16" s="2"/>
      <c r="IZE16" s="2"/>
      <c r="IZF16" s="2"/>
      <c r="IZG16" s="2"/>
      <c r="IZH16" s="2"/>
      <c r="IZI16" s="2"/>
      <c r="IZJ16" s="2"/>
      <c r="IZK16" s="2"/>
      <c r="IZL16" s="2"/>
      <c r="IZM16" s="2"/>
      <c r="IZN16" s="2"/>
      <c r="IZO16" s="2"/>
      <c r="IZP16" s="2"/>
      <c r="IZQ16" s="2"/>
      <c r="IZR16" s="2"/>
      <c r="IZS16" s="2"/>
      <c r="IZT16" s="2"/>
      <c r="IZU16" s="2"/>
      <c r="IZV16" s="2"/>
      <c r="IZW16" s="2"/>
      <c r="IZX16" s="2"/>
      <c r="IZY16" s="2"/>
      <c r="IZZ16" s="2"/>
      <c r="JAA16" s="2"/>
      <c r="JAB16" s="2"/>
      <c r="JAC16" s="2"/>
      <c r="JAD16" s="2"/>
      <c r="JAE16" s="2"/>
      <c r="JAF16" s="2"/>
      <c r="JAG16" s="2"/>
      <c r="JAH16" s="2"/>
      <c r="JAI16" s="2"/>
      <c r="JAJ16" s="2"/>
      <c r="JAK16" s="2"/>
      <c r="JAL16" s="2"/>
      <c r="JAM16" s="2"/>
      <c r="JAN16" s="2"/>
      <c r="JAO16" s="2"/>
      <c r="JAP16" s="2"/>
      <c r="JAQ16" s="2"/>
      <c r="JAR16" s="2"/>
      <c r="JAS16" s="2"/>
      <c r="JAT16" s="2"/>
      <c r="JAU16" s="2"/>
      <c r="JAV16" s="2"/>
      <c r="JAW16" s="2"/>
      <c r="JAX16" s="2"/>
      <c r="JAY16" s="2"/>
      <c r="JAZ16" s="2"/>
      <c r="JBA16" s="2"/>
      <c r="JBB16" s="2"/>
      <c r="JBC16" s="2"/>
      <c r="JBD16" s="2"/>
      <c r="JBE16" s="2"/>
      <c r="JBF16" s="2"/>
      <c r="JBG16" s="2"/>
      <c r="JBH16" s="2"/>
      <c r="JBI16" s="2"/>
      <c r="JBJ16" s="2"/>
      <c r="JBK16" s="2"/>
      <c r="JBL16" s="2"/>
      <c r="JBM16" s="2"/>
      <c r="JBN16" s="2"/>
      <c r="JBO16" s="2"/>
      <c r="JBP16" s="2"/>
      <c r="JBQ16" s="2"/>
      <c r="JBR16" s="2"/>
      <c r="JBS16" s="2"/>
      <c r="JBT16" s="2"/>
      <c r="JBU16" s="2"/>
      <c r="JBV16" s="2"/>
      <c r="JBW16" s="2"/>
      <c r="JBX16" s="2"/>
      <c r="JBY16" s="2"/>
      <c r="JBZ16" s="2"/>
      <c r="JCA16" s="2"/>
      <c r="JCB16" s="2"/>
      <c r="JCC16" s="2"/>
      <c r="JCD16" s="2"/>
      <c r="JCE16" s="2"/>
      <c r="JCF16" s="2"/>
      <c r="JCG16" s="2"/>
      <c r="JCH16" s="2"/>
      <c r="JCI16" s="2"/>
      <c r="JCJ16" s="2"/>
      <c r="JCK16" s="2"/>
      <c r="JCL16" s="2"/>
      <c r="JCM16" s="2"/>
      <c r="JCN16" s="2"/>
      <c r="JCO16" s="2"/>
      <c r="JCP16" s="2"/>
      <c r="JCQ16" s="2"/>
      <c r="JCR16" s="2"/>
      <c r="JCS16" s="2"/>
      <c r="JCT16" s="2"/>
      <c r="JCU16" s="2"/>
      <c r="JCV16" s="2"/>
      <c r="JCW16" s="2"/>
      <c r="JCX16" s="2"/>
      <c r="JCY16" s="2"/>
      <c r="JCZ16" s="2"/>
      <c r="JDA16" s="2"/>
      <c r="JDB16" s="2"/>
      <c r="JDC16" s="2"/>
      <c r="JDD16" s="2"/>
      <c r="JDE16" s="2"/>
      <c r="JDF16" s="2"/>
      <c r="JDG16" s="2"/>
      <c r="JDH16" s="2"/>
      <c r="JDI16" s="2"/>
      <c r="JDJ16" s="2"/>
      <c r="JDK16" s="2"/>
      <c r="JDL16" s="2"/>
      <c r="JDM16" s="2"/>
      <c r="JDN16" s="2"/>
      <c r="JDO16" s="2"/>
      <c r="JDP16" s="2"/>
      <c r="JDQ16" s="2"/>
      <c r="JDR16" s="2"/>
      <c r="JDS16" s="2"/>
      <c r="JDT16" s="2"/>
      <c r="JDU16" s="2"/>
      <c r="JDV16" s="2"/>
      <c r="JDW16" s="2"/>
      <c r="JDX16" s="2"/>
      <c r="JDY16" s="2"/>
      <c r="JDZ16" s="2"/>
      <c r="JEA16" s="2"/>
      <c r="JEB16" s="2"/>
      <c r="JEC16" s="2"/>
      <c r="JED16" s="2"/>
      <c r="JEE16" s="2"/>
      <c r="JEF16" s="2"/>
      <c r="JEG16" s="2"/>
      <c r="JEH16" s="2"/>
      <c r="JEI16" s="2"/>
      <c r="JEJ16" s="2"/>
      <c r="JEK16" s="2"/>
      <c r="JEL16" s="2"/>
      <c r="JEM16" s="2"/>
      <c r="JEN16" s="2"/>
      <c r="JEO16" s="2"/>
      <c r="JEP16" s="2"/>
      <c r="JEQ16" s="2"/>
      <c r="JER16" s="2"/>
      <c r="JES16" s="2"/>
      <c r="JET16" s="2"/>
      <c r="JEU16" s="2"/>
      <c r="JEV16" s="2"/>
      <c r="JEW16" s="2"/>
      <c r="JEX16" s="2"/>
      <c r="JEY16" s="2"/>
      <c r="JEZ16" s="2"/>
      <c r="JFA16" s="2"/>
      <c r="JFB16" s="2"/>
      <c r="JFC16" s="2"/>
      <c r="JFD16" s="2"/>
      <c r="JFE16" s="2"/>
      <c r="JFF16" s="2"/>
      <c r="JFG16" s="2"/>
      <c r="JFH16" s="2"/>
      <c r="JFI16" s="2"/>
      <c r="JFJ16" s="2"/>
      <c r="JFK16" s="2"/>
      <c r="JFL16" s="2"/>
      <c r="JFM16" s="2"/>
      <c r="JFN16" s="2"/>
      <c r="JFO16" s="2"/>
      <c r="JFP16" s="2"/>
      <c r="JFQ16" s="2"/>
      <c r="JFR16" s="2"/>
      <c r="JFS16" s="2"/>
      <c r="JFT16" s="2"/>
      <c r="JFU16" s="2"/>
      <c r="JFV16" s="2"/>
      <c r="JFW16" s="2"/>
      <c r="JFX16" s="2"/>
      <c r="JFY16" s="2"/>
      <c r="JFZ16" s="2"/>
      <c r="JGA16" s="2"/>
      <c r="JGB16" s="2"/>
      <c r="JGC16" s="2"/>
      <c r="JGD16" s="2"/>
      <c r="JGE16" s="2"/>
      <c r="JGF16" s="2"/>
      <c r="JGG16" s="2"/>
      <c r="JGH16" s="2"/>
      <c r="JGI16" s="2"/>
      <c r="JGJ16" s="2"/>
      <c r="JGK16" s="2"/>
      <c r="JGL16" s="2"/>
      <c r="JGM16" s="2"/>
      <c r="JGN16" s="2"/>
      <c r="JGO16" s="2"/>
      <c r="JGP16" s="2"/>
      <c r="JGQ16" s="2"/>
      <c r="JGR16" s="2"/>
      <c r="JGS16" s="2"/>
      <c r="JGT16" s="2"/>
      <c r="JGU16" s="2"/>
      <c r="JGV16" s="2"/>
      <c r="JGW16" s="2"/>
      <c r="JGX16" s="2"/>
      <c r="JGY16" s="2"/>
      <c r="JGZ16" s="2"/>
      <c r="JHA16" s="2"/>
      <c r="JHB16" s="2"/>
      <c r="JHC16" s="2"/>
      <c r="JHD16" s="2"/>
      <c r="JHE16" s="2"/>
      <c r="JHF16" s="2"/>
      <c r="JHG16" s="2"/>
      <c r="JHH16" s="2"/>
      <c r="JHI16" s="2"/>
      <c r="JHJ16" s="2"/>
      <c r="JHK16" s="2"/>
      <c r="JHL16" s="2"/>
      <c r="JHM16" s="2"/>
      <c r="JHN16" s="2"/>
      <c r="JHO16" s="2"/>
      <c r="JHP16" s="2"/>
      <c r="JHQ16" s="2"/>
      <c r="JHR16" s="2"/>
      <c r="JHS16" s="2"/>
      <c r="JHT16" s="2"/>
      <c r="JHU16" s="2"/>
      <c r="JHV16" s="2"/>
      <c r="JHW16" s="2"/>
      <c r="JHX16" s="2"/>
      <c r="JHY16" s="2"/>
      <c r="JHZ16" s="2"/>
      <c r="JIA16" s="2"/>
      <c r="JIB16" s="2"/>
      <c r="JIC16" s="2"/>
      <c r="JID16" s="2"/>
      <c r="JIE16" s="2"/>
      <c r="JIF16" s="2"/>
      <c r="JIG16" s="2"/>
      <c r="JIH16" s="2"/>
      <c r="JII16" s="2"/>
      <c r="JIJ16" s="2"/>
      <c r="JIK16" s="2"/>
      <c r="JIL16" s="2"/>
      <c r="JIM16" s="2"/>
      <c r="JIN16" s="2"/>
      <c r="JIO16" s="2"/>
      <c r="JIP16" s="2"/>
      <c r="JIQ16" s="2"/>
      <c r="JIR16" s="2"/>
      <c r="JIS16" s="2"/>
      <c r="JIT16" s="2"/>
      <c r="JIU16" s="2"/>
      <c r="JIV16" s="2"/>
      <c r="JIW16" s="2"/>
      <c r="JIX16" s="2"/>
      <c r="JIY16" s="2"/>
      <c r="JIZ16" s="2"/>
      <c r="JJA16" s="2"/>
      <c r="JJB16" s="2"/>
      <c r="JJC16" s="2"/>
      <c r="JJD16" s="2"/>
      <c r="JJE16" s="2"/>
      <c r="JJF16" s="2"/>
      <c r="JJG16" s="2"/>
      <c r="JJH16" s="2"/>
      <c r="JJI16" s="2"/>
      <c r="JJJ16" s="2"/>
      <c r="JJK16" s="2"/>
      <c r="JJL16" s="2"/>
      <c r="JJM16" s="2"/>
      <c r="JJN16" s="2"/>
      <c r="JJO16" s="2"/>
      <c r="JJP16" s="2"/>
      <c r="JJQ16" s="2"/>
      <c r="JJR16" s="2"/>
      <c r="JJS16" s="2"/>
      <c r="JJT16" s="2"/>
      <c r="JJU16" s="2"/>
      <c r="JJV16" s="2"/>
      <c r="JJW16" s="2"/>
      <c r="JJX16" s="2"/>
      <c r="JJY16" s="2"/>
      <c r="JJZ16" s="2"/>
      <c r="JKA16" s="2"/>
      <c r="JKB16" s="2"/>
      <c r="JKC16" s="2"/>
      <c r="JKD16" s="2"/>
      <c r="JKE16" s="2"/>
      <c r="JKF16" s="2"/>
      <c r="JKG16" s="2"/>
      <c r="JKH16" s="2"/>
      <c r="JKI16" s="2"/>
      <c r="JKJ16" s="2"/>
      <c r="JKK16" s="2"/>
      <c r="JKL16" s="2"/>
      <c r="JKM16" s="2"/>
      <c r="JKN16" s="2"/>
      <c r="JKO16" s="2"/>
      <c r="JKP16" s="2"/>
      <c r="JKQ16" s="2"/>
      <c r="JKR16" s="2"/>
      <c r="JKS16" s="2"/>
      <c r="JKT16" s="2"/>
      <c r="JKU16" s="2"/>
      <c r="JKV16" s="2"/>
      <c r="JKW16" s="2"/>
      <c r="JKX16" s="2"/>
      <c r="JKY16" s="2"/>
      <c r="JKZ16" s="2"/>
      <c r="JLA16" s="2"/>
      <c r="JLB16" s="2"/>
      <c r="JLC16" s="2"/>
      <c r="JLD16" s="2"/>
      <c r="JLE16" s="2"/>
      <c r="JLF16" s="2"/>
      <c r="JLG16" s="2"/>
      <c r="JLH16" s="2"/>
      <c r="JLI16" s="2"/>
      <c r="JLJ16" s="2"/>
      <c r="JLK16" s="2"/>
      <c r="JLL16" s="2"/>
      <c r="JLM16" s="2"/>
      <c r="JLN16" s="2"/>
      <c r="JLO16" s="2"/>
      <c r="JLP16" s="2"/>
      <c r="JLQ16" s="2"/>
      <c r="JLR16" s="2"/>
      <c r="JLS16" s="2"/>
      <c r="JLT16" s="2"/>
      <c r="JLU16" s="2"/>
      <c r="JLV16" s="2"/>
      <c r="JLW16" s="2"/>
      <c r="JLX16" s="2"/>
      <c r="JLY16" s="2"/>
      <c r="JLZ16" s="2"/>
      <c r="JMA16" s="2"/>
      <c r="JMB16" s="2"/>
      <c r="JMC16" s="2"/>
      <c r="JMD16" s="2"/>
      <c r="JME16" s="2"/>
      <c r="JMF16" s="2"/>
      <c r="JMG16" s="2"/>
      <c r="JMH16" s="2"/>
      <c r="JMI16" s="2"/>
      <c r="JMJ16" s="2"/>
      <c r="JMK16" s="2"/>
      <c r="JML16" s="2"/>
      <c r="JMM16" s="2"/>
      <c r="JMN16" s="2"/>
      <c r="JMO16" s="2"/>
      <c r="JMP16" s="2"/>
      <c r="JMQ16" s="2"/>
      <c r="JMR16" s="2"/>
      <c r="JMS16" s="2"/>
      <c r="JMT16" s="2"/>
      <c r="JMU16" s="2"/>
      <c r="JMV16" s="2"/>
      <c r="JMW16" s="2"/>
      <c r="JMX16" s="2"/>
      <c r="JMY16" s="2"/>
      <c r="JMZ16" s="2"/>
      <c r="JNA16" s="2"/>
      <c r="JNB16" s="2"/>
      <c r="JNC16" s="2"/>
      <c r="JND16" s="2"/>
      <c r="JNE16" s="2"/>
      <c r="JNF16" s="2"/>
      <c r="JNG16" s="2"/>
      <c r="JNH16" s="2"/>
      <c r="JNI16" s="2"/>
      <c r="JNJ16" s="2"/>
      <c r="JNK16" s="2"/>
      <c r="JNL16" s="2"/>
      <c r="JNM16" s="2"/>
      <c r="JNN16" s="2"/>
      <c r="JNO16" s="2"/>
      <c r="JNP16" s="2"/>
      <c r="JNQ16" s="2"/>
      <c r="JNR16" s="2"/>
      <c r="JNS16" s="2"/>
      <c r="JNT16" s="2"/>
      <c r="JNU16" s="2"/>
      <c r="JNV16" s="2"/>
      <c r="JNW16" s="2"/>
      <c r="JNX16" s="2"/>
      <c r="JNY16" s="2"/>
      <c r="JNZ16" s="2"/>
      <c r="JOA16" s="2"/>
      <c r="JOB16" s="2"/>
      <c r="JOC16" s="2"/>
      <c r="JOD16" s="2"/>
      <c r="JOE16" s="2"/>
      <c r="JOF16" s="2"/>
      <c r="JOG16" s="2"/>
      <c r="JOH16" s="2"/>
      <c r="JOI16" s="2"/>
      <c r="JOJ16" s="2"/>
      <c r="JOK16" s="2"/>
      <c r="JOL16" s="2"/>
      <c r="JOM16" s="2"/>
      <c r="JON16" s="2"/>
      <c r="JOO16" s="2"/>
      <c r="JOP16" s="2"/>
      <c r="JOQ16" s="2"/>
      <c r="JOR16" s="2"/>
      <c r="JOS16" s="2"/>
      <c r="JOT16" s="2"/>
      <c r="JOU16" s="2"/>
      <c r="JOV16" s="2"/>
      <c r="JOW16" s="2"/>
      <c r="JOX16" s="2"/>
      <c r="JOY16" s="2"/>
      <c r="JOZ16" s="2"/>
      <c r="JPA16" s="2"/>
      <c r="JPB16" s="2"/>
      <c r="JPC16" s="2"/>
      <c r="JPD16" s="2"/>
      <c r="JPE16" s="2"/>
      <c r="JPF16" s="2"/>
      <c r="JPG16" s="2"/>
      <c r="JPH16" s="2"/>
      <c r="JPI16" s="2"/>
      <c r="JPJ16" s="2"/>
      <c r="JPK16" s="2"/>
      <c r="JPL16" s="2"/>
      <c r="JPM16" s="2"/>
      <c r="JPN16" s="2"/>
      <c r="JPO16" s="2"/>
      <c r="JPP16" s="2"/>
      <c r="JPQ16" s="2"/>
      <c r="JPR16" s="2"/>
      <c r="JPS16" s="2"/>
      <c r="JPT16" s="2"/>
      <c r="JPU16" s="2"/>
      <c r="JPV16" s="2"/>
      <c r="JPW16" s="2"/>
      <c r="JPX16" s="2"/>
      <c r="JPY16" s="2"/>
      <c r="JPZ16" s="2"/>
      <c r="JQA16" s="2"/>
      <c r="JQB16" s="2"/>
      <c r="JQC16" s="2"/>
      <c r="JQD16" s="2"/>
      <c r="JQE16" s="2"/>
      <c r="JQF16" s="2"/>
      <c r="JQG16" s="2"/>
      <c r="JQH16" s="2"/>
      <c r="JQI16" s="2"/>
      <c r="JQJ16" s="2"/>
      <c r="JQK16" s="2"/>
      <c r="JQL16" s="2"/>
      <c r="JQM16" s="2"/>
      <c r="JQN16" s="2"/>
      <c r="JQO16" s="2"/>
      <c r="JQP16" s="2"/>
      <c r="JQQ16" s="2"/>
      <c r="JQR16" s="2"/>
      <c r="JQS16" s="2"/>
      <c r="JQT16" s="2"/>
      <c r="JQU16" s="2"/>
      <c r="JQV16" s="2"/>
      <c r="JQW16" s="2"/>
      <c r="JQX16" s="2"/>
      <c r="JQY16" s="2"/>
      <c r="JQZ16" s="2"/>
      <c r="JRA16" s="2"/>
      <c r="JRB16" s="2"/>
      <c r="JRC16" s="2"/>
      <c r="JRD16" s="2"/>
      <c r="JRE16" s="2"/>
      <c r="JRF16" s="2"/>
      <c r="JRG16" s="2"/>
      <c r="JRH16" s="2"/>
      <c r="JRI16" s="2"/>
      <c r="JRJ16" s="2"/>
      <c r="JRK16" s="2"/>
      <c r="JRL16" s="2"/>
      <c r="JRM16" s="2"/>
      <c r="JRN16" s="2"/>
      <c r="JRO16" s="2"/>
      <c r="JRP16" s="2"/>
      <c r="JRQ16" s="2"/>
      <c r="JRR16" s="2"/>
      <c r="JRS16" s="2"/>
      <c r="JRT16" s="2"/>
      <c r="JRU16" s="2"/>
      <c r="JRV16" s="2"/>
      <c r="JRW16" s="2"/>
      <c r="JRX16" s="2"/>
      <c r="JRY16" s="2"/>
      <c r="JRZ16" s="2"/>
      <c r="JSA16" s="2"/>
      <c r="JSB16" s="2"/>
      <c r="JSC16" s="2"/>
      <c r="JSD16" s="2"/>
      <c r="JSE16" s="2"/>
      <c r="JSF16" s="2"/>
      <c r="JSG16" s="2"/>
      <c r="JSH16" s="2"/>
      <c r="JSI16" s="2"/>
      <c r="JSJ16" s="2"/>
      <c r="JSK16" s="2"/>
      <c r="JSL16" s="2"/>
      <c r="JSM16" s="2"/>
      <c r="JSN16" s="2"/>
      <c r="JSO16" s="2"/>
      <c r="JSP16" s="2"/>
      <c r="JSQ16" s="2"/>
      <c r="JSR16" s="2"/>
      <c r="JSS16" s="2"/>
      <c r="JST16" s="2"/>
      <c r="JSU16" s="2"/>
      <c r="JSV16" s="2"/>
      <c r="JSW16" s="2"/>
      <c r="JSX16" s="2"/>
      <c r="JSY16" s="2"/>
      <c r="JSZ16" s="2"/>
      <c r="JTA16" s="2"/>
      <c r="JTB16" s="2"/>
      <c r="JTC16" s="2"/>
      <c r="JTD16" s="2"/>
      <c r="JTE16" s="2"/>
      <c r="JTF16" s="2"/>
      <c r="JTG16" s="2"/>
      <c r="JTH16" s="2"/>
      <c r="JTI16" s="2"/>
      <c r="JTJ16" s="2"/>
      <c r="JTK16" s="2"/>
      <c r="JTL16" s="2"/>
      <c r="JTM16" s="2"/>
      <c r="JTN16" s="2"/>
      <c r="JTO16" s="2"/>
      <c r="JTP16" s="2"/>
      <c r="JTQ16" s="2"/>
      <c r="JTR16" s="2"/>
      <c r="JTS16" s="2"/>
      <c r="JTT16" s="2"/>
      <c r="JTU16" s="2"/>
      <c r="JTV16" s="2"/>
      <c r="JTW16" s="2"/>
      <c r="JTX16" s="2"/>
      <c r="JTY16" s="2"/>
      <c r="JTZ16" s="2"/>
      <c r="JUA16" s="2"/>
      <c r="JUB16" s="2"/>
      <c r="JUC16" s="2"/>
      <c r="JUD16" s="2"/>
      <c r="JUE16" s="2"/>
      <c r="JUF16" s="2"/>
      <c r="JUG16" s="2"/>
      <c r="JUH16" s="2"/>
      <c r="JUI16" s="2"/>
      <c r="JUJ16" s="2"/>
      <c r="JUK16" s="2"/>
      <c r="JUL16" s="2"/>
      <c r="JUM16" s="2"/>
      <c r="JUN16" s="2"/>
      <c r="JUO16" s="2"/>
      <c r="JUP16" s="2"/>
      <c r="JUQ16" s="2"/>
      <c r="JUR16" s="2"/>
      <c r="JUS16" s="2"/>
      <c r="JUT16" s="2"/>
      <c r="JUU16" s="2"/>
      <c r="JUV16" s="2"/>
      <c r="JUW16" s="2"/>
      <c r="JUX16" s="2"/>
      <c r="JUY16" s="2"/>
      <c r="JUZ16" s="2"/>
      <c r="JVA16" s="2"/>
      <c r="JVB16" s="2"/>
      <c r="JVC16" s="2"/>
      <c r="JVD16" s="2"/>
      <c r="JVE16" s="2"/>
      <c r="JVF16" s="2"/>
      <c r="JVG16" s="2"/>
      <c r="JVH16" s="2"/>
      <c r="JVI16" s="2"/>
      <c r="JVJ16" s="2"/>
      <c r="JVK16" s="2"/>
      <c r="JVL16" s="2"/>
      <c r="JVM16" s="2"/>
      <c r="JVN16" s="2"/>
      <c r="JVO16" s="2"/>
      <c r="JVP16" s="2"/>
      <c r="JVQ16" s="2"/>
      <c r="JVR16" s="2"/>
      <c r="JVS16" s="2"/>
      <c r="JVT16" s="2"/>
      <c r="JVU16" s="2"/>
      <c r="JVV16" s="2"/>
      <c r="JVW16" s="2"/>
      <c r="JVX16" s="2"/>
      <c r="JVY16" s="2"/>
      <c r="JVZ16" s="2"/>
      <c r="JWA16" s="2"/>
      <c r="JWB16" s="2"/>
      <c r="JWC16" s="2"/>
      <c r="JWD16" s="2"/>
      <c r="JWE16" s="2"/>
      <c r="JWF16" s="2"/>
      <c r="JWG16" s="2"/>
      <c r="JWH16" s="2"/>
      <c r="JWI16" s="2"/>
      <c r="JWJ16" s="2"/>
      <c r="JWK16" s="2"/>
      <c r="JWL16" s="2"/>
      <c r="JWM16" s="2"/>
      <c r="JWN16" s="2"/>
      <c r="JWO16" s="2"/>
      <c r="JWP16" s="2"/>
      <c r="JWQ16" s="2"/>
      <c r="JWR16" s="2"/>
      <c r="JWS16" s="2"/>
      <c r="JWT16" s="2"/>
      <c r="JWU16" s="2"/>
      <c r="JWV16" s="2"/>
      <c r="JWW16" s="2"/>
      <c r="JWX16" s="2"/>
      <c r="JWY16" s="2"/>
      <c r="JWZ16" s="2"/>
      <c r="JXA16" s="2"/>
      <c r="JXB16" s="2"/>
      <c r="JXC16" s="2"/>
      <c r="JXD16" s="2"/>
      <c r="JXE16" s="2"/>
      <c r="JXF16" s="2"/>
      <c r="JXG16" s="2"/>
      <c r="JXH16" s="2"/>
      <c r="JXI16" s="2"/>
      <c r="JXJ16" s="2"/>
      <c r="JXK16" s="2"/>
      <c r="JXL16" s="2"/>
      <c r="JXM16" s="2"/>
      <c r="JXN16" s="2"/>
      <c r="JXO16" s="2"/>
      <c r="JXP16" s="2"/>
      <c r="JXQ16" s="2"/>
      <c r="JXR16" s="2"/>
      <c r="JXS16" s="2"/>
      <c r="JXT16" s="2"/>
      <c r="JXU16" s="2"/>
      <c r="JXV16" s="2"/>
      <c r="JXW16" s="2"/>
      <c r="JXX16" s="2"/>
      <c r="JXY16" s="2"/>
      <c r="JXZ16" s="2"/>
      <c r="JYA16" s="2"/>
      <c r="JYB16" s="2"/>
      <c r="JYC16" s="2"/>
      <c r="JYD16" s="2"/>
      <c r="JYE16" s="2"/>
      <c r="JYF16" s="2"/>
      <c r="JYG16" s="2"/>
      <c r="JYH16" s="2"/>
      <c r="JYI16" s="2"/>
      <c r="JYJ16" s="2"/>
      <c r="JYK16" s="2"/>
      <c r="JYL16" s="2"/>
      <c r="JYM16" s="2"/>
      <c r="JYN16" s="2"/>
      <c r="JYO16" s="2"/>
      <c r="JYP16" s="2"/>
      <c r="JYQ16" s="2"/>
      <c r="JYR16" s="2"/>
      <c r="JYS16" s="2"/>
      <c r="JYT16" s="2"/>
      <c r="JYU16" s="2"/>
      <c r="JYV16" s="2"/>
      <c r="JYW16" s="2"/>
      <c r="JYX16" s="2"/>
      <c r="JYY16" s="2"/>
      <c r="JYZ16" s="2"/>
      <c r="JZA16" s="2"/>
      <c r="JZB16" s="2"/>
      <c r="JZC16" s="2"/>
      <c r="JZD16" s="2"/>
      <c r="JZE16" s="2"/>
      <c r="JZF16" s="2"/>
      <c r="JZG16" s="2"/>
      <c r="JZH16" s="2"/>
      <c r="JZI16" s="2"/>
      <c r="JZJ16" s="2"/>
      <c r="JZK16" s="2"/>
      <c r="JZL16" s="2"/>
      <c r="JZM16" s="2"/>
      <c r="JZN16" s="2"/>
      <c r="JZO16" s="2"/>
      <c r="JZP16" s="2"/>
      <c r="JZQ16" s="2"/>
      <c r="JZR16" s="2"/>
      <c r="JZS16" s="2"/>
      <c r="JZT16" s="2"/>
      <c r="JZU16" s="2"/>
      <c r="JZV16" s="2"/>
      <c r="JZW16" s="2"/>
      <c r="JZX16" s="2"/>
      <c r="JZY16" s="2"/>
      <c r="JZZ16" s="2"/>
      <c r="KAA16" s="2"/>
      <c r="KAB16" s="2"/>
      <c r="KAC16" s="2"/>
      <c r="KAD16" s="2"/>
      <c r="KAE16" s="2"/>
      <c r="KAF16" s="2"/>
      <c r="KAG16" s="2"/>
      <c r="KAH16" s="2"/>
      <c r="KAI16" s="2"/>
      <c r="KAJ16" s="2"/>
      <c r="KAK16" s="2"/>
      <c r="KAL16" s="2"/>
      <c r="KAM16" s="2"/>
      <c r="KAN16" s="2"/>
      <c r="KAO16" s="2"/>
      <c r="KAP16" s="2"/>
      <c r="KAQ16" s="2"/>
      <c r="KAR16" s="2"/>
      <c r="KAS16" s="2"/>
      <c r="KAT16" s="2"/>
      <c r="KAU16" s="2"/>
      <c r="KAV16" s="2"/>
      <c r="KAW16" s="2"/>
      <c r="KAX16" s="2"/>
      <c r="KAY16" s="2"/>
      <c r="KAZ16" s="2"/>
      <c r="KBA16" s="2"/>
      <c r="KBB16" s="2"/>
      <c r="KBC16" s="2"/>
      <c r="KBD16" s="2"/>
      <c r="KBE16" s="2"/>
      <c r="KBF16" s="2"/>
      <c r="KBG16" s="2"/>
      <c r="KBH16" s="2"/>
      <c r="KBI16" s="2"/>
      <c r="KBJ16" s="2"/>
      <c r="KBK16" s="2"/>
      <c r="KBL16" s="2"/>
      <c r="KBM16" s="2"/>
      <c r="KBN16" s="2"/>
      <c r="KBO16" s="2"/>
      <c r="KBP16" s="2"/>
      <c r="KBQ16" s="2"/>
      <c r="KBR16" s="2"/>
      <c r="KBS16" s="2"/>
      <c r="KBT16" s="2"/>
      <c r="KBU16" s="2"/>
      <c r="KBV16" s="2"/>
      <c r="KBW16" s="2"/>
      <c r="KBX16" s="2"/>
      <c r="KBY16" s="2"/>
      <c r="KBZ16" s="2"/>
      <c r="KCA16" s="2"/>
      <c r="KCB16" s="2"/>
      <c r="KCC16" s="2"/>
      <c r="KCD16" s="2"/>
      <c r="KCE16" s="2"/>
      <c r="KCF16" s="2"/>
      <c r="KCG16" s="2"/>
      <c r="KCH16" s="2"/>
      <c r="KCI16" s="2"/>
      <c r="KCJ16" s="2"/>
      <c r="KCK16" s="2"/>
      <c r="KCL16" s="2"/>
      <c r="KCM16" s="2"/>
      <c r="KCN16" s="2"/>
      <c r="KCO16" s="2"/>
      <c r="KCP16" s="2"/>
      <c r="KCQ16" s="2"/>
      <c r="KCR16" s="2"/>
      <c r="KCS16" s="2"/>
      <c r="KCT16" s="2"/>
      <c r="KCU16" s="2"/>
      <c r="KCV16" s="2"/>
      <c r="KCW16" s="2"/>
      <c r="KCX16" s="2"/>
      <c r="KCY16" s="2"/>
      <c r="KCZ16" s="2"/>
      <c r="KDA16" s="2"/>
      <c r="KDB16" s="2"/>
      <c r="KDC16" s="2"/>
      <c r="KDD16" s="2"/>
      <c r="KDE16" s="2"/>
      <c r="KDF16" s="2"/>
      <c r="KDG16" s="2"/>
      <c r="KDH16" s="2"/>
      <c r="KDI16" s="2"/>
      <c r="KDJ16" s="2"/>
      <c r="KDK16" s="2"/>
      <c r="KDL16" s="2"/>
      <c r="KDM16" s="2"/>
      <c r="KDN16" s="2"/>
      <c r="KDO16" s="2"/>
      <c r="KDP16" s="2"/>
      <c r="KDQ16" s="2"/>
      <c r="KDR16" s="2"/>
      <c r="KDS16" s="2"/>
      <c r="KDT16" s="2"/>
      <c r="KDU16" s="2"/>
      <c r="KDV16" s="2"/>
      <c r="KDW16" s="2"/>
      <c r="KDX16" s="2"/>
      <c r="KDY16" s="2"/>
      <c r="KDZ16" s="2"/>
      <c r="KEA16" s="2"/>
      <c r="KEB16" s="2"/>
      <c r="KEC16" s="2"/>
      <c r="KED16" s="2"/>
      <c r="KEE16" s="2"/>
      <c r="KEF16" s="2"/>
      <c r="KEG16" s="2"/>
      <c r="KEH16" s="2"/>
      <c r="KEI16" s="2"/>
      <c r="KEJ16" s="2"/>
      <c r="KEK16" s="2"/>
      <c r="KEL16" s="2"/>
      <c r="KEM16" s="2"/>
      <c r="KEN16" s="2"/>
      <c r="KEO16" s="2"/>
      <c r="KEP16" s="2"/>
      <c r="KEQ16" s="2"/>
      <c r="KER16" s="2"/>
      <c r="KES16" s="2"/>
      <c r="KET16" s="2"/>
      <c r="KEU16" s="2"/>
      <c r="KEV16" s="2"/>
      <c r="KEW16" s="2"/>
      <c r="KEX16" s="2"/>
      <c r="KEY16" s="2"/>
      <c r="KEZ16" s="2"/>
      <c r="KFA16" s="2"/>
      <c r="KFB16" s="2"/>
      <c r="KFC16" s="2"/>
      <c r="KFD16" s="2"/>
      <c r="KFE16" s="2"/>
      <c r="KFF16" s="2"/>
      <c r="KFG16" s="2"/>
      <c r="KFH16" s="2"/>
      <c r="KFI16" s="2"/>
      <c r="KFJ16" s="2"/>
      <c r="KFK16" s="2"/>
      <c r="KFL16" s="2"/>
      <c r="KFM16" s="2"/>
      <c r="KFN16" s="2"/>
      <c r="KFO16" s="2"/>
      <c r="KFP16" s="2"/>
      <c r="KFQ16" s="2"/>
      <c r="KFR16" s="2"/>
      <c r="KFS16" s="2"/>
      <c r="KFT16" s="2"/>
      <c r="KFU16" s="2"/>
      <c r="KFV16" s="2"/>
      <c r="KFW16" s="2"/>
      <c r="KFX16" s="2"/>
      <c r="KFY16" s="2"/>
      <c r="KFZ16" s="2"/>
      <c r="KGA16" s="2"/>
      <c r="KGB16" s="2"/>
      <c r="KGC16" s="2"/>
      <c r="KGD16" s="2"/>
      <c r="KGE16" s="2"/>
      <c r="KGF16" s="2"/>
      <c r="KGG16" s="2"/>
      <c r="KGH16" s="2"/>
      <c r="KGI16" s="2"/>
      <c r="KGJ16" s="2"/>
      <c r="KGK16" s="2"/>
      <c r="KGL16" s="2"/>
      <c r="KGM16" s="2"/>
      <c r="KGN16" s="2"/>
      <c r="KGO16" s="2"/>
      <c r="KGP16" s="2"/>
      <c r="KGQ16" s="2"/>
      <c r="KGR16" s="2"/>
      <c r="KGS16" s="2"/>
      <c r="KGT16" s="2"/>
      <c r="KGU16" s="2"/>
      <c r="KGV16" s="2"/>
      <c r="KGW16" s="2"/>
      <c r="KGX16" s="2"/>
      <c r="KGY16" s="2"/>
      <c r="KGZ16" s="2"/>
      <c r="KHA16" s="2"/>
      <c r="KHB16" s="2"/>
      <c r="KHC16" s="2"/>
      <c r="KHD16" s="2"/>
      <c r="KHE16" s="2"/>
      <c r="KHF16" s="2"/>
      <c r="KHG16" s="2"/>
      <c r="KHH16" s="2"/>
      <c r="KHI16" s="2"/>
      <c r="KHJ16" s="2"/>
      <c r="KHK16" s="2"/>
      <c r="KHL16" s="2"/>
      <c r="KHM16" s="2"/>
      <c r="KHN16" s="2"/>
      <c r="KHO16" s="2"/>
      <c r="KHP16" s="2"/>
      <c r="KHQ16" s="2"/>
      <c r="KHR16" s="2"/>
      <c r="KHS16" s="2"/>
      <c r="KHT16" s="2"/>
      <c r="KHU16" s="2"/>
      <c r="KHV16" s="2"/>
      <c r="KHW16" s="2"/>
      <c r="KHX16" s="2"/>
      <c r="KHY16" s="2"/>
      <c r="KHZ16" s="2"/>
      <c r="KIA16" s="2"/>
      <c r="KIB16" s="2"/>
      <c r="KIC16" s="2"/>
      <c r="KID16" s="2"/>
      <c r="KIE16" s="2"/>
      <c r="KIF16" s="2"/>
      <c r="KIG16" s="2"/>
      <c r="KIH16" s="2"/>
      <c r="KII16" s="2"/>
      <c r="KIJ16" s="2"/>
      <c r="KIK16" s="2"/>
      <c r="KIL16" s="2"/>
      <c r="KIM16" s="2"/>
      <c r="KIN16" s="2"/>
      <c r="KIO16" s="2"/>
      <c r="KIP16" s="2"/>
      <c r="KIQ16" s="2"/>
      <c r="KIR16" s="2"/>
      <c r="KIS16" s="2"/>
      <c r="KIT16" s="2"/>
      <c r="KIU16" s="2"/>
      <c r="KIV16" s="2"/>
      <c r="KIW16" s="2"/>
      <c r="KIX16" s="2"/>
      <c r="KIY16" s="2"/>
      <c r="KIZ16" s="2"/>
      <c r="KJA16" s="2"/>
      <c r="KJB16" s="2"/>
      <c r="KJC16" s="2"/>
      <c r="KJD16" s="2"/>
      <c r="KJE16" s="2"/>
      <c r="KJF16" s="2"/>
      <c r="KJG16" s="2"/>
      <c r="KJH16" s="2"/>
      <c r="KJI16" s="2"/>
      <c r="KJJ16" s="2"/>
      <c r="KJK16" s="2"/>
      <c r="KJL16" s="2"/>
      <c r="KJM16" s="2"/>
      <c r="KJN16" s="2"/>
      <c r="KJO16" s="2"/>
      <c r="KJP16" s="2"/>
      <c r="KJQ16" s="2"/>
      <c r="KJR16" s="2"/>
      <c r="KJS16" s="2"/>
      <c r="KJT16" s="2"/>
      <c r="KJU16" s="2"/>
      <c r="KJV16" s="2"/>
      <c r="KJW16" s="2"/>
      <c r="KJX16" s="2"/>
      <c r="KJY16" s="2"/>
      <c r="KJZ16" s="2"/>
      <c r="KKA16" s="2"/>
      <c r="KKB16" s="2"/>
      <c r="KKC16" s="2"/>
      <c r="KKD16" s="2"/>
      <c r="KKE16" s="2"/>
      <c r="KKF16" s="2"/>
      <c r="KKG16" s="2"/>
      <c r="KKH16" s="2"/>
      <c r="KKI16" s="2"/>
      <c r="KKJ16" s="2"/>
      <c r="KKK16" s="2"/>
      <c r="KKL16" s="2"/>
      <c r="KKM16" s="2"/>
      <c r="KKN16" s="2"/>
      <c r="KKO16" s="2"/>
      <c r="KKP16" s="2"/>
      <c r="KKQ16" s="2"/>
      <c r="KKR16" s="2"/>
      <c r="KKS16" s="2"/>
      <c r="KKT16" s="2"/>
      <c r="KKU16" s="2"/>
      <c r="KKV16" s="2"/>
      <c r="KKW16" s="2"/>
      <c r="KKX16" s="2"/>
      <c r="KKY16" s="2"/>
      <c r="KKZ16" s="2"/>
      <c r="KLA16" s="2"/>
      <c r="KLB16" s="2"/>
      <c r="KLC16" s="2"/>
      <c r="KLD16" s="2"/>
      <c r="KLE16" s="2"/>
      <c r="KLF16" s="2"/>
      <c r="KLG16" s="2"/>
      <c r="KLH16" s="2"/>
      <c r="KLI16" s="2"/>
      <c r="KLJ16" s="2"/>
      <c r="KLK16" s="2"/>
      <c r="KLL16" s="2"/>
      <c r="KLM16" s="2"/>
      <c r="KLN16" s="2"/>
      <c r="KLO16" s="2"/>
      <c r="KLP16" s="2"/>
      <c r="KLQ16" s="2"/>
      <c r="KLR16" s="2"/>
      <c r="KLS16" s="2"/>
      <c r="KLT16" s="2"/>
      <c r="KLU16" s="2"/>
      <c r="KLV16" s="2"/>
      <c r="KLW16" s="2"/>
      <c r="KLX16" s="2"/>
      <c r="KLY16" s="2"/>
      <c r="KLZ16" s="2"/>
      <c r="KMA16" s="2"/>
      <c r="KMB16" s="2"/>
      <c r="KMC16" s="2"/>
      <c r="KMD16" s="2"/>
      <c r="KME16" s="2"/>
      <c r="KMF16" s="2"/>
      <c r="KMG16" s="2"/>
      <c r="KMH16" s="2"/>
      <c r="KMI16" s="2"/>
      <c r="KMJ16" s="2"/>
      <c r="KMK16" s="2"/>
      <c r="KML16" s="2"/>
      <c r="KMM16" s="2"/>
      <c r="KMN16" s="2"/>
      <c r="KMO16" s="2"/>
      <c r="KMP16" s="2"/>
      <c r="KMQ16" s="2"/>
      <c r="KMR16" s="2"/>
      <c r="KMS16" s="2"/>
      <c r="KMT16" s="2"/>
      <c r="KMU16" s="2"/>
      <c r="KMV16" s="2"/>
      <c r="KMW16" s="2"/>
      <c r="KMX16" s="2"/>
      <c r="KMY16" s="2"/>
      <c r="KMZ16" s="2"/>
      <c r="KNA16" s="2"/>
      <c r="KNB16" s="2"/>
      <c r="KNC16" s="2"/>
      <c r="KND16" s="2"/>
      <c r="KNE16" s="2"/>
      <c r="KNF16" s="2"/>
      <c r="KNG16" s="2"/>
      <c r="KNH16" s="2"/>
      <c r="KNI16" s="2"/>
      <c r="KNJ16" s="2"/>
      <c r="KNK16" s="2"/>
      <c r="KNL16" s="2"/>
      <c r="KNM16" s="2"/>
      <c r="KNN16" s="2"/>
      <c r="KNO16" s="2"/>
      <c r="KNP16" s="2"/>
      <c r="KNQ16" s="2"/>
      <c r="KNR16" s="2"/>
      <c r="KNS16" s="2"/>
      <c r="KNT16" s="2"/>
      <c r="KNU16" s="2"/>
      <c r="KNV16" s="2"/>
      <c r="KNW16" s="2"/>
      <c r="KNX16" s="2"/>
      <c r="KNY16" s="2"/>
      <c r="KNZ16" s="2"/>
      <c r="KOA16" s="2"/>
      <c r="KOB16" s="2"/>
      <c r="KOC16" s="2"/>
      <c r="KOD16" s="2"/>
      <c r="KOE16" s="2"/>
      <c r="KOF16" s="2"/>
      <c r="KOG16" s="2"/>
      <c r="KOH16" s="2"/>
      <c r="KOI16" s="2"/>
      <c r="KOJ16" s="2"/>
      <c r="KOK16" s="2"/>
      <c r="KOL16" s="2"/>
      <c r="KOM16" s="2"/>
      <c r="KON16" s="2"/>
      <c r="KOO16" s="2"/>
      <c r="KOP16" s="2"/>
      <c r="KOQ16" s="2"/>
      <c r="KOR16" s="2"/>
      <c r="KOS16" s="2"/>
      <c r="KOT16" s="2"/>
      <c r="KOU16" s="2"/>
      <c r="KOV16" s="2"/>
      <c r="KOW16" s="2"/>
      <c r="KOX16" s="2"/>
      <c r="KOY16" s="2"/>
      <c r="KOZ16" s="2"/>
      <c r="KPA16" s="2"/>
      <c r="KPB16" s="2"/>
      <c r="KPC16" s="2"/>
      <c r="KPD16" s="2"/>
      <c r="KPE16" s="2"/>
      <c r="KPF16" s="2"/>
      <c r="KPG16" s="2"/>
      <c r="KPH16" s="2"/>
      <c r="KPI16" s="2"/>
      <c r="KPJ16" s="2"/>
      <c r="KPK16" s="2"/>
      <c r="KPL16" s="2"/>
      <c r="KPM16" s="2"/>
      <c r="KPN16" s="2"/>
      <c r="KPO16" s="2"/>
      <c r="KPP16" s="2"/>
      <c r="KPQ16" s="2"/>
      <c r="KPR16" s="2"/>
      <c r="KPS16" s="2"/>
      <c r="KPT16" s="2"/>
      <c r="KPU16" s="2"/>
      <c r="KPV16" s="2"/>
      <c r="KPW16" s="2"/>
      <c r="KPX16" s="2"/>
      <c r="KPY16" s="2"/>
      <c r="KPZ16" s="2"/>
      <c r="KQA16" s="2"/>
      <c r="KQB16" s="2"/>
      <c r="KQC16" s="2"/>
      <c r="KQD16" s="2"/>
      <c r="KQE16" s="2"/>
      <c r="KQF16" s="2"/>
      <c r="KQG16" s="2"/>
      <c r="KQH16" s="2"/>
      <c r="KQI16" s="2"/>
      <c r="KQJ16" s="2"/>
      <c r="KQK16" s="2"/>
      <c r="KQL16" s="2"/>
      <c r="KQM16" s="2"/>
      <c r="KQN16" s="2"/>
      <c r="KQO16" s="2"/>
      <c r="KQP16" s="2"/>
      <c r="KQQ16" s="2"/>
      <c r="KQR16" s="2"/>
      <c r="KQS16" s="2"/>
      <c r="KQT16" s="2"/>
      <c r="KQU16" s="2"/>
      <c r="KQV16" s="2"/>
      <c r="KQW16" s="2"/>
      <c r="KQX16" s="2"/>
      <c r="KQY16" s="2"/>
      <c r="KQZ16" s="2"/>
      <c r="KRA16" s="2"/>
      <c r="KRB16" s="2"/>
      <c r="KRC16" s="2"/>
      <c r="KRD16" s="2"/>
      <c r="KRE16" s="2"/>
      <c r="KRF16" s="2"/>
      <c r="KRG16" s="2"/>
      <c r="KRH16" s="2"/>
      <c r="KRI16" s="2"/>
      <c r="KRJ16" s="2"/>
      <c r="KRK16" s="2"/>
      <c r="KRL16" s="2"/>
      <c r="KRM16" s="2"/>
      <c r="KRN16" s="2"/>
      <c r="KRO16" s="2"/>
      <c r="KRP16" s="2"/>
      <c r="KRQ16" s="2"/>
      <c r="KRR16" s="2"/>
      <c r="KRS16" s="2"/>
      <c r="KRT16" s="2"/>
      <c r="KRU16" s="2"/>
      <c r="KRV16" s="2"/>
      <c r="KRW16" s="2"/>
      <c r="KRX16" s="2"/>
      <c r="KRY16" s="2"/>
      <c r="KRZ16" s="2"/>
      <c r="KSA16" s="2"/>
      <c r="KSB16" s="2"/>
      <c r="KSC16" s="2"/>
      <c r="KSD16" s="2"/>
      <c r="KSE16" s="2"/>
      <c r="KSF16" s="2"/>
      <c r="KSG16" s="2"/>
      <c r="KSH16" s="2"/>
      <c r="KSI16" s="2"/>
      <c r="KSJ16" s="2"/>
      <c r="KSK16" s="2"/>
      <c r="KSL16" s="2"/>
      <c r="KSM16" s="2"/>
      <c r="KSN16" s="2"/>
      <c r="KSO16" s="2"/>
      <c r="KSP16" s="2"/>
      <c r="KSQ16" s="2"/>
      <c r="KSR16" s="2"/>
      <c r="KSS16" s="2"/>
      <c r="KST16" s="2"/>
      <c r="KSU16" s="2"/>
      <c r="KSV16" s="2"/>
      <c r="KSW16" s="2"/>
      <c r="KSX16" s="2"/>
      <c r="KSY16" s="2"/>
      <c r="KSZ16" s="2"/>
      <c r="KTA16" s="2"/>
      <c r="KTB16" s="2"/>
      <c r="KTC16" s="2"/>
      <c r="KTD16" s="2"/>
      <c r="KTE16" s="2"/>
      <c r="KTF16" s="2"/>
      <c r="KTG16" s="2"/>
      <c r="KTH16" s="2"/>
      <c r="KTI16" s="2"/>
      <c r="KTJ16" s="2"/>
      <c r="KTK16" s="2"/>
      <c r="KTL16" s="2"/>
      <c r="KTM16" s="2"/>
      <c r="KTN16" s="2"/>
      <c r="KTO16" s="2"/>
      <c r="KTP16" s="2"/>
      <c r="KTQ16" s="2"/>
      <c r="KTR16" s="2"/>
      <c r="KTS16" s="2"/>
      <c r="KTT16" s="2"/>
      <c r="KTU16" s="2"/>
      <c r="KTV16" s="2"/>
      <c r="KTW16" s="2"/>
      <c r="KTX16" s="2"/>
      <c r="KTY16" s="2"/>
      <c r="KTZ16" s="2"/>
      <c r="KUA16" s="2"/>
      <c r="KUB16" s="2"/>
      <c r="KUC16" s="2"/>
      <c r="KUD16" s="2"/>
      <c r="KUE16" s="2"/>
      <c r="KUF16" s="2"/>
      <c r="KUG16" s="2"/>
      <c r="KUH16" s="2"/>
      <c r="KUI16" s="2"/>
      <c r="KUJ16" s="2"/>
      <c r="KUK16" s="2"/>
      <c r="KUL16" s="2"/>
      <c r="KUM16" s="2"/>
      <c r="KUN16" s="2"/>
      <c r="KUO16" s="2"/>
      <c r="KUP16" s="2"/>
      <c r="KUQ16" s="2"/>
      <c r="KUR16" s="2"/>
      <c r="KUS16" s="2"/>
      <c r="KUT16" s="2"/>
      <c r="KUU16" s="2"/>
      <c r="KUV16" s="2"/>
      <c r="KUW16" s="2"/>
      <c r="KUX16" s="2"/>
      <c r="KUY16" s="2"/>
      <c r="KUZ16" s="2"/>
      <c r="KVA16" s="2"/>
      <c r="KVB16" s="2"/>
      <c r="KVC16" s="2"/>
      <c r="KVD16" s="2"/>
      <c r="KVE16" s="2"/>
      <c r="KVF16" s="2"/>
      <c r="KVG16" s="2"/>
      <c r="KVH16" s="2"/>
      <c r="KVI16" s="2"/>
      <c r="KVJ16" s="2"/>
      <c r="KVK16" s="2"/>
      <c r="KVL16" s="2"/>
      <c r="KVM16" s="2"/>
      <c r="KVN16" s="2"/>
      <c r="KVO16" s="2"/>
      <c r="KVP16" s="2"/>
      <c r="KVQ16" s="2"/>
      <c r="KVR16" s="2"/>
      <c r="KVS16" s="2"/>
      <c r="KVT16" s="2"/>
      <c r="KVU16" s="2"/>
      <c r="KVV16" s="2"/>
      <c r="KVW16" s="2"/>
      <c r="KVX16" s="2"/>
      <c r="KVY16" s="2"/>
      <c r="KVZ16" s="2"/>
      <c r="KWA16" s="2"/>
      <c r="KWB16" s="2"/>
      <c r="KWC16" s="2"/>
      <c r="KWD16" s="2"/>
      <c r="KWE16" s="2"/>
      <c r="KWF16" s="2"/>
      <c r="KWG16" s="2"/>
      <c r="KWH16" s="2"/>
      <c r="KWI16" s="2"/>
      <c r="KWJ16" s="2"/>
      <c r="KWK16" s="2"/>
      <c r="KWL16" s="2"/>
      <c r="KWM16" s="2"/>
      <c r="KWN16" s="2"/>
      <c r="KWO16" s="2"/>
      <c r="KWP16" s="2"/>
      <c r="KWQ16" s="2"/>
      <c r="KWR16" s="2"/>
      <c r="KWS16" s="2"/>
      <c r="KWT16" s="2"/>
      <c r="KWU16" s="2"/>
      <c r="KWV16" s="2"/>
      <c r="KWW16" s="2"/>
      <c r="KWX16" s="2"/>
      <c r="KWY16" s="2"/>
      <c r="KWZ16" s="2"/>
      <c r="KXA16" s="2"/>
      <c r="KXB16" s="2"/>
      <c r="KXC16" s="2"/>
      <c r="KXD16" s="2"/>
      <c r="KXE16" s="2"/>
      <c r="KXF16" s="2"/>
      <c r="KXG16" s="2"/>
      <c r="KXH16" s="2"/>
      <c r="KXI16" s="2"/>
      <c r="KXJ16" s="2"/>
      <c r="KXK16" s="2"/>
      <c r="KXL16" s="2"/>
      <c r="KXM16" s="2"/>
      <c r="KXN16" s="2"/>
      <c r="KXO16" s="2"/>
      <c r="KXP16" s="2"/>
      <c r="KXQ16" s="2"/>
      <c r="KXR16" s="2"/>
      <c r="KXS16" s="2"/>
      <c r="KXT16" s="2"/>
      <c r="KXU16" s="2"/>
      <c r="KXV16" s="2"/>
      <c r="KXW16" s="2"/>
      <c r="KXX16" s="2"/>
      <c r="KXY16" s="2"/>
      <c r="KXZ16" s="2"/>
      <c r="KYA16" s="2"/>
      <c r="KYB16" s="2"/>
      <c r="KYC16" s="2"/>
      <c r="KYD16" s="2"/>
      <c r="KYE16" s="2"/>
      <c r="KYF16" s="2"/>
      <c r="KYG16" s="2"/>
      <c r="KYH16" s="2"/>
      <c r="KYI16" s="2"/>
      <c r="KYJ16" s="2"/>
      <c r="KYK16" s="2"/>
      <c r="KYL16" s="2"/>
      <c r="KYM16" s="2"/>
      <c r="KYN16" s="2"/>
      <c r="KYO16" s="2"/>
      <c r="KYP16" s="2"/>
      <c r="KYQ16" s="2"/>
      <c r="KYR16" s="2"/>
      <c r="KYS16" s="2"/>
      <c r="KYT16" s="2"/>
      <c r="KYU16" s="2"/>
      <c r="KYV16" s="2"/>
      <c r="KYW16" s="2"/>
      <c r="KYX16" s="2"/>
      <c r="KYY16" s="2"/>
      <c r="KYZ16" s="2"/>
      <c r="KZA16" s="2"/>
      <c r="KZB16" s="2"/>
      <c r="KZC16" s="2"/>
      <c r="KZD16" s="2"/>
      <c r="KZE16" s="2"/>
      <c r="KZF16" s="2"/>
      <c r="KZG16" s="2"/>
      <c r="KZH16" s="2"/>
      <c r="KZI16" s="2"/>
      <c r="KZJ16" s="2"/>
      <c r="KZK16" s="2"/>
      <c r="KZL16" s="2"/>
      <c r="KZM16" s="2"/>
      <c r="KZN16" s="2"/>
      <c r="KZO16" s="2"/>
      <c r="KZP16" s="2"/>
      <c r="KZQ16" s="2"/>
      <c r="KZR16" s="2"/>
      <c r="KZS16" s="2"/>
      <c r="KZT16" s="2"/>
      <c r="KZU16" s="2"/>
      <c r="KZV16" s="2"/>
      <c r="KZW16" s="2"/>
      <c r="KZX16" s="2"/>
      <c r="KZY16" s="2"/>
      <c r="KZZ16" s="2"/>
      <c r="LAA16" s="2"/>
      <c r="LAB16" s="2"/>
      <c r="LAC16" s="2"/>
      <c r="LAD16" s="2"/>
      <c r="LAE16" s="2"/>
      <c r="LAF16" s="2"/>
      <c r="LAG16" s="2"/>
      <c r="LAH16" s="2"/>
      <c r="LAI16" s="2"/>
      <c r="LAJ16" s="2"/>
      <c r="LAK16" s="2"/>
      <c r="LAL16" s="2"/>
      <c r="LAM16" s="2"/>
      <c r="LAN16" s="2"/>
      <c r="LAO16" s="2"/>
      <c r="LAP16" s="2"/>
      <c r="LAQ16" s="2"/>
      <c r="LAR16" s="2"/>
      <c r="LAS16" s="2"/>
      <c r="LAT16" s="2"/>
      <c r="LAU16" s="2"/>
      <c r="LAV16" s="2"/>
      <c r="LAW16" s="2"/>
      <c r="LAX16" s="2"/>
      <c r="LAY16" s="2"/>
      <c r="LAZ16" s="2"/>
      <c r="LBA16" s="2"/>
      <c r="LBB16" s="2"/>
      <c r="LBC16" s="2"/>
      <c r="LBD16" s="2"/>
      <c r="LBE16" s="2"/>
      <c r="LBF16" s="2"/>
      <c r="LBG16" s="2"/>
      <c r="LBH16" s="2"/>
      <c r="LBI16" s="2"/>
      <c r="LBJ16" s="2"/>
      <c r="LBK16" s="2"/>
      <c r="LBL16" s="2"/>
      <c r="LBM16" s="2"/>
      <c r="LBN16" s="2"/>
      <c r="LBO16" s="2"/>
      <c r="LBP16" s="2"/>
      <c r="LBQ16" s="2"/>
      <c r="LBR16" s="2"/>
      <c r="LBS16" s="2"/>
      <c r="LBT16" s="2"/>
      <c r="LBU16" s="2"/>
      <c r="LBV16" s="2"/>
      <c r="LBW16" s="2"/>
      <c r="LBX16" s="2"/>
      <c r="LBY16" s="2"/>
      <c r="LBZ16" s="2"/>
      <c r="LCA16" s="2"/>
      <c r="LCB16" s="2"/>
      <c r="LCC16" s="2"/>
      <c r="LCD16" s="2"/>
      <c r="LCE16" s="2"/>
      <c r="LCF16" s="2"/>
      <c r="LCG16" s="2"/>
      <c r="LCH16" s="2"/>
      <c r="LCI16" s="2"/>
      <c r="LCJ16" s="2"/>
      <c r="LCK16" s="2"/>
      <c r="LCL16" s="2"/>
      <c r="LCM16" s="2"/>
      <c r="LCN16" s="2"/>
      <c r="LCO16" s="2"/>
      <c r="LCP16" s="2"/>
      <c r="LCQ16" s="2"/>
      <c r="LCR16" s="2"/>
      <c r="LCS16" s="2"/>
      <c r="LCT16" s="2"/>
      <c r="LCU16" s="2"/>
      <c r="LCV16" s="2"/>
      <c r="LCW16" s="2"/>
      <c r="LCX16" s="2"/>
      <c r="LCY16" s="2"/>
      <c r="LCZ16" s="2"/>
      <c r="LDA16" s="2"/>
      <c r="LDB16" s="2"/>
      <c r="LDC16" s="2"/>
      <c r="LDD16" s="2"/>
      <c r="LDE16" s="2"/>
      <c r="LDF16" s="2"/>
      <c r="LDG16" s="2"/>
      <c r="LDH16" s="2"/>
      <c r="LDI16" s="2"/>
      <c r="LDJ16" s="2"/>
      <c r="LDK16" s="2"/>
      <c r="LDL16" s="2"/>
      <c r="LDM16" s="2"/>
      <c r="LDN16" s="2"/>
      <c r="LDO16" s="2"/>
      <c r="LDP16" s="2"/>
      <c r="LDQ16" s="2"/>
      <c r="LDR16" s="2"/>
      <c r="LDS16" s="2"/>
      <c r="LDT16" s="2"/>
      <c r="LDU16" s="2"/>
      <c r="LDV16" s="2"/>
      <c r="LDW16" s="2"/>
      <c r="LDX16" s="2"/>
      <c r="LDY16" s="2"/>
      <c r="LDZ16" s="2"/>
      <c r="LEA16" s="2"/>
      <c r="LEB16" s="2"/>
      <c r="LEC16" s="2"/>
      <c r="LED16" s="2"/>
      <c r="LEE16" s="2"/>
      <c r="LEF16" s="2"/>
      <c r="LEG16" s="2"/>
      <c r="LEH16" s="2"/>
      <c r="LEI16" s="2"/>
      <c r="LEJ16" s="2"/>
      <c r="LEK16" s="2"/>
      <c r="LEL16" s="2"/>
      <c r="LEM16" s="2"/>
      <c r="LEN16" s="2"/>
      <c r="LEO16" s="2"/>
      <c r="LEP16" s="2"/>
      <c r="LEQ16" s="2"/>
      <c r="LER16" s="2"/>
      <c r="LES16" s="2"/>
      <c r="LET16" s="2"/>
      <c r="LEU16" s="2"/>
      <c r="LEV16" s="2"/>
      <c r="LEW16" s="2"/>
      <c r="LEX16" s="2"/>
      <c r="LEY16" s="2"/>
      <c r="LEZ16" s="2"/>
      <c r="LFA16" s="2"/>
      <c r="LFB16" s="2"/>
      <c r="LFC16" s="2"/>
      <c r="LFD16" s="2"/>
      <c r="LFE16" s="2"/>
      <c r="LFF16" s="2"/>
      <c r="LFG16" s="2"/>
      <c r="LFH16" s="2"/>
      <c r="LFI16" s="2"/>
      <c r="LFJ16" s="2"/>
      <c r="LFK16" s="2"/>
      <c r="LFL16" s="2"/>
      <c r="LFM16" s="2"/>
      <c r="LFN16" s="2"/>
      <c r="LFO16" s="2"/>
      <c r="LFP16" s="2"/>
      <c r="LFQ16" s="2"/>
      <c r="LFR16" s="2"/>
      <c r="LFS16" s="2"/>
      <c r="LFT16" s="2"/>
      <c r="LFU16" s="2"/>
      <c r="LFV16" s="2"/>
      <c r="LFW16" s="2"/>
      <c r="LFX16" s="2"/>
      <c r="LFY16" s="2"/>
      <c r="LFZ16" s="2"/>
      <c r="LGA16" s="2"/>
      <c r="LGB16" s="2"/>
      <c r="LGC16" s="2"/>
      <c r="LGD16" s="2"/>
      <c r="LGE16" s="2"/>
      <c r="LGF16" s="2"/>
      <c r="LGG16" s="2"/>
      <c r="LGH16" s="2"/>
      <c r="LGI16" s="2"/>
      <c r="LGJ16" s="2"/>
      <c r="LGK16" s="2"/>
      <c r="LGL16" s="2"/>
      <c r="LGM16" s="2"/>
      <c r="LGN16" s="2"/>
      <c r="LGO16" s="2"/>
      <c r="LGP16" s="2"/>
      <c r="LGQ16" s="2"/>
      <c r="LGR16" s="2"/>
      <c r="LGS16" s="2"/>
      <c r="LGT16" s="2"/>
      <c r="LGU16" s="2"/>
      <c r="LGV16" s="2"/>
      <c r="LGW16" s="2"/>
      <c r="LGX16" s="2"/>
      <c r="LGY16" s="2"/>
      <c r="LGZ16" s="2"/>
      <c r="LHA16" s="2"/>
      <c r="LHB16" s="2"/>
      <c r="LHC16" s="2"/>
      <c r="LHD16" s="2"/>
      <c r="LHE16" s="2"/>
      <c r="LHF16" s="2"/>
      <c r="LHG16" s="2"/>
      <c r="LHH16" s="2"/>
      <c r="LHI16" s="2"/>
      <c r="LHJ16" s="2"/>
      <c r="LHK16" s="2"/>
      <c r="LHL16" s="2"/>
      <c r="LHM16" s="2"/>
      <c r="LHN16" s="2"/>
      <c r="LHO16" s="2"/>
      <c r="LHP16" s="2"/>
      <c r="LHQ16" s="2"/>
      <c r="LHR16" s="2"/>
      <c r="LHS16" s="2"/>
      <c r="LHT16" s="2"/>
      <c r="LHU16" s="2"/>
      <c r="LHV16" s="2"/>
      <c r="LHW16" s="2"/>
      <c r="LHX16" s="2"/>
      <c r="LHY16" s="2"/>
      <c r="LHZ16" s="2"/>
      <c r="LIA16" s="2"/>
      <c r="LIB16" s="2"/>
      <c r="LIC16" s="2"/>
      <c r="LID16" s="2"/>
      <c r="LIE16" s="2"/>
      <c r="LIF16" s="2"/>
      <c r="LIG16" s="2"/>
      <c r="LIH16" s="2"/>
      <c r="LII16" s="2"/>
      <c r="LIJ16" s="2"/>
      <c r="LIK16" s="2"/>
      <c r="LIL16" s="2"/>
      <c r="LIM16" s="2"/>
      <c r="LIN16" s="2"/>
      <c r="LIO16" s="2"/>
      <c r="LIP16" s="2"/>
      <c r="LIQ16" s="2"/>
      <c r="LIR16" s="2"/>
      <c r="LIS16" s="2"/>
      <c r="LIT16" s="2"/>
      <c r="LIU16" s="2"/>
      <c r="LIV16" s="2"/>
      <c r="LIW16" s="2"/>
      <c r="LIX16" s="2"/>
      <c r="LIY16" s="2"/>
      <c r="LIZ16" s="2"/>
      <c r="LJA16" s="2"/>
      <c r="LJB16" s="2"/>
      <c r="LJC16" s="2"/>
      <c r="LJD16" s="2"/>
      <c r="LJE16" s="2"/>
      <c r="LJF16" s="2"/>
      <c r="LJG16" s="2"/>
      <c r="LJH16" s="2"/>
      <c r="LJI16" s="2"/>
      <c r="LJJ16" s="2"/>
      <c r="LJK16" s="2"/>
      <c r="LJL16" s="2"/>
      <c r="LJM16" s="2"/>
      <c r="LJN16" s="2"/>
      <c r="LJO16" s="2"/>
      <c r="LJP16" s="2"/>
      <c r="LJQ16" s="2"/>
      <c r="LJR16" s="2"/>
      <c r="LJS16" s="2"/>
      <c r="LJT16" s="2"/>
      <c r="LJU16" s="2"/>
      <c r="LJV16" s="2"/>
      <c r="LJW16" s="2"/>
      <c r="LJX16" s="2"/>
      <c r="LJY16" s="2"/>
      <c r="LJZ16" s="2"/>
      <c r="LKA16" s="2"/>
      <c r="LKB16" s="2"/>
      <c r="LKC16" s="2"/>
      <c r="LKD16" s="2"/>
      <c r="LKE16" s="2"/>
      <c r="LKF16" s="2"/>
      <c r="LKG16" s="2"/>
      <c r="LKH16" s="2"/>
      <c r="LKI16" s="2"/>
      <c r="LKJ16" s="2"/>
      <c r="LKK16" s="2"/>
      <c r="LKL16" s="2"/>
      <c r="LKM16" s="2"/>
      <c r="LKN16" s="2"/>
      <c r="LKO16" s="2"/>
      <c r="LKP16" s="2"/>
      <c r="LKQ16" s="2"/>
      <c r="LKR16" s="2"/>
      <c r="LKS16" s="2"/>
      <c r="LKT16" s="2"/>
      <c r="LKU16" s="2"/>
      <c r="LKV16" s="2"/>
      <c r="LKW16" s="2"/>
      <c r="LKX16" s="2"/>
      <c r="LKY16" s="2"/>
      <c r="LKZ16" s="2"/>
      <c r="LLA16" s="2"/>
      <c r="LLB16" s="2"/>
      <c r="LLC16" s="2"/>
      <c r="LLD16" s="2"/>
      <c r="LLE16" s="2"/>
      <c r="LLF16" s="2"/>
      <c r="LLG16" s="2"/>
      <c r="LLH16" s="2"/>
      <c r="LLI16" s="2"/>
      <c r="LLJ16" s="2"/>
      <c r="LLK16" s="2"/>
      <c r="LLL16" s="2"/>
      <c r="LLM16" s="2"/>
      <c r="LLN16" s="2"/>
      <c r="LLO16" s="2"/>
      <c r="LLP16" s="2"/>
      <c r="LLQ16" s="2"/>
      <c r="LLR16" s="2"/>
      <c r="LLS16" s="2"/>
      <c r="LLT16" s="2"/>
      <c r="LLU16" s="2"/>
      <c r="LLV16" s="2"/>
      <c r="LLW16" s="2"/>
      <c r="LLX16" s="2"/>
      <c r="LLY16" s="2"/>
      <c r="LLZ16" s="2"/>
      <c r="LMA16" s="2"/>
      <c r="LMB16" s="2"/>
      <c r="LMC16" s="2"/>
      <c r="LMD16" s="2"/>
      <c r="LME16" s="2"/>
      <c r="LMF16" s="2"/>
      <c r="LMG16" s="2"/>
      <c r="LMH16" s="2"/>
      <c r="LMI16" s="2"/>
      <c r="LMJ16" s="2"/>
      <c r="LMK16" s="2"/>
      <c r="LML16" s="2"/>
      <c r="LMM16" s="2"/>
      <c r="LMN16" s="2"/>
      <c r="LMO16" s="2"/>
      <c r="LMP16" s="2"/>
      <c r="LMQ16" s="2"/>
      <c r="LMR16" s="2"/>
      <c r="LMS16" s="2"/>
      <c r="LMT16" s="2"/>
      <c r="LMU16" s="2"/>
      <c r="LMV16" s="2"/>
      <c r="LMW16" s="2"/>
      <c r="LMX16" s="2"/>
      <c r="LMY16" s="2"/>
      <c r="LMZ16" s="2"/>
      <c r="LNA16" s="2"/>
      <c r="LNB16" s="2"/>
      <c r="LNC16" s="2"/>
      <c r="LND16" s="2"/>
      <c r="LNE16" s="2"/>
      <c r="LNF16" s="2"/>
      <c r="LNG16" s="2"/>
      <c r="LNH16" s="2"/>
      <c r="LNI16" s="2"/>
      <c r="LNJ16" s="2"/>
      <c r="LNK16" s="2"/>
      <c r="LNL16" s="2"/>
      <c r="LNM16" s="2"/>
      <c r="LNN16" s="2"/>
      <c r="LNO16" s="2"/>
      <c r="LNP16" s="2"/>
      <c r="LNQ16" s="2"/>
      <c r="LNR16" s="2"/>
      <c r="LNS16" s="2"/>
      <c r="LNT16" s="2"/>
      <c r="LNU16" s="2"/>
      <c r="LNV16" s="2"/>
      <c r="LNW16" s="2"/>
      <c r="LNX16" s="2"/>
      <c r="LNY16" s="2"/>
      <c r="LNZ16" s="2"/>
      <c r="LOA16" s="2"/>
      <c r="LOB16" s="2"/>
      <c r="LOC16" s="2"/>
      <c r="LOD16" s="2"/>
      <c r="LOE16" s="2"/>
      <c r="LOF16" s="2"/>
      <c r="LOG16" s="2"/>
      <c r="LOH16" s="2"/>
      <c r="LOI16" s="2"/>
      <c r="LOJ16" s="2"/>
      <c r="LOK16" s="2"/>
      <c r="LOL16" s="2"/>
      <c r="LOM16" s="2"/>
      <c r="LON16" s="2"/>
      <c r="LOO16" s="2"/>
      <c r="LOP16" s="2"/>
      <c r="LOQ16" s="2"/>
      <c r="LOR16" s="2"/>
      <c r="LOS16" s="2"/>
      <c r="LOT16" s="2"/>
      <c r="LOU16" s="2"/>
      <c r="LOV16" s="2"/>
      <c r="LOW16" s="2"/>
      <c r="LOX16" s="2"/>
      <c r="LOY16" s="2"/>
      <c r="LOZ16" s="2"/>
      <c r="LPA16" s="2"/>
      <c r="LPB16" s="2"/>
      <c r="LPC16" s="2"/>
      <c r="LPD16" s="2"/>
      <c r="LPE16" s="2"/>
      <c r="LPF16" s="2"/>
      <c r="LPG16" s="2"/>
      <c r="LPH16" s="2"/>
      <c r="LPI16" s="2"/>
      <c r="LPJ16" s="2"/>
      <c r="LPK16" s="2"/>
      <c r="LPL16" s="2"/>
      <c r="LPM16" s="2"/>
      <c r="LPN16" s="2"/>
      <c r="LPO16" s="2"/>
      <c r="LPP16" s="2"/>
      <c r="LPQ16" s="2"/>
      <c r="LPR16" s="2"/>
      <c r="LPS16" s="2"/>
      <c r="LPT16" s="2"/>
      <c r="LPU16" s="2"/>
      <c r="LPV16" s="2"/>
      <c r="LPW16" s="2"/>
      <c r="LPX16" s="2"/>
      <c r="LPY16" s="2"/>
      <c r="LPZ16" s="2"/>
      <c r="LQA16" s="2"/>
      <c r="LQB16" s="2"/>
      <c r="LQC16" s="2"/>
      <c r="LQD16" s="2"/>
      <c r="LQE16" s="2"/>
      <c r="LQF16" s="2"/>
      <c r="LQG16" s="2"/>
      <c r="LQH16" s="2"/>
      <c r="LQI16" s="2"/>
      <c r="LQJ16" s="2"/>
      <c r="LQK16" s="2"/>
      <c r="LQL16" s="2"/>
      <c r="LQM16" s="2"/>
      <c r="LQN16" s="2"/>
      <c r="LQO16" s="2"/>
      <c r="LQP16" s="2"/>
      <c r="LQQ16" s="2"/>
      <c r="LQR16" s="2"/>
      <c r="LQS16" s="2"/>
      <c r="LQT16" s="2"/>
      <c r="LQU16" s="2"/>
      <c r="LQV16" s="2"/>
      <c r="LQW16" s="2"/>
      <c r="LQX16" s="2"/>
      <c r="LQY16" s="2"/>
      <c r="LQZ16" s="2"/>
      <c r="LRA16" s="2"/>
      <c r="LRB16" s="2"/>
      <c r="LRC16" s="2"/>
      <c r="LRD16" s="2"/>
      <c r="LRE16" s="2"/>
      <c r="LRF16" s="2"/>
      <c r="LRG16" s="2"/>
      <c r="LRH16" s="2"/>
      <c r="LRI16" s="2"/>
      <c r="LRJ16" s="2"/>
      <c r="LRK16" s="2"/>
      <c r="LRL16" s="2"/>
      <c r="LRM16" s="2"/>
      <c r="LRN16" s="2"/>
      <c r="LRO16" s="2"/>
      <c r="LRP16" s="2"/>
      <c r="LRQ16" s="2"/>
      <c r="LRR16" s="2"/>
      <c r="LRS16" s="2"/>
      <c r="LRT16" s="2"/>
      <c r="LRU16" s="2"/>
      <c r="LRV16" s="2"/>
      <c r="LRW16" s="2"/>
      <c r="LRX16" s="2"/>
      <c r="LRY16" s="2"/>
      <c r="LRZ16" s="2"/>
      <c r="LSA16" s="2"/>
      <c r="LSB16" s="2"/>
      <c r="LSC16" s="2"/>
      <c r="LSD16" s="2"/>
      <c r="LSE16" s="2"/>
      <c r="LSF16" s="2"/>
      <c r="LSG16" s="2"/>
      <c r="LSH16" s="2"/>
      <c r="LSI16" s="2"/>
      <c r="LSJ16" s="2"/>
      <c r="LSK16" s="2"/>
      <c r="LSL16" s="2"/>
      <c r="LSM16" s="2"/>
      <c r="LSN16" s="2"/>
      <c r="LSO16" s="2"/>
      <c r="LSP16" s="2"/>
      <c r="LSQ16" s="2"/>
      <c r="LSR16" s="2"/>
      <c r="LSS16" s="2"/>
      <c r="LST16" s="2"/>
      <c r="LSU16" s="2"/>
      <c r="LSV16" s="2"/>
      <c r="LSW16" s="2"/>
      <c r="LSX16" s="2"/>
      <c r="LSY16" s="2"/>
      <c r="LSZ16" s="2"/>
      <c r="LTA16" s="2"/>
      <c r="LTB16" s="2"/>
      <c r="LTC16" s="2"/>
      <c r="LTD16" s="2"/>
      <c r="LTE16" s="2"/>
      <c r="LTF16" s="2"/>
      <c r="LTG16" s="2"/>
      <c r="LTH16" s="2"/>
      <c r="LTI16" s="2"/>
      <c r="LTJ16" s="2"/>
      <c r="LTK16" s="2"/>
      <c r="LTL16" s="2"/>
      <c r="LTM16" s="2"/>
      <c r="LTN16" s="2"/>
      <c r="LTO16" s="2"/>
      <c r="LTP16" s="2"/>
      <c r="LTQ16" s="2"/>
      <c r="LTR16" s="2"/>
      <c r="LTS16" s="2"/>
      <c r="LTT16" s="2"/>
      <c r="LTU16" s="2"/>
      <c r="LTV16" s="2"/>
      <c r="LTW16" s="2"/>
      <c r="LTX16" s="2"/>
      <c r="LTY16" s="2"/>
      <c r="LTZ16" s="2"/>
      <c r="LUA16" s="2"/>
      <c r="LUB16" s="2"/>
      <c r="LUC16" s="2"/>
      <c r="LUD16" s="2"/>
      <c r="LUE16" s="2"/>
      <c r="LUF16" s="2"/>
      <c r="LUG16" s="2"/>
      <c r="LUH16" s="2"/>
      <c r="LUI16" s="2"/>
      <c r="LUJ16" s="2"/>
      <c r="LUK16" s="2"/>
      <c r="LUL16" s="2"/>
      <c r="LUM16" s="2"/>
      <c r="LUN16" s="2"/>
      <c r="LUO16" s="2"/>
      <c r="LUP16" s="2"/>
      <c r="LUQ16" s="2"/>
      <c r="LUR16" s="2"/>
      <c r="LUS16" s="2"/>
      <c r="LUT16" s="2"/>
      <c r="LUU16" s="2"/>
      <c r="LUV16" s="2"/>
      <c r="LUW16" s="2"/>
      <c r="LUX16" s="2"/>
      <c r="LUY16" s="2"/>
      <c r="LUZ16" s="2"/>
      <c r="LVA16" s="2"/>
      <c r="LVB16" s="2"/>
      <c r="LVC16" s="2"/>
      <c r="LVD16" s="2"/>
      <c r="LVE16" s="2"/>
      <c r="LVF16" s="2"/>
      <c r="LVG16" s="2"/>
      <c r="LVH16" s="2"/>
      <c r="LVI16" s="2"/>
      <c r="LVJ16" s="2"/>
      <c r="LVK16" s="2"/>
      <c r="LVL16" s="2"/>
      <c r="LVM16" s="2"/>
      <c r="LVN16" s="2"/>
      <c r="LVO16" s="2"/>
      <c r="LVP16" s="2"/>
      <c r="LVQ16" s="2"/>
      <c r="LVR16" s="2"/>
      <c r="LVS16" s="2"/>
      <c r="LVT16" s="2"/>
      <c r="LVU16" s="2"/>
      <c r="LVV16" s="2"/>
      <c r="LVW16" s="2"/>
      <c r="LVX16" s="2"/>
      <c r="LVY16" s="2"/>
      <c r="LVZ16" s="2"/>
      <c r="LWA16" s="2"/>
      <c r="LWB16" s="2"/>
      <c r="LWC16" s="2"/>
      <c r="LWD16" s="2"/>
      <c r="LWE16" s="2"/>
      <c r="LWF16" s="2"/>
      <c r="LWG16" s="2"/>
      <c r="LWH16" s="2"/>
      <c r="LWI16" s="2"/>
      <c r="LWJ16" s="2"/>
      <c r="LWK16" s="2"/>
      <c r="LWL16" s="2"/>
      <c r="LWM16" s="2"/>
      <c r="LWN16" s="2"/>
      <c r="LWO16" s="2"/>
      <c r="LWP16" s="2"/>
      <c r="LWQ16" s="2"/>
      <c r="LWR16" s="2"/>
      <c r="LWS16" s="2"/>
      <c r="LWT16" s="2"/>
      <c r="LWU16" s="2"/>
      <c r="LWV16" s="2"/>
      <c r="LWW16" s="2"/>
      <c r="LWX16" s="2"/>
      <c r="LWY16" s="2"/>
      <c r="LWZ16" s="2"/>
      <c r="LXA16" s="2"/>
      <c r="LXB16" s="2"/>
      <c r="LXC16" s="2"/>
      <c r="LXD16" s="2"/>
      <c r="LXE16" s="2"/>
      <c r="LXF16" s="2"/>
      <c r="LXG16" s="2"/>
      <c r="LXH16" s="2"/>
      <c r="LXI16" s="2"/>
      <c r="LXJ16" s="2"/>
      <c r="LXK16" s="2"/>
      <c r="LXL16" s="2"/>
      <c r="LXM16" s="2"/>
      <c r="LXN16" s="2"/>
      <c r="LXO16" s="2"/>
      <c r="LXP16" s="2"/>
      <c r="LXQ16" s="2"/>
      <c r="LXR16" s="2"/>
      <c r="LXS16" s="2"/>
      <c r="LXT16" s="2"/>
      <c r="LXU16" s="2"/>
      <c r="LXV16" s="2"/>
      <c r="LXW16" s="2"/>
      <c r="LXX16" s="2"/>
      <c r="LXY16" s="2"/>
      <c r="LXZ16" s="2"/>
      <c r="LYA16" s="2"/>
      <c r="LYB16" s="2"/>
      <c r="LYC16" s="2"/>
      <c r="LYD16" s="2"/>
      <c r="LYE16" s="2"/>
      <c r="LYF16" s="2"/>
      <c r="LYG16" s="2"/>
      <c r="LYH16" s="2"/>
      <c r="LYI16" s="2"/>
      <c r="LYJ16" s="2"/>
      <c r="LYK16" s="2"/>
      <c r="LYL16" s="2"/>
      <c r="LYM16" s="2"/>
      <c r="LYN16" s="2"/>
      <c r="LYO16" s="2"/>
      <c r="LYP16" s="2"/>
      <c r="LYQ16" s="2"/>
      <c r="LYR16" s="2"/>
      <c r="LYS16" s="2"/>
      <c r="LYT16" s="2"/>
      <c r="LYU16" s="2"/>
      <c r="LYV16" s="2"/>
      <c r="LYW16" s="2"/>
      <c r="LYX16" s="2"/>
      <c r="LYY16" s="2"/>
      <c r="LYZ16" s="2"/>
      <c r="LZA16" s="2"/>
      <c r="LZB16" s="2"/>
      <c r="LZC16" s="2"/>
      <c r="LZD16" s="2"/>
      <c r="LZE16" s="2"/>
      <c r="LZF16" s="2"/>
      <c r="LZG16" s="2"/>
      <c r="LZH16" s="2"/>
      <c r="LZI16" s="2"/>
      <c r="LZJ16" s="2"/>
      <c r="LZK16" s="2"/>
      <c r="LZL16" s="2"/>
      <c r="LZM16" s="2"/>
      <c r="LZN16" s="2"/>
      <c r="LZO16" s="2"/>
      <c r="LZP16" s="2"/>
      <c r="LZQ16" s="2"/>
      <c r="LZR16" s="2"/>
      <c r="LZS16" s="2"/>
      <c r="LZT16" s="2"/>
      <c r="LZU16" s="2"/>
      <c r="LZV16" s="2"/>
      <c r="LZW16" s="2"/>
      <c r="LZX16" s="2"/>
      <c r="LZY16" s="2"/>
      <c r="LZZ16" s="2"/>
      <c r="MAA16" s="2"/>
      <c r="MAB16" s="2"/>
      <c r="MAC16" s="2"/>
      <c r="MAD16" s="2"/>
      <c r="MAE16" s="2"/>
      <c r="MAF16" s="2"/>
      <c r="MAG16" s="2"/>
      <c r="MAH16" s="2"/>
      <c r="MAI16" s="2"/>
      <c r="MAJ16" s="2"/>
      <c r="MAK16" s="2"/>
      <c r="MAL16" s="2"/>
      <c r="MAM16" s="2"/>
      <c r="MAN16" s="2"/>
      <c r="MAO16" s="2"/>
      <c r="MAP16" s="2"/>
      <c r="MAQ16" s="2"/>
      <c r="MAR16" s="2"/>
      <c r="MAS16" s="2"/>
      <c r="MAT16" s="2"/>
      <c r="MAU16" s="2"/>
      <c r="MAV16" s="2"/>
      <c r="MAW16" s="2"/>
      <c r="MAX16" s="2"/>
      <c r="MAY16" s="2"/>
      <c r="MAZ16" s="2"/>
      <c r="MBA16" s="2"/>
      <c r="MBB16" s="2"/>
      <c r="MBC16" s="2"/>
      <c r="MBD16" s="2"/>
      <c r="MBE16" s="2"/>
      <c r="MBF16" s="2"/>
      <c r="MBG16" s="2"/>
      <c r="MBH16" s="2"/>
      <c r="MBI16" s="2"/>
      <c r="MBJ16" s="2"/>
      <c r="MBK16" s="2"/>
      <c r="MBL16" s="2"/>
      <c r="MBM16" s="2"/>
      <c r="MBN16" s="2"/>
      <c r="MBO16" s="2"/>
      <c r="MBP16" s="2"/>
      <c r="MBQ16" s="2"/>
      <c r="MBR16" s="2"/>
      <c r="MBS16" s="2"/>
      <c r="MBT16" s="2"/>
      <c r="MBU16" s="2"/>
      <c r="MBV16" s="2"/>
      <c r="MBW16" s="2"/>
      <c r="MBX16" s="2"/>
      <c r="MBY16" s="2"/>
      <c r="MBZ16" s="2"/>
      <c r="MCA16" s="2"/>
      <c r="MCB16" s="2"/>
      <c r="MCC16" s="2"/>
      <c r="MCD16" s="2"/>
      <c r="MCE16" s="2"/>
      <c r="MCF16" s="2"/>
      <c r="MCG16" s="2"/>
      <c r="MCH16" s="2"/>
      <c r="MCI16" s="2"/>
      <c r="MCJ16" s="2"/>
      <c r="MCK16" s="2"/>
      <c r="MCL16" s="2"/>
      <c r="MCM16" s="2"/>
      <c r="MCN16" s="2"/>
      <c r="MCO16" s="2"/>
      <c r="MCP16" s="2"/>
      <c r="MCQ16" s="2"/>
      <c r="MCR16" s="2"/>
      <c r="MCS16" s="2"/>
      <c r="MCT16" s="2"/>
      <c r="MCU16" s="2"/>
      <c r="MCV16" s="2"/>
      <c r="MCW16" s="2"/>
      <c r="MCX16" s="2"/>
      <c r="MCY16" s="2"/>
      <c r="MCZ16" s="2"/>
      <c r="MDA16" s="2"/>
      <c r="MDB16" s="2"/>
      <c r="MDC16" s="2"/>
      <c r="MDD16" s="2"/>
      <c r="MDE16" s="2"/>
      <c r="MDF16" s="2"/>
      <c r="MDG16" s="2"/>
      <c r="MDH16" s="2"/>
      <c r="MDI16" s="2"/>
      <c r="MDJ16" s="2"/>
      <c r="MDK16" s="2"/>
      <c r="MDL16" s="2"/>
      <c r="MDM16" s="2"/>
      <c r="MDN16" s="2"/>
      <c r="MDO16" s="2"/>
      <c r="MDP16" s="2"/>
      <c r="MDQ16" s="2"/>
      <c r="MDR16" s="2"/>
      <c r="MDS16" s="2"/>
      <c r="MDT16" s="2"/>
      <c r="MDU16" s="2"/>
      <c r="MDV16" s="2"/>
      <c r="MDW16" s="2"/>
      <c r="MDX16" s="2"/>
      <c r="MDY16" s="2"/>
      <c r="MDZ16" s="2"/>
      <c r="MEA16" s="2"/>
      <c r="MEB16" s="2"/>
      <c r="MEC16" s="2"/>
      <c r="MED16" s="2"/>
      <c r="MEE16" s="2"/>
      <c r="MEF16" s="2"/>
      <c r="MEG16" s="2"/>
      <c r="MEH16" s="2"/>
      <c r="MEI16" s="2"/>
      <c r="MEJ16" s="2"/>
      <c r="MEK16" s="2"/>
      <c r="MEL16" s="2"/>
      <c r="MEM16" s="2"/>
      <c r="MEN16" s="2"/>
      <c r="MEO16" s="2"/>
      <c r="MEP16" s="2"/>
      <c r="MEQ16" s="2"/>
      <c r="MER16" s="2"/>
      <c r="MES16" s="2"/>
      <c r="MET16" s="2"/>
      <c r="MEU16" s="2"/>
      <c r="MEV16" s="2"/>
      <c r="MEW16" s="2"/>
      <c r="MEX16" s="2"/>
      <c r="MEY16" s="2"/>
      <c r="MEZ16" s="2"/>
      <c r="MFA16" s="2"/>
      <c r="MFB16" s="2"/>
      <c r="MFC16" s="2"/>
      <c r="MFD16" s="2"/>
      <c r="MFE16" s="2"/>
      <c r="MFF16" s="2"/>
      <c r="MFG16" s="2"/>
      <c r="MFH16" s="2"/>
      <c r="MFI16" s="2"/>
      <c r="MFJ16" s="2"/>
      <c r="MFK16" s="2"/>
      <c r="MFL16" s="2"/>
      <c r="MFM16" s="2"/>
      <c r="MFN16" s="2"/>
      <c r="MFO16" s="2"/>
      <c r="MFP16" s="2"/>
      <c r="MFQ16" s="2"/>
      <c r="MFR16" s="2"/>
      <c r="MFS16" s="2"/>
      <c r="MFT16" s="2"/>
      <c r="MFU16" s="2"/>
      <c r="MFV16" s="2"/>
      <c r="MFW16" s="2"/>
      <c r="MFX16" s="2"/>
      <c r="MFY16" s="2"/>
      <c r="MFZ16" s="2"/>
      <c r="MGA16" s="2"/>
      <c r="MGB16" s="2"/>
      <c r="MGC16" s="2"/>
      <c r="MGD16" s="2"/>
      <c r="MGE16" s="2"/>
      <c r="MGF16" s="2"/>
      <c r="MGG16" s="2"/>
      <c r="MGH16" s="2"/>
      <c r="MGI16" s="2"/>
      <c r="MGJ16" s="2"/>
      <c r="MGK16" s="2"/>
      <c r="MGL16" s="2"/>
      <c r="MGM16" s="2"/>
      <c r="MGN16" s="2"/>
      <c r="MGO16" s="2"/>
      <c r="MGP16" s="2"/>
      <c r="MGQ16" s="2"/>
      <c r="MGR16" s="2"/>
      <c r="MGS16" s="2"/>
      <c r="MGT16" s="2"/>
      <c r="MGU16" s="2"/>
      <c r="MGV16" s="2"/>
      <c r="MGW16" s="2"/>
      <c r="MGX16" s="2"/>
      <c r="MGY16" s="2"/>
      <c r="MGZ16" s="2"/>
      <c r="MHA16" s="2"/>
      <c r="MHB16" s="2"/>
      <c r="MHC16" s="2"/>
      <c r="MHD16" s="2"/>
      <c r="MHE16" s="2"/>
      <c r="MHF16" s="2"/>
      <c r="MHG16" s="2"/>
      <c r="MHH16" s="2"/>
      <c r="MHI16" s="2"/>
      <c r="MHJ16" s="2"/>
      <c r="MHK16" s="2"/>
      <c r="MHL16" s="2"/>
      <c r="MHM16" s="2"/>
      <c r="MHN16" s="2"/>
      <c r="MHO16" s="2"/>
      <c r="MHP16" s="2"/>
      <c r="MHQ16" s="2"/>
      <c r="MHR16" s="2"/>
      <c r="MHS16" s="2"/>
      <c r="MHT16" s="2"/>
      <c r="MHU16" s="2"/>
      <c r="MHV16" s="2"/>
      <c r="MHW16" s="2"/>
      <c r="MHX16" s="2"/>
      <c r="MHY16" s="2"/>
      <c r="MHZ16" s="2"/>
      <c r="MIA16" s="2"/>
      <c r="MIB16" s="2"/>
      <c r="MIC16" s="2"/>
      <c r="MID16" s="2"/>
      <c r="MIE16" s="2"/>
      <c r="MIF16" s="2"/>
      <c r="MIG16" s="2"/>
      <c r="MIH16" s="2"/>
      <c r="MII16" s="2"/>
      <c r="MIJ16" s="2"/>
      <c r="MIK16" s="2"/>
      <c r="MIL16" s="2"/>
      <c r="MIM16" s="2"/>
      <c r="MIN16" s="2"/>
      <c r="MIO16" s="2"/>
      <c r="MIP16" s="2"/>
      <c r="MIQ16" s="2"/>
      <c r="MIR16" s="2"/>
      <c r="MIS16" s="2"/>
      <c r="MIT16" s="2"/>
      <c r="MIU16" s="2"/>
      <c r="MIV16" s="2"/>
      <c r="MIW16" s="2"/>
      <c r="MIX16" s="2"/>
      <c r="MIY16" s="2"/>
      <c r="MIZ16" s="2"/>
      <c r="MJA16" s="2"/>
      <c r="MJB16" s="2"/>
      <c r="MJC16" s="2"/>
      <c r="MJD16" s="2"/>
      <c r="MJE16" s="2"/>
      <c r="MJF16" s="2"/>
      <c r="MJG16" s="2"/>
      <c r="MJH16" s="2"/>
      <c r="MJI16" s="2"/>
      <c r="MJJ16" s="2"/>
      <c r="MJK16" s="2"/>
      <c r="MJL16" s="2"/>
      <c r="MJM16" s="2"/>
      <c r="MJN16" s="2"/>
      <c r="MJO16" s="2"/>
      <c r="MJP16" s="2"/>
      <c r="MJQ16" s="2"/>
      <c r="MJR16" s="2"/>
      <c r="MJS16" s="2"/>
      <c r="MJT16" s="2"/>
      <c r="MJU16" s="2"/>
      <c r="MJV16" s="2"/>
      <c r="MJW16" s="2"/>
      <c r="MJX16" s="2"/>
      <c r="MJY16" s="2"/>
      <c r="MJZ16" s="2"/>
      <c r="MKA16" s="2"/>
      <c r="MKB16" s="2"/>
      <c r="MKC16" s="2"/>
      <c r="MKD16" s="2"/>
      <c r="MKE16" s="2"/>
      <c r="MKF16" s="2"/>
      <c r="MKG16" s="2"/>
      <c r="MKH16" s="2"/>
      <c r="MKI16" s="2"/>
      <c r="MKJ16" s="2"/>
      <c r="MKK16" s="2"/>
      <c r="MKL16" s="2"/>
      <c r="MKM16" s="2"/>
      <c r="MKN16" s="2"/>
      <c r="MKO16" s="2"/>
      <c r="MKP16" s="2"/>
      <c r="MKQ16" s="2"/>
      <c r="MKR16" s="2"/>
      <c r="MKS16" s="2"/>
      <c r="MKT16" s="2"/>
      <c r="MKU16" s="2"/>
      <c r="MKV16" s="2"/>
      <c r="MKW16" s="2"/>
      <c r="MKX16" s="2"/>
      <c r="MKY16" s="2"/>
      <c r="MKZ16" s="2"/>
      <c r="MLA16" s="2"/>
      <c r="MLB16" s="2"/>
      <c r="MLC16" s="2"/>
      <c r="MLD16" s="2"/>
      <c r="MLE16" s="2"/>
      <c r="MLF16" s="2"/>
      <c r="MLG16" s="2"/>
      <c r="MLH16" s="2"/>
      <c r="MLI16" s="2"/>
      <c r="MLJ16" s="2"/>
      <c r="MLK16" s="2"/>
      <c r="MLL16" s="2"/>
      <c r="MLM16" s="2"/>
      <c r="MLN16" s="2"/>
      <c r="MLO16" s="2"/>
      <c r="MLP16" s="2"/>
      <c r="MLQ16" s="2"/>
      <c r="MLR16" s="2"/>
      <c r="MLS16" s="2"/>
      <c r="MLT16" s="2"/>
      <c r="MLU16" s="2"/>
      <c r="MLV16" s="2"/>
      <c r="MLW16" s="2"/>
      <c r="MLX16" s="2"/>
      <c r="MLY16" s="2"/>
      <c r="MLZ16" s="2"/>
      <c r="MMA16" s="2"/>
      <c r="MMB16" s="2"/>
      <c r="MMC16" s="2"/>
      <c r="MMD16" s="2"/>
      <c r="MME16" s="2"/>
      <c r="MMF16" s="2"/>
      <c r="MMG16" s="2"/>
      <c r="MMH16" s="2"/>
      <c r="MMI16" s="2"/>
      <c r="MMJ16" s="2"/>
      <c r="MMK16" s="2"/>
      <c r="MML16" s="2"/>
      <c r="MMM16" s="2"/>
      <c r="MMN16" s="2"/>
      <c r="MMO16" s="2"/>
      <c r="MMP16" s="2"/>
      <c r="MMQ16" s="2"/>
      <c r="MMR16" s="2"/>
      <c r="MMS16" s="2"/>
      <c r="MMT16" s="2"/>
      <c r="MMU16" s="2"/>
      <c r="MMV16" s="2"/>
      <c r="MMW16" s="2"/>
      <c r="MMX16" s="2"/>
      <c r="MMY16" s="2"/>
      <c r="MMZ16" s="2"/>
      <c r="MNA16" s="2"/>
      <c r="MNB16" s="2"/>
      <c r="MNC16" s="2"/>
      <c r="MND16" s="2"/>
      <c r="MNE16" s="2"/>
      <c r="MNF16" s="2"/>
      <c r="MNG16" s="2"/>
      <c r="MNH16" s="2"/>
      <c r="MNI16" s="2"/>
      <c r="MNJ16" s="2"/>
      <c r="MNK16" s="2"/>
      <c r="MNL16" s="2"/>
      <c r="MNM16" s="2"/>
      <c r="MNN16" s="2"/>
      <c r="MNO16" s="2"/>
      <c r="MNP16" s="2"/>
      <c r="MNQ16" s="2"/>
      <c r="MNR16" s="2"/>
      <c r="MNS16" s="2"/>
      <c r="MNT16" s="2"/>
      <c r="MNU16" s="2"/>
      <c r="MNV16" s="2"/>
      <c r="MNW16" s="2"/>
      <c r="MNX16" s="2"/>
      <c r="MNY16" s="2"/>
      <c r="MNZ16" s="2"/>
      <c r="MOA16" s="2"/>
      <c r="MOB16" s="2"/>
      <c r="MOC16" s="2"/>
      <c r="MOD16" s="2"/>
      <c r="MOE16" s="2"/>
      <c r="MOF16" s="2"/>
      <c r="MOG16" s="2"/>
      <c r="MOH16" s="2"/>
      <c r="MOI16" s="2"/>
      <c r="MOJ16" s="2"/>
      <c r="MOK16" s="2"/>
      <c r="MOL16" s="2"/>
      <c r="MOM16" s="2"/>
      <c r="MON16" s="2"/>
      <c r="MOO16" s="2"/>
      <c r="MOP16" s="2"/>
      <c r="MOQ16" s="2"/>
      <c r="MOR16" s="2"/>
      <c r="MOS16" s="2"/>
      <c r="MOT16" s="2"/>
      <c r="MOU16" s="2"/>
      <c r="MOV16" s="2"/>
      <c r="MOW16" s="2"/>
      <c r="MOX16" s="2"/>
      <c r="MOY16" s="2"/>
      <c r="MOZ16" s="2"/>
      <c r="MPA16" s="2"/>
      <c r="MPB16" s="2"/>
      <c r="MPC16" s="2"/>
      <c r="MPD16" s="2"/>
      <c r="MPE16" s="2"/>
      <c r="MPF16" s="2"/>
      <c r="MPG16" s="2"/>
      <c r="MPH16" s="2"/>
      <c r="MPI16" s="2"/>
      <c r="MPJ16" s="2"/>
      <c r="MPK16" s="2"/>
      <c r="MPL16" s="2"/>
      <c r="MPM16" s="2"/>
      <c r="MPN16" s="2"/>
      <c r="MPO16" s="2"/>
      <c r="MPP16" s="2"/>
      <c r="MPQ16" s="2"/>
      <c r="MPR16" s="2"/>
      <c r="MPS16" s="2"/>
      <c r="MPT16" s="2"/>
      <c r="MPU16" s="2"/>
      <c r="MPV16" s="2"/>
      <c r="MPW16" s="2"/>
      <c r="MPX16" s="2"/>
      <c r="MPY16" s="2"/>
      <c r="MPZ16" s="2"/>
      <c r="MQA16" s="2"/>
      <c r="MQB16" s="2"/>
      <c r="MQC16" s="2"/>
      <c r="MQD16" s="2"/>
      <c r="MQE16" s="2"/>
      <c r="MQF16" s="2"/>
      <c r="MQG16" s="2"/>
      <c r="MQH16" s="2"/>
      <c r="MQI16" s="2"/>
      <c r="MQJ16" s="2"/>
      <c r="MQK16" s="2"/>
      <c r="MQL16" s="2"/>
      <c r="MQM16" s="2"/>
      <c r="MQN16" s="2"/>
      <c r="MQO16" s="2"/>
      <c r="MQP16" s="2"/>
      <c r="MQQ16" s="2"/>
      <c r="MQR16" s="2"/>
      <c r="MQS16" s="2"/>
      <c r="MQT16" s="2"/>
      <c r="MQU16" s="2"/>
      <c r="MQV16" s="2"/>
      <c r="MQW16" s="2"/>
      <c r="MQX16" s="2"/>
      <c r="MQY16" s="2"/>
      <c r="MQZ16" s="2"/>
      <c r="MRA16" s="2"/>
      <c r="MRB16" s="2"/>
      <c r="MRC16" s="2"/>
      <c r="MRD16" s="2"/>
      <c r="MRE16" s="2"/>
      <c r="MRF16" s="2"/>
      <c r="MRG16" s="2"/>
      <c r="MRH16" s="2"/>
      <c r="MRI16" s="2"/>
      <c r="MRJ16" s="2"/>
      <c r="MRK16" s="2"/>
      <c r="MRL16" s="2"/>
      <c r="MRM16" s="2"/>
      <c r="MRN16" s="2"/>
      <c r="MRO16" s="2"/>
      <c r="MRP16" s="2"/>
      <c r="MRQ16" s="2"/>
      <c r="MRR16" s="2"/>
      <c r="MRS16" s="2"/>
      <c r="MRT16" s="2"/>
      <c r="MRU16" s="2"/>
      <c r="MRV16" s="2"/>
      <c r="MRW16" s="2"/>
      <c r="MRX16" s="2"/>
      <c r="MRY16" s="2"/>
      <c r="MRZ16" s="2"/>
      <c r="MSA16" s="2"/>
      <c r="MSB16" s="2"/>
      <c r="MSC16" s="2"/>
      <c r="MSD16" s="2"/>
      <c r="MSE16" s="2"/>
      <c r="MSF16" s="2"/>
      <c r="MSG16" s="2"/>
      <c r="MSH16" s="2"/>
      <c r="MSI16" s="2"/>
      <c r="MSJ16" s="2"/>
      <c r="MSK16" s="2"/>
      <c r="MSL16" s="2"/>
      <c r="MSM16" s="2"/>
      <c r="MSN16" s="2"/>
      <c r="MSO16" s="2"/>
      <c r="MSP16" s="2"/>
      <c r="MSQ16" s="2"/>
      <c r="MSR16" s="2"/>
      <c r="MSS16" s="2"/>
      <c r="MST16" s="2"/>
      <c r="MSU16" s="2"/>
      <c r="MSV16" s="2"/>
      <c r="MSW16" s="2"/>
      <c r="MSX16" s="2"/>
      <c r="MSY16" s="2"/>
      <c r="MSZ16" s="2"/>
      <c r="MTA16" s="2"/>
      <c r="MTB16" s="2"/>
      <c r="MTC16" s="2"/>
      <c r="MTD16" s="2"/>
      <c r="MTE16" s="2"/>
      <c r="MTF16" s="2"/>
      <c r="MTG16" s="2"/>
      <c r="MTH16" s="2"/>
      <c r="MTI16" s="2"/>
      <c r="MTJ16" s="2"/>
      <c r="MTK16" s="2"/>
      <c r="MTL16" s="2"/>
      <c r="MTM16" s="2"/>
      <c r="MTN16" s="2"/>
      <c r="MTO16" s="2"/>
      <c r="MTP16" s="2"/>
      <c r="MTQ16" s="2"/>
      <c r="MTR16" s="2"/>
      <c r="MTS16" s="2"/>
      <c r="MTT16" s="2"/>
      <c r="MTU16" s="2"/>
      <c r="MTV16" s="2"/>
      <c r="MTW16" s="2"/>
      <c r="MTX16" s="2"/>
      <c r="MTY16" s="2"/>
      <c r="MTZ16" s="2"/>
      <c r="MUA16" s="2"/>
      <c r="MUB16" s="2"/>
      <c r="MUC16" s="2"/>
      <c r="MUD16" s="2"/>
      <c r="MUE16" s="2"/>
      <c r="MUF16" s="2"/>
      <c r="MUG16" s="2"/>
      <c r="MUH16" s="2"/>
      <c r="MUI16" s="2"/>
      <c r="MUJ16" s="2"/>
      <c r="MUK16" s="2"/>
      <c r="MUL16" s="2"/>
      <c r="MUM16" s="2"/>
      <c r="MUN16" s="2"/>
      <c r="MUO16" s="2"/>
      <c r="MUP16" s="2"/>
      <c r="MUQ16" s="2"/>
      <c r="MUR16" s="2"/>
      <c r="MUS16" s="2"/>
      <c r="MUT16" s="2"/>
      <c r="MUU16" s="2"/>
      <c r="MUV16" s="2"/>
      <c r="MUW16" s="2"/>
      <c r="MUX16" s="2"/>
      <c r="MUY16" s="2"/>
      <c r="MUZ16" s="2"/>
      <c r="MVA16" s="2"/>
      <c r="MVB16" s="2"/>
      <c r="MVC16" s="2"/>
      <c r="MVD16" s="2"/>
      <c r="MVE16" s="2"/>
      <c r="MVF16" s="2"/>
      <c r="MVG16" s="2"/>
      <c r="MVH16" s="2"/>
      <c r="MVI16" s="2"/>
      <c r="MVJ16" s="2"/>
      <c r="MVK16" s="2"/>
      <c r="MVL16" s="2"/>
      <c r="MVM16" s="2"/>
      <c r="MVN16" s="2"/>
      <c r="MVO16" s="2"/>
      <c r="MVP16" s="2"/>
      <c r="MVQ16" s="2"/>
      <c r="MVR16" s="2"/>
      <c r="MVS16" s="2"/>
      <c r="MVT16" s="2"/>
      <c r="MVU16" s="2"/>
      <c r="MVV16" s="2"/>
      <c r="MVW16" s="2"/>
      <c r="MVX16" s="2"/>
      <c r="MVY16" s="2"/>
      <c r="MVZ16" s="2"/>
      <c r="MWA16" s="2"/>
      <c r="MWB16" s="2"/>
      <c r="MWC16" s="2"/>
      <c r="MWD16" s="2"/>
      <c r="MWE16" s="2"/>
      <c r="MWF16" s="2"/>
      <c r="MWG16" s="2"/>
      <c r="MWH16" s="2"/>
      <c r="MWI16" s="2"/>
      <c r="MWJ16" s="2"/>
      <c r="MWK16" s="2"/>
      <c r="MWL16" s="2"/>
      <c r="MWM16" s="2"/>
      <c r="MWN16" s="2"/>
      <c r="MWO16" s="2"/>
      <c r="MWP16" s="2"/>
      <c r="MWQ16" s="2"/>
      <c r="MWR16" s="2"/>
      <c r="MWS16" s="2"/>
      <c r="MWT16" s="2"/>
      <c r="MWU16" s="2"/>
      <c r="MWV16" s="2"/>
      <c r="MWW16" s="2"/>
      <c r="MWX16" s="2"/>
      <c r="MWY16" s="2"/>
      <c r="MWZ16" s="2"/>
      <c r="MXA16" s="2"/>
      <c r="MXB16" s="2"/>
      <c r="MXC16" s="2"/>
      <c r="MXD16" s="2"/>
      <c r="MXE16" s="2"/>
      <c r="MXF16" s="2"/>
      <c r="MXG16" s="2"/>
      <c r="MXH16" s="2"/>
      <c r="MXI16" s="2"/>
      <c r="MXJ16" s="2"/>
      <c r="MXK16" s="2"/>
      <c r="MXL16" s="2"/>
      <c r="MXM16" s="2"/>
      <c r="MXN16" s="2"/>
      <c r="MXO16" s="2"/>
      <c r="MXP16" s="2"/>
      <c r="MXQ16" s="2"/>
      <c r="MXR16" s="2"/>
      <c r="MXS16" s="2"/>
      <c r="MXT16" s="2"/>
      <c r="MXU16" s="2"/>
      <c r="MXV16" s="2"/>
      <c r="MXW16" s="2"/>
      <c r="MXX16" s="2"/>
      <c r="MXY16" s="2"/>
      <c r="MXZ16" s="2"/>
      <c r="MYA16" s="2"/>
      <c r="MYB16" s="2"/>
      <c r="MYC16" s="2"/>
      <c r="MYD16" s="2"/>
      <c r="MYE16" s="2"/>
      <c r="MYF16" s="2"/>
      <c r="MYG16" s="2"/>
      <c r="MYH16" s="2"/>
      <c r="MYI16" s="2"/>
      <c r="MYJ16" s="2"/>
      <c r="MYK16" s="2"/>
      <c r="MYL16" s="2"/>
      <c r="MYM16" s="2"/>
      <c r="MYN16" s="2"/>
      <c r="MYO16" s="2"/>
      <c r="MYP16" s="2"/>
      <c r="MYQ16" s="2"/>
      <c r="MYR16" s="2"/>
      <c r="MYS16" s="2"/>
      <c r="MYT16" s="2"/>
      <c r="MYU16" s="2"/>
      <c r="MYV16" s="2"/>
      <c r="MYW16" s="2"/>
      <c r="MYX16" s="2"/>
      <c r="MYY16" s="2"/>
      <c r="MYZ16" s="2"/>
      <c r="MZA16" s="2"/>
      <c r="MZB16" s="2"/>
      <c r="MZC16" s="2"/>
      <c r="MZD16" s="2"/>
      <c r="MZE16" s="2"/>
      <c r="MZF16" s="2"/>
      <c r="MZG16" s="2"/>
      <c r="MZH16" s="2"/>
      <c r="MZI16" s="2"/>
      <c r="MZJ16" s="2"/>
      <c r="MZK16" s="2"/>
      <c r="MZL16" s="2"/>
      <c r="MZM16" s="2"/>
      <c r="MZN16" s="2"/>
      <c r="MZO16" s="2"/>
      <c r="MZP16" s="2"/>
      <c r="MZQ16" s="2"/>
      <c r="MZR16" s="2"/>
      <c r="MZS16" s="2"/>
      <c r="MZT16" s="2"/>
      <c r="MZU16" s="2"/>
      <c r="MZV16" s="2"/>
      <c r="MZW16" s="2"/>
      <c r="MZX16" s="2"/>
      <c r="MZY16" s="2"/>
      <c r="MZZ16" s="2"/>
      <c r="NAA16" s="2"/>
      <c r="NAB16" s="2"/>
      <c r="NAC16" s="2"/>
      <c r="NAD16" s="2"/>
      <c r="NAE16" s="2"/>
      <c r="NAF16" s="2"/>
      <c r="NAG16" s="2"/>
      <c r="NAH16" s="2"/>
      <c r="NAI16" s="2"/>
      <c r="NAJ16" s="2"/>
      <c r="NAK16" s="2"/>
      <c r="NAL16" s="2"/>
      <c r="NAM16" s="2"/>
      <c r="NAN16" s="2"/>
      <c r="NAO16" s="2"/>
      <c r="NAP16" s="2"/>
      <c r="NAQ16" s="2"/>
      <c r="NAR16" s="2"/>
      <c r="NAS16" s="2"/>
      <c r="NAT16" s="2"/>
      <c r="NAU16" s="2"/>
      <c r="NAV16" s="2"/>
      <c r="NAW16" s="2"/>
      <c r="NAX16" s="2"/>
      <c r="NAY16" s="2"/>
      <c r="NAZ16" s="2"/>
      <c r="NBA16" s="2"/>
      <c r="NBB16" s="2"/>
      <c r="NBC16" s="2"/>
      <c r="NBD16" s="2"/>
      <c r="NBE16" s="2"/>
      <c r="NBF16" s="2"/>
      <c r="NBG16" s="2"/>
      <c r="NBH16" s="2"/>
      <c r="NBI16" s="2"/>
      <c r="NBJ16" s="2"/>
      <c r="NBK16" s="2"/>
      <c r="NBL16" s="2"/>
      <c r="NBM16" s="2"/>
      <c r="NBN16" s="2"/>
      <c r="NBO16" s="2"/>
      <c r="NBP16" s="2"/>
      <c r="NBQ16" s="2"/>
      <c r="NBR16" s="2"/>
      <c r="NBS16" s="2"/>
      <c r="NBT16" s="2"/>
      <c r="NBU16" s="2"/>
      <c r="NBV16" s="2"/>
      <c r="NBW16" s="2"/>
      <c r="NBX16" s="2"/>
      <c r="NBY16" s="2"/>
      <c r="NBZ16" s="2"/>
      <c r="NCA16" s="2"/>
      <c r="NCB16" s="2"/>
      <c r="NCC16" s="2"/>
      <c r="NCD16" s="2"/>
      <c r="NCE16" s="2"/>
      <c r="NCF16" s="2"/>
      <c r="NCG16" s="2"/>
      <c r="NCH16" s="2"/>
      <c r="NCI16" s="2"/>
      <c r="NCJ16" s="2"/>
      <c r="NCK16" s="2"/>
      <c r="NCL16" s="2"/>
      <c r="NCM16" s="2"/>
      <c r="NCN16" s="2"/>
      <c r="NCO16" s="2"/>
      <c r="NCP16" s="2"/>
      <c r="NCQ16" s="2"/>
      <c r="NCR16" s="2"/>
      <c r="NCS16" s="2"/>
      <c r="NCT16" s="2"/>
      <c r="NCU16" s="2"/>
      <c r="NCV16" s="2"/>
      <c r="NCW16" s="2"/>
      <c r="NCX16" s="2"/>
      <c r="NCY16" s="2"/>
      <c r="NCZ16" s="2"/>
      <c r="NDA16" s="2"/>
      <c r="NDB16" s="2"/>
      <c r="NDC16" s="2"/>
      <c r="NDD16" s="2"/>
      <c r="NDE16" s="2"/>
      <c r="NDF16" s="2"/>
      <c r="NDG16" s="2"/>
      <c r="NDH16" s="2"/>
      <c r="NDI16" s="2"/>
      <c r="NDJ16" s="2"/>
      <c r="NDK16" s="2"/>
      <c r="NDL16" s="2"/>
      <c r="NDM16" s="2"/>
      <c r="NDN16" s="2"/>
      <c r="NDO16" s="2"/>
      <c r="NDP16" s="2"/>
      <c r="NDQ16" s="2"/>
      <c r="NDR16" s="2"/>
      <c r="NDS16" s="2"/>
      <c r="NDT16" s="2"/>
      <c r="NDU16" s="2"/>
      <c r="NDV16" s="2"/>
      <c r="NDW16" s="2"/>
      <c r="NDX16" s="2"/>
      <c r="NDY16" s="2"/>
      <c r="NDZ16" s="2"/>
      <c r="NEA16" s="2"/>
      <c r="NEB16" s="2"/>
      <c r="NEC16" s="2"/>
      <c r="NED16" s="2"/>
      <c r="NEE16" s="2"/>
      <c r="NEF16" s="2"/>
      <c r="NEG16" s="2"/>
      <c r="NEH16" s="2"/>
      <c r="NEI16" s="2"/>
      <c r="NEJ16" s="2"/>
      <c r="NEK16" s="2"/>
      <c r="NEL16" s="2"/>
      <c r="NEM16" s="2"/>
      <c r="NEN16" s="2"/>
      <c r="NEO16" s="2"/>
      <c r="NEP16" s="2"/>
      <c r="NEQ16" s="2"/>
      <c r="NER16" s="2"/>
      <c r="NES16" s="2"/>
      <c r="NET16" s="2"/>
      <c r="NEU16" s="2"/>
      <c r="NEV16" s="2"/>
      <c r="NEW16" s="2"/>
      <c r="NEX16" s="2"/>
      <c r="NEY16" s="2"/>
      <c r="NEZ16" s="2"/>
      <c r="NFA16" s="2"/>
      <c r="NFB16" s="2"/>
      <c r="NFC16" s="2"/>
      <c r="NFD16" s="2"/>
      <c r="NFE16" s="2"/>
      <c r="NFF16" s="2"/>
      <c r="NFG16" s="2"/>
      <c r="NFH16" s="2"/>
      <c r="NFI16" s="2"/>
      <c r="NFJ16" s="2"/>
      <c r="NFK16" s="2"/>
      <c r="NFL16" s="2"/>
      <c r="NFM16" s="2"/>
      <c r="NFN16" s="2"/>
      <c r="NFO16" s="2"/>
      <c r="NFP16" s="2"/>
      <c r="NFQ16" s="2"/>
      <c r="NFR16" s="2"/>
      <c r="NFS16" s="2"/>
      <c r="NFT16" s="2"/>
      <c r="NFU16" s="2"/>
      <c r="NFV16" s="2"/>
      <c r="NFW16" s="2"/>
      <c r="NFX16" s="2"/>
      <c r="NFY16" s="2"/>
      <c r="NFZ16" s="2"/>
      <c r="NGA16" s="2"/>
      <c r="NGB16" s="2"/>
      <c r="NGC16" s="2"/>
      <c r="NGD16" s="2"/>
      <c r="NGE16" s="2"/>
      <c r="NGF16" s="2"/>
      <c r="NGG16" s="2"/>
      <c r="NGH16" s="2"/>
      <c r="NGI16" s="2"/>
      <c r="NGJ16" s="2"/>
      <c r="NGK16" s="2"/>
      <c r="NGL16" s="2"/>
      <c r="NGM16" s="2"/>
      <c r="NGN16" s="2"/>
      <c r="NGO16" s="2"/>
      <c r="NGP16" s="2"/>
      <c r="NGQ16" s="2"/>
      <c r="NGR16" s="2"/>
      <c r="NGS16" s="2"/>
      <c r="NGT16" s="2"/>
      <c r="NGU16" s="2"/>
      <c r="NGV16" s="2"/>
      <c r="NGW16" s="2"/>
      <c r="NGX16" s="2"/>
      <c r="NGY16" s="2"/>
      <c r="NGZ16" s="2"/>
      <c r="NHA16" s="2"/>
      <c r="NHB16" s="2"/>
      <c r="NHC16" s="2"/>
      <c r="NHD16" s="2"/>
      <c r="NHE16" s="2"/>
      <c r="NHF16" s="2"/>
      <c r="NHG16" s="2"/>
      <c r="NHH16" s="2"/>
      <c r="NHI16" s="2"/>
      <c r="NHJ16" s="2"/>
      <c r="NHK16" s="2"/>
      <c r="NHL16" s="2"/>
      <c r="NHM16" s="2"/>
      <c r="NHN16" s="2"/>
      <c r="NHO16" s="2"/>
      <c r="NHP16" s="2"/>
      <c r="NHQ16" s="2"/>
      <c r="NHR16" s="2"/>
      <c r="NHS16" s="2"/>
      <c r="NHT16" s="2"/>
      <c r="NHU16" s="2"/>
      <c r="NHV16" s="2"/>
      <c r="NHW16" s="2"/>
      <c r="NHX16" s="2"/>
      <c r="NHY16" s="2"/>
      <c r="NHZ16" s="2"/>
      <c r="NIA16" s="2"/>
      <c r="NIB16" s="2"/>
      <c r="NIC16" s="2"/>
      <c r="NID16" s="2"/>
      <c r="NIE16" s="2"/>
      <c r="NIF16" s="2"/>
      <c r="NIG16" s="2"/>
      <c r="NIH16" s="2"/>
      <c r="NII16" s="2"/>
      <c r="NIJ16" s="2"/>
      <c r="NIK16" s="2"/>
      <c r="NIL16" s="2"/>
      <c r="NIM16" s="2"/>
      <c r="NIN16" s="2"/>
      <c r="NIO16" s="2"/>
      <c r="NIP16" s="2"/>
      <c r="NIQ16" s="2"/>
      <c r="NIR16" s="2"/>
      <c r="NIS16" s="2"/>
      <c r="NIT16" s="2"/>
      <c r="NIU16" s="2"/>
      <c r="NIV16" s="2"/>
      <c r="NIW16" s="2"/>
      <c r="NIX16" s="2"/>
      <c r="NIY16" s="2"/>
      <c r="NIZ16" s="2"/>
      <c r="NJA16" s="2"/>
      <c r="NJB16" s="2"/>
      <c r="NJC16" s="2"/>
      <c r="NJD16" s="2"/>
      <c r="NJE16" s="2"/>
      <c r="NJF16" s="2"/>
      <c r="NJG16" s="2"/>
      <c r="NJH16" s="2"/>
      <c r="NJI16" s="2"/>
      <c r="NJJ16" s="2"/>
      <c r="NJK16" s="2"/>
      <c r="NJL16" s="2"/>
      <c r="NJM16" s="2"/>
      <c r="NJN16" s="2"/>
      <c r="NJO16" s="2"/>
      <c r="NJP16" s="2"/>
      <c r="NJQ16" s="2"/>
      <c r="NJR16" s="2"/>
      <c r="NJS16" s="2"/>
      <c r="NJT16" s="2"/>
      <c r="NJU16" s="2"/>
      <c r="NJV16" s="2"/>
      <c r="NJW16" s="2"/>
      <c r="NJX16" s="2"/>
      <c r="NJY16" s="2"/>
      <c r="NJZ16" s="2"/>
      <c r="NKA16" s="2"/>
      <c r="NKB16" s="2"/>
      <c r="NKC16" s="2"/>
      <c r="NKD16" s="2"/>
      <c r="NKE16" s="2"/>
      <c r="NKF16" s="2"/>
      <c r="NKG16" s="2"/>
      <c r="NKH16" s="2"/>
      <c r="NKI16" s="2"/>
      <c r="NKJ16" s="2"/>
      <c r="NKK16" s="2"/>
      <c r="NKL16" s="2"/>
      <c r="NKM16" s="2"/>
      <c r="NKN16" s="2"/>
      <c r="NKO16" s="2"/>
      <c r="NKP16" s="2"/>
      <c r="NKQ16" s="2"/>
      <c r="NKR16" s="2"/>
      <c r="NKS16" s="2"/>
      <c r="NKT16" s="2"/>
      <c r="NKU16" s="2"/>
      <c r="NKV16" s="2"/>
      <c r="NKW16" s="2"/>
      <c r="NKX16" s="2"/>
      <c r="NKY16" s="2"/>
      <c r="NKZ16" s="2"/>
      <c r="NLA16" s="2"/>
      <c r="NLB16" s="2"/>
      <c r="NLC16" s="2"/>
      <c r="NLD16" s="2"/>
      <c r="NLE16" s="2"/>
      <c r="NLF16" s="2"/>
      <c r="NLG16" s="2"/>
      <c r="NLH16" s="2"/>
      <c r="NLI16" s="2"/>
      <c r="NLJ16" s="2"/>
      <c r="NLK16" s="2"/>
      <c r="NLL16" s="2"/>
      <c r="NLM16" s="2"/>
      <c r="NLN16" s="2"/>
      <c r="NLO16" s="2"/>
      <c r="NLP16" s="2"/>
      <c r="NLQ16" s="2"/>
      <c r="NLR16" s="2"/>
      <c r="NLS16" s="2"/>
      <c r="NLT16" s="2"/>
      <c r="NLU16" s="2"/>
      <c r="NLV16" s="2"/>
      <c r="NLW16" s="2"/>
      <c r="NLX16" s="2"/>
      <c r="NLY16" s="2"/>
      <c r="NLZ16" s="2"/>
      <c r="NMA16" s="2"/>
      <c r="NMB16" s="2"/>
      <c r="NMC16" s="2"/>
      <c r="NMD16" s="2"/>
      <c r="NME16" s="2"/>
      <c r="NMF16" s="2"/>
      <c r="NMG16" s="2"/>
      <c r="NMH16" s="2"/>
      <c r="NMI16" s="2"/>
      <c r="NMJ16" s="2"/>
      <c r="NMK16" s="2"/>
      <c r="NML16" s="2"/>
      <c r="NMM16" s="2"/>
      <c r="NMN16" s="2"/>
      <c r="NMO16" s="2"/>
      <c r="NMP16" s="2"/>
      <c r="NMQ16" s="2"/>
      <c r="NMR16" s="2"/>
      <c r="NMS16" s="2"/>
      <c r="NMT16" s="2"/>
      <c r="NMU16" s="2"/>
      <c r="NMV16" s="2"/>
      <c r="NMW16" s="2"/>
      <c r="NMX16" s="2"/>
      <c r="NMY16" s="2"/>
      <c r="NMZ16" s="2"/>
      <c r="NNA16" s="2"/>
      <c r="NNB16" s="2"/>
      <c r="NNC16" s="2"/>
      <c r="NND16" s="2"/>
      <c r="NNE16" s="2"/>
      <c r="NNF16" s="2"/>
      <c r="NNG16" s="2"/>
      <c r="NNH16" s="2"/>
      <c r="NNI16" s="2"/>
      <c r="NNJ16" s="2"/>
      <c r="NNK16" s="2"/>
      <c r="NNL16" s="2"/>
      <c r="NNM16" s="2"/>
      <c r="NNN16" s="2"/>
      <c r="NNO16" s="2"/>
      <c r="NNP16" s="2"/>
      <c r="NNQ16" s="2"/>
      <c r="NNR16" s="2"/>
      <c r="NNS16" s="2"/>
      <c r="NNT16" s="2"/>
      <c r="NNU16" s="2"/>
      <c r="NNV16" s="2"/>
      <c r="NNW16" s="2"/>
      <c r="NNX16" s="2"/>
      <c r="NNY16" s="2"/>
      <c r="NNZ16" s="2"/>
      <c r="NOA16" s="2"/>
      <c r="NOB16" s="2"/>
      <c r="NOC16" s="2"/>
      <c r="NOD16" s="2"/>
      <c r="NOE16" s="2"/>
      <c r="NOF16" s="2"/>
      <c r="NOG16" s="2"/>
      <c r="NOH16" s="2"/>
      <c r="NOI16" s="2"/>
      <c r="NOJ16" s="2"/>
      <c r="NOK16" s="2"/>
      <c r="NOL16" s="2"/>
      <c r="NOM16" s="2"/>
      <c r="NON16" s="2"/>
      <c r="NOO16" s="2"/>
      <c r="NOP16" s="2"/>
      <c r="NOQ16" s="2"/>
      <c r="NOR16" s="2"/>
      <c r="NOS16" s="2"/>
      <c r="NOT16" s="2"/>
      <c r="NOU16" s="2"/>
      <c r="NOV16" s="2"/>
      <c r="NOW16" s="2"/>
      <c r="NOX16" s="2"/>
      <c r="NOY16" s="2"/>
      <c r="NOZ16" s="2"/>
      <c r="NPA16" s="2"/>
      <c r="NPB16" s="2"/>
      <c r="NPC16" s="2"/>
      <c r="NPD16" s="2"/>
      <c r="NPE16" s="2"/>
      <c r="NPF16" s="2"/>
      <c r="NPG16" s="2"/>
      <c r="NPH16" s="2"/>
      <c r="NPI16" s="2"/>
      <c r="NPJ16" s="2"/>
      <c r="NPK16" s="2"/>
      <c r="NPL16" s="2"/>
      <c r="NPM16" s="2"/>
      <c r="NPN16" s="2"/>
      <c r="NPO16" s="2"/>
      <c r="NPP16" s="2"/>
      <c r="NPQ16" s="2"/>
      <c r="NPR16" s="2"/>
      <c r="NPS16" s="2"/>
      <c r="NPT16" s="2"/>
      <c r="NPU16" s="2"/>
      <c r="NPV16" s="2"/>
      <c r="NPW16" s="2"/>
      <c r="NPX16" s="2"/>
      <c r="NPY16" s="2"/>
      <c r="NPZ16" s="2"/>
      <c r="NQA16" s="2"/>
      <c r="NQB16" s="2"/>
      <c r="NQC16" s="2"/>
      <c r="NQD16" s="2"/>
      <c r="NQE16" s="2"/>
      <c r="NQF16" s="2"/>
      <c r="NQG16" s="2"/>
      <c r="NQH16" s="2"/>
      <c r="NQI16" s="2"/>
      <c r="NQJ16" s="2"/>
      <c r="NQK16" s="2"/>
      <c r="NQL16" s="2"/>
      <c r="NQM16" s="2"/>
      <c r="NQN16" s="2"/>
      <c r="NQO16" s="2"/>
      <c r="NQP16" s="2"/>
      <c r="NQQ16" s="2"/>
      <c r="NQR16" s="2"/>
      <c r="NQS16" s="2"/>
      <c r="NQT16" s="2"/>
      <c r="NQU16" s="2"/>
      <c r="NQV16" s="2"/>
      <c r="NQW16" s="2"/>
      <c r="NQX16" s="2"/>
      <c r="NQY16" s="2"/>
      <c r="NQZ16" s="2"/>
      <c r="NRA16" s="2"/>
      <c r="NRB16" s="2"/>
      <c r="NRC16" s="2"/>
      <c r="NRD16" s="2"/>
      <c r="NRE16" s="2"/>
      <c r="NRF16" s="2"/>
      <c r="NRG16" s="2"/>
      <c r="NRH16" s="2"/>
      <c r="NRI16" s="2"/>
      <c r="NRJ16" s="2"/>
      <c r="NRK16" s="2"/>
      <c r="NRL16" s="2"/>
      <c r="NRM16" s="2"/>
      <c r="NRN16" s="2"/>
      <c r="NRO16" s="2"/>
      <c r="NRP16" s="2"/>
      <c r="NRQ16" s="2"/>
      <c r="NRR16" s="2"/>
      <c r="NRS16" s="2"/>
      <c r="NRT16" s="2"/>
      <c r="NRU16" s="2"/>
      <c r="NRV16" s="2"/>
      <c r="NRW16" s="2"/>
      <c r="NRX16" s="2"/>
      <c r="NRY16" s="2"/>
      <c r="NRZ16" s="2"/>
      <c r="NSA16" s="2"/>
      <c r="NSB16" s="2"/>
      <c r="NSC16" s="2"/>
      <c r="NSD16" s="2"/>
      <c r="NSE16" s="2"/>
      <c r="NSF16" s="2"/>
      <c r="NSG16" s="2"/>
      <c r="NSH16" s="2"/>
      <c r="NSI16" s="2"/>
      <c r="NSJ16" s="2"/>
      <c r="NSK16" s="2"/>
      <c r="NSL16" s="2"/>
      <c r="NSM16" s="2"/>
      <c r="NSN16" s="2"/>
      <c r="NSO16" s="2"/>
      <c r="NSP16" s="2"/>
      <c r="NSQ16" s="2"/>
      <c r="NSR16" s="2"/>
      <c r="NSS16" s="2"/>
      <c r="NST16" s="2"/>
      <c r="NSU16" s="2"/>
      <c r="NSV16" s="2"/>
      <c r="NSW16" s="2"/>
      <c r="NSX16" s="2"/>
      <c r="NSY16" s="2"/>
      <c r="NSZ16" s="2"/>
      <c r="NTA16" s="2"/>
      <c r="NTB16" s="2"/>
      <c r="NTC16" s="2"/>
      <c r="NTD16" s="2"/>
      <c r="NTE16" s="2"/>
      <c r="NTF16" s="2"/>
      <c r="NTG16" s="2"/>
      <c r="NTH16" s="2"/>
      <c r="NTI16" s="2"/>
      <c r="NTJ16" s="2"/>
      <c r="NTK16" s="2"/>
      <c r="NTL16" s="2"/>
      <c r="NTM16" s="2"/>
      <c r="NTN16" s="2"/>
      <c r="NTO16" s="2"/>
      <c r="NTP16" s="2"/>
      <c r="NTQ16" s="2"/>
      <c r="NTR16" s="2"/>
      <c r="NTS16" s="2"/>
      <c r="NTT16" s="2"/>
      <c r="NTU16" s="2"/>
      <c r="NTV16" s="2"/>
      <c r="NTW16" s="2"/>
      <c r="NTX16" s="2"/>
      <c r="NTY16" s="2"/>
      <c r="NTZ16" s="2"/>
      <c r="NUA16" s="2"/>
      <c r="NUB16" s="2"/>
      <c r="NUC16" s="2"/>
      <c r="NUD16" s="2"/>
      <c r="NUE16" s="2"/>
      <c r="NUF16" s="2"/>
      <c r="NUG16" s="2"/>
      <c r="NUH16" s="2"/>
      <c r="NUI16" s="2"/>
      <c r="NUJ16" s="2"/>
      <c r="NUK16" s="2"/>
      <c r="NUL16" s="2"/>
      <c r="NUM16" s="2"/>
      <c r="NUN16" s="2"/>
      <c r="NUO16" s="2"/>
      <c r="NUP16" s="2"/>
      <c r="NUQ16" s="2"/>
      <c r="NUR16" s="2"/>
      <c r="NUS16" s="2"/>
      <c r="NUT16" s="2"/>
      <c r="NUU16" s="2"/>
      <c r="NUV16" s="2"/>
      <c r="NUW16" s="2"/>
      <c r="NUX16" s="2"/>
      <c r="NUY16" s="2"/>
      <c r="NUZ16" s="2"/>
      <c r="NVA16" s="2"/>
      <c r="NVB16" s="2"/>
      <c r="NVC16" s="2"/>
      <c r="NVD16" s="2"/>
      <c r="NVE16" s="2"/>
      <c r="NVF16" s="2"/>
      <c r="NVG16" s="2"/>
      <c r="NVH16" s="2"/>
      <c r="NVI16" s="2"/>
      <c r="NVJ16" s="2"/>
      <c r="NVK16" s="2"/>
      <c r="NVL16" s="2"/>
      <c r="NVM16" s="2"/>
      <c r="NVN16" s="2"/>
      <c r="NVO16" s="2"/>
      <c r="NVP16" s="2"/>
      <c r="NVQ16" s="2"/>
      <c r="NVR16" s="2"/>
      <c r="NVS16" s="2"/>
      <c r="NVT16" s="2"/>
      <c r="NVU16" s="2"/>
      <c r="NVV16" s="2"/>
      <c r="NVW16" s="2"/>
      <c r="NVX16" s="2"/>
      <c r="NVY16" s="2"/>
      <c r="NVZ16" s="2"/>
      <c r="NWA16" s="2"/>
      <c r="NWB16" s="2"/>
      <c r="NWC16" s="2"/>
      <c r="NWD16" s="2"/>
      <c r="NWE16" s="2"/>
      <c r="NWF16" s="2"/>
      <c r="NWG16" s="2"/>
      <c r="NWH16" s="2"/>
      <c r="NWI16" s="2"/>
      <c r="NWJ16" s="2"/>
      <c r="NWK16" s="2"/>
      <c r="NWL16" s="2"/>
      <c r="NWM16" s="2"/>
      <c r="NWN16" s="2"/>
      <c r="NWO16" s="2"/>
      <c r="NWP16" s="2"/>
      <c r="NWQ16" s="2"/>
      <c r="NWR16" s="2"/>
      <c r="NWS16" s="2"/>
      <c r="NWT16" s="2"/>
      <c r="NWU16" s="2"/>
      <c r="NWV16" s="2"/>
      <c r="NWW16" s="2"/>
      <c r="NWX16" s="2"/>
      <c r="NWY16" s="2"/>
      <c r="NWZ16" s="2"/>
      <c r="NXA16" s="2"/>
      <c r="NXB16" s="2"/>
      <c r="NXC16" s="2"/>
      <c r="NXD16" s="2"/>
      <c r="NXE16" s="2"/>
      <c r="NXF16" s="2"/>
      <c r="NXG16" s="2"/>
      <c r="NXH16" s="2"/>
      <c r="NXI16" s="2"/>
      <c r="NXJ16" s="2"/>
      <c r="NXK16" s="2"/>
      <c r="NXL16" s="2"/>
      <c r="NXM16" s="2"/>
      <c r="NXN16" s="2"/>
      <c r="NXO16" s="2"/>
      <c r="NXP16" s="2"/>
      <c r="NXQ16" s="2"/>
      <c r="NXR16" s="2"/>
      <c r="NXS16" s="2"/>
      <c r="NXT16" s="2"/>
      <c r="NXU16" s="2"/>
      <c r="NXV16" s="2"/>
      <c r="NXW16" s="2"/>
      <c r="NXX16" s="2"/>
      <c r="NXY16" s="2"/>
      <c r="NXZ16" s="2"/>
      <c r="NYA16" s="2"/>
      <c r="NYB16" s="2"/>
      <c r="NYC16" s="2"/>
      <c r="NYD16" s="2"/>
      <c r="NYE16" s="2"/>
      <c r="NYF16" s="2"/>
      <c r="NYG16" s="2"/>
      <c r="NYH16" s="2"/>
      <c r="NYI16" s="2"/>
      <c r="NYJ16" s="2"/>
      <c r="NYK16" s="2"/>
      <c r="NYL16" s="2"/>
      <c r="NYM16" s="2"/>
      <c r="NYN16" s="2"/>
      <c r="NYO16" s="2"/>
      <c r="NYP16" s="2"/>
      <c r="NYQ16" s="2"/>
      <c r="NYR16" s="2"/>
      <c r="NYS16" s="2"/>
      <c r="NYT16" s="2"/>
      <c r="NYU16" s="2"/>
      <c r="NYV16" s="2"/>
      <c r="NYW16" s="2"/>
      <c r="NYX16" s="2"/>
      <c r="NYY16" s="2"/>
      <c r="NYZ16" s="2"/>
      <c r="NZA16" s="2"/>
      <c r="NZB16" s="2"/>
      <c r="NZC16" s="2"/>
      <c r="NZD16" s="2"/>
      <c r="NZE16" s="2"/>
      <c r="NZF16" s="2"/>
      <c r="NZG16" s="2"/>
      <c r="NZH16" s="2"/>
      <c r="NZI16" s="2"/>
      <c r="NZJ16" s="2"/>
      <c r="NZK16" s="2"/>
      <c r="NZL16" s="2"/>
      <c r="NZM16" s="2"/>
      <c r="NZN16" s="2"/>
      <c r="NZO16" s="2"/>
      <c r="NZP16" s="2"/>
      <c r="NZQ16" s="2"/>
      <c r="NZR16" s="2"/>
      <c r="NZS16" s="2"/>
      <c r="NZT16" s="2"/>
      <c r="NZU16" s="2"/>
      <c r="NZV16" s="2"/>
      <c r="NZW16" s="2"/>
      <c r="NZX16" s="2"/>
      <c r="NZY16" s="2"/>
      <c r="NZZ16" s="2"/>
      <c r="OAA16" s="2"/>
      <c r="OAB16" s="2"/>
      <c r="OAC16" s="2"/>
      <c r="OAD16" s="2"/>
      <c r="OAE16" s="2"/>
      <c r="OAF16" s="2"/>
      <c r="OAG16" s="2"/>
      <c r="OAH16" s="2"/>
      <c r="OAI16" s="2"/>
      <c r="OAJ16" s="2"/>
      <c r="OAK16" s="2"/>
      <c r="OAL16" s="2"/>
      <c r="OAM16" s="2"/>
      <c r="OAN16" s="2"/>
      <c r="OAO16" s="2"/>
      <c r="OAP16" s="2"/>
      <c r="OAQ16" s="2"/>
      <c r="OAR16" s="2"/>
      <c r="OAS16" s="2"/>
      <c r="OAT16" s="2"/>
      <c r="OAU16" s="2"/>
      <c r="OAV16" s="2"/>
      <c r="OAW16" s="2"/>
      <c r="OAX16" s="2"/>
      <c r="OAY16" s="2"/>
      <c r="OAZ16" s="2"/>
      <c r="OBA16" s="2"/>
      <c r="OBB16" s="2"/>
      <c r="OBC16" s="2"/>
      <c r="OBD16" s="2"/>
      <c r="OBE16" s="2"/>
      <c r="OBF16" s="2"/>
      <c r="OBG16" s="2"/>
      <c r="OBH16" s="2"/>
      <c r="OBI16" s="2"/>
      <c r="OBJ16" s="2"/>
      <c r="OBK16" s="2"/>
      <c r="OBL16" s="2"/>
      <c r="OBM16" s="2"/>
      <c r="OBN16" s="2"/>
      <c r="OBO16" s="2"/>
      <c r="OBP16" s="2"/>
      <c r="OBQ16" s="2"/>
      <c r="OBR16" s="2"/>
      <c r="OBS16" s="2"/>
      <c r="OBT16" s="2"/>
      <c r="OBU16" s="2"/>
      <c r="OBV16" s="2"/>
      <c r="OBW16" s="2"/>
      <c r="OBX16" s="2"/>
      <c r="OBY16" s="2"/>
      <c r="OBZ16" s="2"/>
      <c r="OCA16" s="2"/>
      <c r="OCB16" s="2"/>
      <c r="OCC16" s="2"/>
      <c r="OCD16" s="2"/>
      <c r="OCE16" s="2"/>
      <c r="OCF16" s="2"/>
      <c r="OCG16" s="2"/>
      <c r="OCH16" s="2"/>
      <c r="OCI16" s="2"/>
      <c r="OCJ16" s="2"/>
      <c r="OCK16" s="2"/>
      <c r="OCL16" s="2"/>
      <c r="OCM16" s="2"/>
      <c r="OCN16" s="2"/>
      <c r="OCO16" s="2"/>
      <c r="OCP16" s="2"/>
      <c r="OCQ16" s="2"/>
      <c r="OCR16" s="2"/>
      <c r="OCS16" s="2"/>
      <c r="OCT16" s="2"/>
      <c r="OCU16" s="2"/>
      <c r="OCV16" s="2"/>
      <c r="OCW16" s="2"/>
      <c r="OCX16" s="2"/>
      <c r="OCY16" s="2"/>
      <c r="OCZ16" s="2"/>
      <c r="ODA16" s="2"/>
      <c r="ODB16" s="2"/>
      <c r="ODC16" s="2"/>
      <c r="ODD16" s="2"/>
      <c r="ODE16" s="2"/>
      <c r="ODF16" s="2"/>
      <c r="ODG16" s="2"/>
      <c r="ODH16" s="2"/>
      <c r="ODI16" s="2"/>
      <c r="ODJ16" s="2"/>
      <c r="ODK16" s="2"/>
      <c r="ODL16" s="2"/>
      <c r="ODM16" s="2"/>
      <c r="ODN16" s="2"/>
      <c r="ODO16" s="2"/>
      <c r="ODP16" s="2"/>
      <c r="ODQ16" s="2"/>
      <c r="ODR16" s="2"/>
      <c r="ODS16" s="2"/>
      <c r="ODT16" s="2"/>
      <c r="ODU16" s="2"/>
      <c r="ODV16" s="2"/>
      <c r="ODW16" s="2"/>
      <c r="ODX16" s="2"/>
      <c r="ODY16" s="2"/>
      <c r="ODZ16" s="2"/>
      <c r="OEA16" s="2"/>
      <c r="OEB16" s="2"/>
      <c r="OEC16" s="2"/>
      <c r="OED16" s="2"/>
      <c r="OEE16" s="2"/>
      <c r="OEF16" s="2"/>
      <c r="OEG16" s="2"/>
      <c r="OEH16" s="2"/>
      <c r="OEI16" s="2"/>
      <c r="OEJ16" s="2"/>
      <c r="OEK16" s="2"/>
      <c r="OEL16" s="2"/>
      <c r="OEM16" s="2"/>
      <c r="OEN16" s="2"/>
      <c r="OEO16" s="2"/>
      <c r="OEP16" s="2"/>
      <c r="OEQ16" s="2"/>
      <c r="OER16" s="2"/>
      <c r="OES16" s="2"/>
      <c r="OET16" s="2"/>
      <c r="OEU16" s="2"/>
      <c r="OEV16" s="2"/>
      <c r="OEW16" s="2"/>
      <c r="OEX16" s="2"/>
      <c r="OEY16" s="2"/>
      <c r="OEZ16" s="2"/>
      <c r="OFA16" s="2"/>
      <c r="OFB16" s="2"/>
      <c r="OFC16" s="2"/>
      <c r="OFD16" s="2"/>
      <c r="OFE16" s="2"/>
      <c r="OFF16" s="2"/>
      <c r="OFG16" s="2"/>
      <c r="OFH16" s="2"/>
      <c r="OFI16" s="2"/>
      <c r="OFJ16" s="2"/>
      <c r="OFK16" s="2"/>
      <c r="OFL16" s="2"/>
      <c r="OFM16" s="2"/>
      <c r="OFN16" s="2"/>
      <c r="OFO16" s="2"/>
      <c r="OFP16" s="2"/>
      <c r="OFQ16" s="2"/>
      <c r="OFR16" s="2"/>
      <c r="OFS16" s="2"/>
      <c r="OFT16" s="2"/>
      <c r="OFU16" s="2"/>
      <c r="OFV16" s="2"/>
      <c r="OFW16" s="2"/>
      <c r="OFX16" s="2"/>
      <c r="OFY16" s="2"/>
      <c r="OFZ16" s="2"/>
      <c r="OGA16" s="2"/>
      <c r="OGB16" s="2"/>
      <c r="OGC16" s="2"/>
      <c r="OGD16" s="2"/>
      <c r="OGE16" s="2"/>
      <c r="OGF16" s="2"/>
      <c r="OGG16" s="2"/>
      <c r="OGH16" s="2"/>
      <c r="OGI16" s="2"/>
      <c r="OGJ16" s="2"/>
      <c r="OGK16" s="2"/>
      <c r="OGL16" s="2"/>
      <c r="OGM16" s="2"/>
      <c r="OGN16" s="2"/>
      <c r="OGO16" s="2"/>
      <c r="OGP16" s="2"/>
      <c r="OGQ16" s="2"/>
      <c r="OGR16" s="2"/>
      <c r="OGS16" s="2"/>
      <c r="OGT16" s="2"/>
      <c r="OGU16" s="2"/>
      <c r="OGV16" s="2"/>
      <c r="OGW16" s="2"/>
      <c r="OGX16" s="2"/>
      <c r="OGY16" s="2"/>
      <c r="OGZ16" s="2"/>
      <c r="OHA16" s="2"/>
      <c r="OHB16" s="2"/>
      <c r="OHC16" s="2"/>
      <c r="OHD16" s="2"/>
      <c r="OHE16" s="2"/>
      <c r="OHF16" s="2"/>
      <c r="OHG16" s="2"/>
      <c r="OHH16" s="2"/>
      <c r="OHI16" s="2"/>
      <c r="OHJ16" s="2"/>
      <c r="OHK16" s="2"/>
      <c r="OHL16" s="2"/>
      <c r="OHM16" s="2"/>
      <c r="OHN16" s="2"/>
      <c r="OHO16" s="2"/>
      <c r="OHP16" s="2"/>
      <c r="OHQ16" s="2"/>
      <c r="OHR16" s="2"/>
      <c r="OHS16" s="2"/>
      <c r="OHT16" s="2"/>
      <c r="OHU16" s="2"/>
      <c r="OHV16" s="2"/>
      <c r="OHW16" s="2"/>
      <c r="OHX16" s="2"/>
      <c r="OHY16" s="2"/>
      <c r="OHZ16" s="2"/>
      <c r="OIA16" s="2"/>
      <c r="OIB16" s="2"/>
      <c r="OIC16" s="2"/>
      <c r="OID16" s="2"/>
      <c r="OIE16" s="2"/>
      <c r="OIF16" s="2"/>
      <c r="OIG16" s="2"/>
      <c r="OIH16" s="2"/>
      <c r="OII16" s="2"/>
      <c r="OIJ16" s="2"/>
      <c r="OIK16" s="2"/>
      <c r="OIL16" s="2"/>
      <c r="OIM16" s="2"/>
      <c r="OIN16" s="2"/>
      <c r="OIO16" s="2"/>
      <c r="OIP16" s="2"/>
      <c r="OIQ16" s="2"/>
      <c r="OIR16" s="2"/>
      <c r="OIS16" s="2"/>
      <c r="OIT16" s="2"/>
      <c r="OIU16" s="2"/>
      <c r="OIV16" s="2"/>
      <c r="OIW16" s="2"/>
      <c r="OIX16" s="2"/>
      <c r="OIY16" s="2"/>
      <c r="OIZ16" s="2"/>
      <c r="OJA16" s="2"/>
      <c r="OJB16" s="2"/>
      <c r="OJC16" s="2"/>
      <c r="OJD16" s="2"/>
      <c r="OJE16" s="2"/>
      <c r="OJF16" s="2"/>
      <c r="OJG16" s="2"/>
      <c r="OJH16" s="2"/>
      <c r="OJI16" s="2"/>
      <c r="OJJ16" s="2"/>
      <c r="OJK16" s="2"/>
      <c r="OJL16" s="2"/>
      <c r="OJM16" s="2"/>
      <c r="OJN16" s="2"/>
      <c r="OJO16" s="2"/>
      <c r="OJP16" s="2"/>
      <c r="OJQ16" s="2"/>
      <c r="OJR16" s="2"/>
      <c r="OJS16" s="2"/>
      <c r="OJT16" s="2"/>
      <c r="OJU16" s="2"/>
      <c r="OJV16" s="2"/>
      <c r="OJW16" s="2"/>
      <c r="OJX16" s="2"/>
      <c r="OJY16" s="2"/>
      <c r="OJZ16" s="2"/>
      <c r="OKA16" s="2"/>
      <c r="OKB16" s="2"/>
      <c r="OKC16" s="2"/>
      <c r="OKD16" s="2"/>
      <c r="OKE16" s="2"/>
      <c r="OKF16" s="2"/>
      <c r="OKG16" s="2"/>
      <c r="OKH16" s="2"/>
      <c r="OKI16" s="2"/>
      <c r="OKJ16" s="2"/>
      <c r="OKK16" s="2"/>
      <c r="OKL16" s="2"/>
      <c r="OKM16" s="2"/>
      <c r="OKN16" s="2"/>
      <c r="OKO16" s="2"/>
      <c r="OKP16" s="2"/>
      <c r="OKQ16" s="2"/>
      <c r="OKR16" s="2"/>
      <c r="OKS16" s="2"/>
      <c r="OKT16" s="2"/>
      <c r="OKU16" s="2"/>
      <c r="OKV16" s="2"/>
      <c r="OKW16" s="2"/>
      <c r="OKX16" s="2"/>
      <c r="OKY16" s="2"/>
      <c r="OKZ16" s="2"/>
      <c r="OLA16" s="2"/>
      <c r="OLB16" s="2"/>
      <c r="OLC16" s="2"/>
      <c r="OLD16" s="2"/>
      <c r="OLE16" s="2"/>
      <c r="OLF16" s="2"/>
      <c r="OLG16" s="2"/>
      <c r="OLH16" s="2"/>
      <c r="OLI16" s="2"/>
      <c r="OLJ16" s="2"/>
      <c r="OLK16" s="2"/>
      <c r="OLL16" s="2"/>
      <c r="OLM16" s="2"/>
      <c r="OLN16" s="2"/>
      <c r="OLO16" s="2"/>
      <c r="OLP16" s="2"/>
      <c r="OLQ16" s="2"/>
      <c r="OLR16" s="2"/>
      <c r="OLS16" s="2"/>
      <c r="OLT16" s="2"/>
      <c r="OLU16" s="2"/>
      <c r="OLV16" s="2"/>
      <c r="OLW16" s="2"/>
      <c r="OLX16" s="2"/>
      <c r="OLY16" s="2"/>
      <c r="OLZ16" s="2"/>
      <c r="OMA16" s="2"/>
      <c r="OMB16" s="2"/>
      <c r="OMC16" s="2"/>
      <c r="OMD16" s="2"/>
      <c r="OME16" s="2"/>
      <c r="OMF16" s="2"/>
      <c r="OMG16" s="2"/>
      <c r="OMH16" s="2"/>
      <c r="OMI16" s="2"/>
      <c r="OMJ16" s="2"/>
      <c r="OMK16" s="2"/>
      <c r="OML16" s="2"/>
      <c r="OMM16" s="2"/>
      <c r="OMN16" s="2"/>
      <c r="OMO16" s="2"/>
      <c r="OMP16" s="2"/>
      <c r="OMQ16" s="2"/>
      <c r="OMR16" s="2"/>
      <c r="OMS16" s="2"/>
      <c r="OMT16" s="2"/>
      <c r="OMU16" s="2"/>
      <c r="OMV16" s="2"/>
      <c r="OMW16" s="2"/>
      <c r="OMX16" s="2"/>
      <c r="OMY16" s="2"/>
      <c r="OMZ16" s="2"/>
      <c r="ONA16" s="2"/>
      <c r="ONB16" s="2"/>
      <c r="ONC16" s="2"/>
      <c r="OND16" s="2"/>
      <c r="ONE16" s="2"/>
      <c r="ONF16" s="2"/>
      <c r="ONG16" s="2"/>
      <c r="ONH16" s="2"/>
      <c r="ONI16" s="2"/>
      <c r="ONJ16" s="2"/>
      <c r="ONK16" s="2"/>
      <c r="ONL16" s="2"/>
      <c r="ONM16" s="2"/>
      <c r="ONN16" s="2"/>
      <c r="ONO16" s="2"/>
      <c r="ONP16" s="2"/>
      <c r="ONQ16" s="2"/>
      <c r="ONR16" s="2"/>
      <c r="ONS16" s="2"/>
      <c r="ONT16" s="2"/>
      <c r="ONU16" s="2"/>
      <c r="ONV16" s="2"/>
      <c r="ONW16" s="2"/>
      <c r="ONX16" s="2"/>
      <c r="ONY16" s="2"/>
      <c r="ONZ16" s="2"/>
      <c r="OOA16" s="2"/>
      <c r="OOB16" s="2"/>
      <c r="OOC16" s="2"/>
      <c r="OOD16" s="2"/>
      <c r="OOE16" s="2"/>
      <c r="OOF16" s="2"/>
      <c r="OOG16" s="2"/>
      <c r="OOH16" s="2"/>
      <c r="OOI16" s="2"/>
      <c r="OOJ16" s="2"/>
      <c r="OOK16" s="2"/>
      <c r="OOL16" s="2"/>
      <c r="OOM16" s="2"/>
      <c r="OON16" s="2"/>
      <c r="OOO16" s="2"/>
      <c r="OOP16" s="2"/>
      <c r="OOQ16" s="2"/>
      <c r="OOR16" s="2"/>
      <c r="OOS16" s="2"/>
      <c r="OOT16" s="2"/>
      <c r="OOU16" s="2"/>
      <c r="OOV16" s="2"/>
      <c r="OOW16" s="2"/>
      <c r="OOX16" s="2"/>
      <c r="OOY16" s="2"/>
      <c r="OOZ16" s="2"/>
      <c r="OPA16" s="2"/>
      <c r="OPB16" s="2"/>
      <c r="OPC16" s="2"/>
      <c r="OPD16" s="2"/>
      <c r="OPE16" s="2"/>
      <c r="OPF16" s="2"/>
      <c r="OPG16" s="2"/>
      <c r="OPH16" s="2"/>
      <c r="OPI16" s="2"/>
      <c r="OPJ16" s="2"/>
      <c r="OPK16" s="2"/>
      <c r="OPL16" s="2"/>
      <c r="OPM16" s="2"/>
      <c r="OPN16" s="2"/>
      <c r="OPO16" s="2"/>
      <c r="OPP16" s="2"/>
      <c r="OPQ16" s="2"/>
      <c r="OPR16" s="2"/>
      <c r="OPS16" s="2"/>
      <c r="OPT16" s="2"/>
      <c r="OPU16" s="2"/>
      <c r="OPV16" s="2"/>
      <c r="OPW16" s="2"/>
      <c r="OPX16" s="2"/>
      <c r="OPY16" s="2"/>
      <c r="OPZ16" s="2"/>
      <c r="OQA16" s="2"/>
      <c r="OQB16" s="2"/>
      <c r="OQC16" s="2"/>
      <c r="OQD16" s="2"/>
      <c r="OQE16" s="2"/>
      <c r="OQF16" s="2"/>
      <c r="OQG16" s="2"/>
      <c r="OQH16" s="2"/>
      <c r="OQI16" s="2"/>
      <c r="OQJ16" s="2"/>
      <c r="OQK16" s="2"/>
      <c r="OQL16" s="2"/>
      <c r="OQM16" s="2"/>
      <c r="OQN16" s="2"/>
      <c r="OQO16" s="2"/>
      <c r="OQP16" s="2"/>
      <c r="OQQ16" s="2"/>
      <c r="OQR16" s="2"/>
      <c r="OQS16" s="2"/>
      <c r="OQT16" s="2"/>
      <c r="OQU16" s="2"/>
      <c r="OQV16" s="2"/>
      <c r="OQW16" s="2"/>
      <c r="OQX16" s="2"/>
      <c r="OQY16" s="2"/>
      <c r="OQZ16" s="2"/>
      <c r="ORA16" s="2"/>
      <c r="ORB16" s="2"/>
      <c r="ORC16" s="2"/>
      <c r="ORD16" s="2"/>
      <c r="ORE16" s="2"/>
      <c r="ORF16" s="2"/>
      <c r="ORG16" s="2"/>
      <c r="ORH16" s="2"/>
      <c r="ORI16" s="2"/>
      <c r="ORJ16" s="2"/>
      <c r="ORK16" s="2"/>
      <c r="ORL16" s="2"/>
      <c r="ORM16" s="2"/>
      <c r="ORN16" s="2"/>
      <c r="ORO16" s="2"/>
      <c r="ORP16" s="2"/>
      <c r="ORQ16" s="2"/>
      <c r="ORR16" s="2"/>
      <c r="ORS16" s="2"/>
      <c r="ORT16" s="2"/>
      <c r="ORU16" s="2"/>
      <c r="ORV16" s="2"/>
      <c r="ORW16" s="2"/>
      <c r="ORX16" s="2"/>
      <c r="ORY16" s="2"/>
      <c r="ORZ16" s="2"/>
      <c r="OSA16" s="2"/>
      <c r="OSB16" s="2"/>
      <c r="OSC16" s="2"/>
      <c r="OSD16" s="2"/>
      <c r="OSE16" s="2"/>
      <c r="OSF16" s="2"/>
      <c r="OSG16" s="2"/>
      <c r="OSH16" s="2"/>
      <c r="OSI16" s="2"/>
      <c r="OSJ16" s="2"/>
      <c r="OSK16" s="2"/>
      <c r="OSL16" s="2"/>
      <c r="OSM16" s="2"/>
      <c r="OSN16" s="2"/>
      <c r="OSO16" s="2"/>
      <c r="OSP16" s="2"/>
      <c r="OSQ16" s="2"/>
      <c r="OSR16" s="2"/>
      <c r="OSS16" s="2"/>
      <c r="OST16" s="2"/>
      <c r="OSU16" s="2"/>
      <c r="OSV16" s="2"/>
      <c r="OSW16" s="2"/>
      <c r="OSX16" s="2"/>
      <c r="OSY16" s="2"/>
      <c r="OSZ16" s="2"/>
      <c r="OTA16" s="2"/>
      <c r="OTB16" s="2"/>
      <c r="OTC16" s="2"/>
      <c r="OTD16" s="2"/>
      <c r="OTE16" s="2"/>
      <c r="OTF16" s="2"/>
      <c r="OTG16" s="2"/>
      <c r="OTH16" s="2"/>
      <c r="OTI16" s="2"/>
      <c r="OTJ16" s="2"/>
      <c r="OTK16" s="2"/>
      <c r="OTL16" s="2"/>
      <c r="OTM16" s="2"/>
      <c r="OTN16" s="2"/>
      <c r="OTO16" s="2"/>
      <c r="OTP16" s="2"/>
      <c r="OTQ16" s="2"/>
      <c r="OTR16" s="2"/>
      <c r="OTS16" s="2"/>
      <c r="OTT16" s="2"/>
      <c r="OTU16" s="2"/>
      <c r="OTV16" s="2"/>
      <c r="OTW16" s="2"/>
      <c r="OTX16" s="2"/>
      <c r="OTY16" s="2"/>
      <c r="OTZ16" s="2"/>
      <c r="OUA16" s="2"/>
      <c r="OUB16" s="2"/>
      <c r="OUC16" s="2"/>
      <c r="OUD16" s="2"/>
      <c r="OUE16" s="2"/>
      <c r="OUF16" s="2"/>
      <c r="OUG16" s="2"/>
      <c r="OUH16" s="2"/>
      <c r="OUI16" s="2"/>
      <c r="OUJ16" s="2"/>
      <c r="OUK16" s="2"/>
      <c r="OUL16" s="2"/>
      <c r="OUM16" s="2"/>
      <c r="OUN16" s="2"/>
      <c r="OUO16" s="2"/>
      <c r="OUP16" s="2"/>
      <c r="OUQ16" s="2"/>
      <c r="OUR16" s="2"/>
      <c r="OUS16" s="2"/>
      <c r="OUT16" s="2"/>
      <c r="OUU16" s="2"/>
      <c r="OUV16" s="2"/>
      <c r="OUW16" s="2"/>
      <c r="OUX16" s="2"/>
      <c r="OUY16" s="2"/>
      <c r="OUZ16" s="2"/>
      <c r="OVA16" s="2"/>
      <c r="OVB16" s="2"/>
      <c r="OVC16" s="2"/>
      <c r="OVD16" s="2"/>
      <c r="OVE16" s="2"/>
      <c r="OVF16" s="2"/>
      <c r="OVG16" s="2"/>
      <c r="OVH16" s="2"/>
      <c r="OVI16" s="2"/>
      <c r="OVJ16" s="2"/>
      <c r="OVK16" s="2"/>
      <c r="OVL16" s="2"/>
      <c r="OVM16" s="2"/>
      <c r="OVN16" s="2"/>
      <c r="OVO16" s="2"/>
      <c r="OVP16" s="2"/>
      <c r="OVQ16" s="2"/>
      <c r="OVR16" s="2"/>
      <c r="OVS16" s="2"/>
      <c r="OVT16" s="2"/>
      <c r="OVU16" s="2"/>
      <c r="OVV16" s="2"/>
      <c r="OVW16" s="2"/>
      <c r="OVX16" s="2"/>
      <c r="OVY16" s="2"/>
      <c r="OVZ16" s="2"/>
      <c r="OWA16" s="2"/>
      <c r="OWB16" s="2"/>
      <c r="OWC16" s="2"/>
      <c r="OWD16" s="2"/>
      <c r="OWE16" s="2"/>
      <c r="OWF16" s="2"/>
      <c r="OWG16" s="2"/>
      <c r="OWH16" s="2"/>
      <c r="OWI16" s="2"/>
      <c r="OWJ16" s="2"/>
      <c r="OWK16" s="2"/>
      <c r="OWL16" s="2"/>
      <c r="OWM16" s="2"/>
      <c r="OWN16" s="2"/>
      <c r="OWO16" s="2"/>
      <c r="OWP16" s="2"/>
      <c r="OWQ16" s="2"/>
      <c r="OWR16" s="2"/>
      <c r="OWS16" s="2"/>
      <c r="OWT16" s="2"/>
      <c r="OWU16" s="2"/>
      <c r="OWV16" s="2"/>
      <c r="OWW16" s="2"/>
      <c r="OWX16" s="2"/>
      <c r="OWY16" s="2"/>
      <c r="OWZ16" s="2"/>
      <c r="OXA16" s="2"/>
      <c r="OXB16" s="2"/>
      <c r="OXC16" s="2"/>
      <c r="OXD16" s="2"/>
      <c r="OXE16" s="2"/>
      <c r="OXF16" s="2"/>
      <c r="OXG16" s="2"/>
      <c r="OXH16" s="2"/>
      <c r="OXI16" s="2"/>
      <c r="OXJ16" s="2"/>
      <c r="OXK16" s="2"/>
      <c r="OXL16" s="2"/>
      <c r="OXM16" s="2"/>
      <c r="OXN16" s="2"/>
      <c r="OXO16" s="2"/>
      <c r="OXP16" s="2"/>
      <c r="OXQ16" s="2"/>
      <c r="OXR16" s="2"/>
      <c r="OXS16" s="2"/>
      <c r="OXT16" s="2"/>
      <c r="OXU16" s="2"/>
      <c r="OXV16" s="2"/>
      <c r="OXW16" s="2"/>
      <c r="OXX16" s="2"/>
      <c r="OXY16" s="2"/>
      <c r="OXZ16" s="2"/>
      <c r="OYA16" s="2"/>
      <c r="OYB16" s="2"/>
      <c r="OYC16" s="2"/>
      <c r="OYD16" s="2"/>
      <c r="OYE16" s="2"/>
      <c r="OYF16" s="2"/>
      <c r="OYG16" s="2"/>
      <c r="OYH16" s="2"/>
      <c r="OYI16" s="2"/>
      <c r="OYJ16" s="2"/>
      <c r="OYK16" s="2"/>
      <c r="OYL16" s="2"/>
      <c r="OYM16" s="2"/>
      <c r="OYN16" s="2"/>
      <c r="OYO16" s="2"/>
      <c r="OYP16" s="2"/>
      <c r="OYQ16" s="2"/>
      <c r="OYR16" s="2"/>
      <c r="OYS16" s="2"/>
      <c r="OYT16" s="2"/>
      <c r="OYU16" s="2"/>
      <c r="OYV16" s="2"/>
      <c r="OYW16" s="2"/>
      <c r="OYX16" s="2"/>
      <c r="OYY16" s="2"/>
      <c r="OYZ16" s="2"/>
      <c r="OZA16" s="2"/>
      <c r="OZB16" s="2"/>
      <c r="OZC16" s="2"/>
      <c r="OZD16" s="2"/>
      <c r="OZE16" s="2"/>
      <c r="OZF16" s="2"/>
      <c r="OZG16" s="2"/>
      <c r="OZH16" s="2"/>
      <c r="OZI16" s="2"/>
      <c r="OZJ16" s="2"/>
      <c r="OZK16" s="2"/>
      <c r="OZL16" s="2"/>
      <c r="OZM16" s="2"/>
      <c r="OZN16" s="2"/>
      <c r="OZO16" s="2"/>
      <c r="OZP16" s="2"/>
      <c r="OZQ16" s="2"/>
      <c r="OZR16" s="2"/>
      <c r="OZS16" s="2"/>
      <c r="OZT16" s="2"/>
      <c r="OZU16" s="2"/>
      <c r="OZV16" s="2"/>
      <c r="OZW16" s="2"/>
      <c r="OZX16" s="2"/>
      <c r="OZY16" s="2"/>
      <c r="OZZ16" s="2"/>
      <c r="PAA16" s="2"/>
      <c r="PAB16" s="2"/>
      <c r="PAC16" s="2"/>
      <c r="PAD16" s="2"/>
      <c r="PAE16" s="2"/>
      <c r="PAF16" s="2"/>
      <c r="PAG16" s="2"/>
      <c r="PAH16" s="2"/>
      <c r="PAI16" s="2"/>
      <c r="PAJ16" s="2"/>
      <c r="PAK16" s="2"/>
      <c r="PAL16" s="2"/>
      <c r="PAM16" s="2"/>
      <c r="PAN16" s="2"/>
      <c r="PAO16" s="2"/>
      <c r="PAP16" s="2"/>
      <c r="PAQ16" s="2"/>
      <c r="PAR16" s="2"/>
      <c r="PAS16" s="2"/>
      <c r="PAT16" s="2"/>
      <c r="PAU16" s="2"/>
      <c r="PAV16" s="2"/>
      <c r="PAW16" s="2"/>
      <c r="PAX16" s="2"/>
      <c r="PAY16" s="2"/>
      <c r="PAZ16" s="2"/>
      <c r="PBA16" s="2"/>
      <c r="PBB16" s="2"/>
      <c r="PBC16" s="2"/>
      <c r="PBD16" s="2"/>
      <c r="PBE16" s="2"/>
      <c r="PBF16" s="2"/>
      <c r="PBG16" s="2"/>
      <c r="PBH16" s="2"/>
      <c r="PBI16" s="2"/>
      <c r="PBJ16" s="2"/>
      <c r="PBK16" s="2"/>
      <c r="PBL16" s="2"/>
      <c r="PBM16" s="2"/>
      <c r="PBN16" s="2"/>
      <c r="PBO16" s="2"/>
      <c r="PBP16" s="2"/>
      <c r="PBQ16" s="2"/>
      <c r="PBR16" s="2"/>
      <c r="PBS16" s="2"/>
      <c r="PBT16" s="2"/>
      <c r="PBU16" s="2"/>
      <c r="PBV16" s="2"/>
      <c r="PBW16" s="2"/>
      <c r="PBX16" s="2"/>
      <c r="PBY16" s="2"/>
      <c r="PBZ16" s="2"/>
      <c r="PCA16" s="2"/>
      <c r="PCB16" s="2"/>
      <c r="PCC16" s="2"/>
      <c r="PCD16" s="2"/>
      <c r="PCE16" s="2"/>
      <c r="PCF16" s="2"/>
      <c r="PCG16" s="2"/>
      <c r="PCH16" s="2"/>
      <c r="PCI16" s="2"/>
      <c r="PCJ16" s="2"/>
      <c r="PCK16" s="2"/>
      <c r="PCL16" s="2"/>
      <c r="PCM16" s="2"/>
      <c r="PCN16" s="2"/>
      <c r="PCO16" s="2"/>
      <c r="PCP16" s="2"/>
      <c r="PCQ16" s="2"/>
      <c r="PCR16" s="2"/>
      <c r="PCS16" s="2"/>
      <c r="PCT16" s="2"/>
      <c r="PCU16" s="2"/>
      <c r="PCV16" s="2"/>
      <c r="PCW16" s="2"/>
      <c r="PCX16" s="2"/>
      <c r="PCY16" s="2"/>
      <c r="PCZ16" s="2"/>
      <c r="PDA16" s="2"/>
      <c r="PDB16" s="2"/>
      <c r="PDC16" s="2"/>
      <c r="PDD16" s="2"/>
      <c r="PDE16" s="2"/>
      <c r="PDF16" s="2"/>
      <c r="PDG16" s="2"/>
      <c r="PDH16" s="2"/>
      <c r="PDI16" s="2"/>
      <c r="PDJ16" s="2"/>
      <c r="PDK16" s="2"/>
      <c r="PDL16" s="2"/>
      <c r="PDM16" s="2"/>
      <c r="PDN16" s="2"/>
      <c r="PDO16" s="2"/>
      <c r="PDP16" s="2"/>
      <c r="PDQ16" s="2"/>
      <c r="PDR16" s="2"/>
      <c r="PDS16" s="2"/>
      <c r="PDT16" s="2"/>
      <c r="PDU16" s="2"/>
      <c r="PDV16" s="2"/>
      <c r="PDW16" s="2"/>
      <c r="PDX16" s="2"/>
      <c r="PDY16" s="2"/>
      <c r="PDZ16" s="2"/>
      <c r="PEA16" s="2"/>
      <c r="PEB16" s="2"/>
      <c r="PEC16" s="2"/>
      <c r="PED16" s="2"/>
      <c r="PEE16" s="2"/>
      <c r="PEF16" s="2"/>
      <c r="PEG16" s="2"/>
      <c r="PEH16" s="2"/>
      <c r="PEI16" s="2"/>
      <c r="PEJ16" s="2"/>
      <c r="PEK16" s="2"/>
      <c r="PEL16" s="2"/>
      <c r="PEM16" s="2"/>
      <c r="PEN16" s="2"/>
      <c r="PEO16" s="2"/>
      <c r="PEP16" s="2"/>
      <c r="PEQ16" s="2"/>
      <c r="PER16" s="2"/>
      <c r="PES16" s="2"/>
      <c r="PET16" s="2"/>
      <c r="PEU16" s="2"/>
      <c r="PEV16" s="2"/>
      <c r="PEW16" s="2"/>
      <c r="PEX16" s="2"/>
      <c r="PEY16" s="2"/>
      <c r="PEZ16" s="2"/>
      <c r="PFA16" s="2"/>
      <c r="PFB16" s="2"/>
      <c r="PFC16" s="2"/>
      <c r="PFD16" s="2"/>
      <c r="PFE16" s="2"/>
      <c r="PFF16" s="2"/>
      <c r="PFG16" s="2"/>
      <c r="PFH16" s="2"/>
      <c r="PFI16" s="2"/>
      <c r="PFJ16" s="2"/>
      <c r="PFK16" s="2"/>
      <c r="PFL16" s="2"/>
      <c r="PFM16" s="2"/>
      <c r="PFN16" s="2"/>
      <c r="PFO16" s="2"/>
      <c r="PFP16" s="2"/>
      <c r="PFQ16" s="2"/>
      <c r="PFR16" s="2"/>
      <c r="PFS16" s="2"/>
      <c r="PFT16" s="2"/>
      <c r="PFU16" s="2"/>
      <c r="PFV16" s="2"/>
      <c r="PFW16" s="2"/>
      <c r="PFX16" s="2"/>
      <c r="PFY16" s="2"/>
      <c r="PFZ16" s="2"/>
      <c r="PGA16" s="2"/>
      <c r="PGB16" s="2"/>
      <c r="PGC16" s="2"/>
      <c r="PGD16" s="2"/>
      <c r="PGE16" s="2"/>
      <c r="PGF16" s="2"/>
      <c r="PGG16" s="2"/>
      <c r="PGH16" s="2"/>
      <c r="PGI16" s="2"/>
      <c r="PGJ16" s="2"/>
      <c r="PGK16" s="2"/>
      <c r="PGL16" s="2"/>
      <c r="PGM16" s="2"/>
      <c r="PGN16" s="2"/>
      <c r="PGO16" s="2"/>
      <c r="PGP16" s="2"/>
      <c r="PGQ16" s="2"/>
      <c r="PGR16" s="2"/>
      <c r="PGS16" s="2"/>
      <c r="PGT16" s="2"/>
      <c r="PGU16" s="2"/>
      <c r="PGV16" s="2"/>
      <c r="PGW16" s="2"/>
      <c r="PGX16" s="2"/>
      <c r="PGY16" s="2"/>
      <c r="PGZ16" s="2"/>
      <c r="PHA16" s="2"/>
      <c r="PHB16" s="2"/>
      <c r="PHC16" s="2"/>
      <c r="PHD16" s="2"/>
      <c r="PHE16" s="2"/>
      <c r="PHF16" s="2"/>
      <c r="PHG16" s="2"/>
      <c r="PHH16" s="2"/>
      <c r="PHI16" s="2"/>
      <c r="PHJ16" s="2"/>
      <c r="PHK16" s="2"/>
      <c r="PHL16" s="2"/>
      <c r="PHM16" s="2"/>
      <c r="PHN16" s="2"/>
      <c r="PHO16" s="2"/>
      <c r="PHP16" s="2"/>
      <c r="PHQ16" s="2"/>
      <c r="PHR16" s="2"/>
      <c r="PHS16" s="2"/>
      <c r="PHT16" s="2"/>
      <c r="PHU16" s="2"/>
      <c r="PHV16" s="2"/>
      <c r="PHW16" s="2"/>
      <c r="PHX16" s="2"/>
      <c r="PHY16" s="2"/>
      <c r="PHZ16" s="2"/>
      <c r="PIA16" s="2"/>
      <c r="PIB16" s="2"/>
      <c r="PIC16" s="2"/>
      <c r="PID16" s="2"/>
      <c r="PIE16" s="2"/>
      <c r="PIF16" s="2"/>
      <c r="PIG16" s="2"/>
      <c r="PIH16" s="2"/>
      <c r="PII16" s="2"/>
      <c r="PIJ16" s="2"/>
      <c r="PIK16" s="2"/>
      <c r="PIL16" s="2"/>
      <c r="PIM16" s="2"/>
      <c r="PIN16" s="2"/>
      <c r="PIO16" s="2"/>
      <c r="PIP16" s="2"/>
      <c r="PIQ16" s="2"/>
      <c r="PIR16" s="2"/>
      <c r="PIS16" s="2"/>
      <c r="PIT16" s="2"/>
      <c r="PIU16" s="2"/>
      <c r="PIV16" s="2"/>
      <c r="PIW16" s="2"/>
      <c r="PIX16" s="2"/>
      <c r="PIY16" s="2"/>
      <c r="PIZ16" s="2"/>
      <c r="PJA16" s="2"/>
      <c r="PJB16" s="2"/>
      <c r="PJC16" s="2"/>
      <c r="PJD16" s="2"/>
      <c r="PJE16" s="2"/>
      <c r="PJF16" s="2"/>
      <c r="PJG16" s="2"/>
      <c r="PJH16" s="2"/>
      <c r="PJI16" s="2"/>
      <c r="PJJ16" s="2"/>
      <c r="PJK16" s="2"/>
      <c r="PJL16" s="2"/>
      <c r="PJM16" s="2"/>
      <c r="PJN16" s="2"/>
      <c r="PJO16" s="2"/>
      <c r="PJP16" s="2"/>
      <c r="PJQ16" s="2"/>
      <c r="PJR16" s="2"/>
      <c r="PJS16" s="2"/>
      <c r="PJT16" s="2"/>
      <c r="PJU16" s="2"/>
      <c r="PJV16" s="2"/>
      <c r="PJW16" s="2"/>
      <c r="PJX16" s="2"/>
      <c r="PJY16" s="2"/>
      <c r="PJZ16" s="2"/>
      <c r="PKA16" s="2"/>
      <c r="PKB16" s="2"/>
      <c r="PKC16" s="2"/>
      <c r="PKD16" s="2"/>
      <c r="PKE16" s="2"/>
      <c r="PKF16" s="2"/>
      <c r="PKG16" s="2"/>
      <c r="PKH16" s="2"/>
      <c r="PKI16" s="2"/>
      <c r="PKJ16" s="2"/>
      <c r="PKK16" s="2"/>
      <c r="PKL16" s="2"/>
      <c r="PKM16" s="2"/>
      <c r="PKN16" s="2"/>
      <c r="PKO16" s="2"/>
      <c r="PKP16" s="2"/>
      <c r="PKQ16" s="2"/>
      <c r="PKR16" s="2"/>
      <c r="PKS16" s="2"/>
      <c r="PKT16" s="2"/>
      <c r="PKU16" s="2"/>
      <c r="PKV16" s="2"/>
      <c r="PKW16" s="2"/>
      <c r="PKX16" s="2"/>
      <c r="PKY16" s="2"/>
      <c r="PKZ16" s="2"/>
      <c r="PLA16" s="2"/>
      <c r="PLB16" s="2"/>
      <c r="PLC16" s="2"/>
      <c r="PLD16" s="2"/>
      <c r="PLE16" s="2"/>
      <c r="PLF16" s="2"/>
      <c r="PLG16" s="2"/>
      <c r="PLH16" s="2"/>
      <c r="PLI16" s="2"/>
      <c r="PLJ16" s="2"/>
      <c r="PLK16" s="2"/>
      <c r="PLL16" s="2"/>
      <c r="PLM16" s="2"/>
      <c r="PLN16" s="2"/>
      <c r="PLO16" s="2"/>
      <c r="PLP16" s="2"/>
      <c r="PLQ16" s="2"/>
      <c r="PLR16" s="2"/>
      <c r="PLS16" s="2"/>
      <c r="PLT16" s="2"/>
      <c r="PLU16" s="2"/>
      <c r="PLV16" s="2"/>
      <c r="PLW16" s="2"/>
      <c r="PLX16" s="2"/>
      <c r="PLY16" s="2"/>
      <c r="PLZ16" s="2"/>
      <c r="PMA16" s="2"/>
      <c r="PMB16" s="2"/>
      <c r="PMC16" s="2"/>
      <c r="PMD16" s="2"/>
      <c r="PME16" s="2"/>
      <c r="PMF16" s="2"/>
      <c r="PMG16" s="2"/>
      <c r="PMH16" s="2"/>
      <c r="PMI16" s="2"/>
      <c r="PMJ16" s="2"/>
      <c r="PMK16" s="2"/>
      <c r="PML16" s="2"/>
      <c r="PMM16" s="2"/>
      <c r="PMN16" s="2"/>
      <c r="PMO16" s="2"/>
      <c r="PMP16" s="2"/>
      <c r="PMQ16" s="2"/>
      <c r="PMR16" s="2"/>
      <c r="PMS16" s="2"/>
      <c r="PMT16" s="2"/>
      <c r="PMU16" s="2"/>
      <c r="PMV16" s="2"/>
      <c r="PMW16" s="2"/>
      <c r="PMX16" s="2"/>
      <c r="PMY16" s="2"/>
      <c r="PMZ16" s="2"/>
      <c r="PNA16" s="2"/>
      <c r="PNB16" s="2"/>
      <c r="PNC16" s="2"/>
      <c r="PND16" s="2"/>
      <c r="PNE16" s="2"/>
      <c r="PNF16" s="2"/>
      <c r="PNG16" s="2"/>
      <c r="PNH16" s="2"/>
      <c r="PNI16" s="2"/>
      <c r="PNJ16" s="2"/>
      <c r="PNK16" s="2"/>
      <c r="PNL16" s="2"/>
      <c r="PNM16" s="2"/>
      <c r="PNN16" s="2"/>
      <c r="PNO16" s="2"/>
      <c r="PNP16" s="2"/>
      <c r="PNQ16" s="2"/>
      <c r="PNR16" s="2"/>
      <c r="PNS16" s="2"/>
      <c r="PNT16" s="2"/>
      <c r="PNU16" s="2"/>
      <c r="PNV16" s="2"/>
      <c r="PNW16" s="2"/>
      <c r="PNX16" s="2"/>
      <c r="PNY16" s="2"/>
      <c r="PNZ16" s="2"/>
      <c r="POA16" s="2"/>
      <c r="POB16" s="2"/>
      <c r="POC16" s="2"/>
      <c r="POD16" s="2"/>
      <c r="POE16" s="2"/>
      <c r="POF16" s="2"/>
      <c r="POG16" s="2"/>
      <c r="POH16" s="2"/>
      <c r="POI16" s="2"/>
      <c r="POJ16" s="2"/>
      <c r="POK16" s="2"/>
      <c r="POL16" s="2"/>
      <c r="POM16" s="2"/>
      <c r="PON16" s="2"/>
      <c r="POO16" s="2"/>
      <c r="POP16" s="2"/>
      <c r="POQ16" s="2"/>
      <c r="POR16" s="2"/>
      <c r="POS16" s="2"/>
      <c r="POT16" s="2"/>
      <c r="POU16" s="2"/>
      <c r="POV16" s="2"/>
      <c r="POW16" s="2"/>
      <c r="POX16" s="2"/>
      <c r="POY16" s="2"/>
      <c r="POZ16" s="2"/>
      <c r="PPA16" s="2"/>
      <c r="PPB16" s="2"/>
      <c r="PPC16" s="2"/>
      <c r="PPD16" s="2"/>
      <c r="PPE16" s="2"/>
      <c r="PPF16" s="2"/>
      <c r="PPG16" s="2"/>
      <c r="PPH16" s="2"/>
      <c r="PPI16" s="2"/>
      <c r="PPJ16" s="2"/>
      <c r="PPK16" s="2"/>
      <c r="PPL16" s="2"/>
      <c r="PPM16" s="2"/>
      <c r="PPN16" s="2"/>
      <c r="PPO16" s="2"/>
      <c r="PPP16" s="2"/>
      <c r="PPQ16" s="2"/>
      <c r="PPR16" s="2"/>
      <c r="PPS16" s="2"/>
      <c r="PPT16" s="2"/>
      <c r="PPU16" s="2"/>
      <c r="PPV16" s="2"/>
      <c r="PPW16" s="2"/>
      <c r="PPX16" s="2"/>
      <c r="PPY16" s="2"/>
      <c r="PPZ16" s="2"/>
      <c r="PQA16" s="2"/>
      <c r="PQB16" s="2"/>
      <c r="PQC16" s="2"/>
      <c r="PQD16" s="2"/>
      <c r="PQE16" s="2"/>
      <c r="PQF16" s="2"/>
      <c r="PQG16" s="2"/>
      <c r="PQH16" s="2"/>
      <c r="PQI16" s="2"/>
      <c r="PQJ16" s="2"/>
      <c r="PQK16" s="2"/>
      <c r="PQL16" s="2"/>
      <c r="PQM16" s="2"/>
      <c r="PQN16" s="2"/>
      <c r="PQO16" s="2"/>
      <c r="PQP16" s="2"/>
      <c r="PQQ16" s="2"/>
      <c r="PQR16" s="2"/>
      <c r="PQS16" s="2"/>
      <c r="PQT16" s="2"/>
      <c r="PQU16" s="2"/>
      <c r="PQV16" s="2"/>
      <c r="PQW16" s="2"/>
      <c r="PQX16" s="2"/>
      <c r="PQY16" s="2"/>
      <c r="PQZ16" s="2"/>
      <c r="PRA16" s="2"/>
      <c r="PRB16" s="2"/>
      <c r="PRC16" s="2"/>
      <c r="PRD16" s="2"/>
      <c r="PRE16" s="2"/>
      <c r="PRF16" s="2"/>
      <c r="PRG16" s="2"/>
      <c r="PRH16" s="2"/>
      <c r="PRI16" s="2"/>
      <c r="PRJ16" s="2"/>
      <c r="PRK16" s="2"/>
      <c r="PRL16" s="2"/>
      <c r="PRM16" s="2"/>
      <c r="PRN16" s="2"/>
      <c r="PRO16" s="2"/>
      <c r="PRP16" s="2"/>
      <c r="PRQ16" s="2"/>
      <c r="PRR16" s="2"/>
      <c r="PRS16" s="2"/>
      <c r="PRT16" s="2"/>
      <c r="PRU16" s="2"/>
      <c r="PRV16" s="2"/>
      <c r="PRW16" s="2"/>
      <c r="PRX16" s="2"/>
      <c r="PRY16" s="2"/>
      <c r="PRZ16" s="2"/>
      <c r="PSA16" s="2"/>
      <c r="PSB16" s="2"/>
      <c r="PSC16" s="2"/>
      <c r="PSD16" s="2"/>
      <c r="PSE16" s="2"/>
      <c r="PSF16" s="2"/>
      <c r="PSG16" s="2"/>
      <c r="PSH16" s="2"/>
      <c r="PSI16" s="2"/>
      <c r="PSJ16" s="2"/>
      <c r="PSK16" s="2"/>
      <c r="PSL16" s="2"/>
      <c r="PSM16" s="2"/>
      <c r="PSN16" s="2"/>
      <c r="PSO16" s="2"/>
      <c r="PSP16" s="2"/>
      <c r="PSQ16" s="2"/>
      <c r="PSR16" s="2"/>
      <c r="PSS16" s="2"/>
      <c r="PST16" s="2"/>
      <c r="PSU16" s="2"/>
      <c r="PSV16" s="2"/>
      <c r="PSW16" s="2"/>
      <c r="PSX16" s="2"/>
      <c r="PSY16" s="2"/>
      <c r="PSZ16" s="2"/>
      <c r="PTA16" s="2"/>
      <c r="PTB16" s="2"/>
      <c r="PTC16" s="2"/>
      <c r="PTD16" s="2"/>
      <c r="PTE16" s="2"/>
      <c r="PTF16" s="2"/>
      <c r="PTG16" s="2"/>
      <c r="PTH16" s="2"/>
      <c r="PTI16" s="2"/>
      <c r="PTJ16" s="2"/>
      <c r="PTK16" s="2"/>
      <c r="PTL16" s="2"/>
      <c r="PTM16" s="2"/>
      <c r="PTN16" s="2"/>
      <c r="PTO16" s="2"/>
      <c r="PTP16" s="2"/>
      <c r="PTQ16" s="2"/>
      <c r="PTR16" s="2"/>
      <c r="PTS16" s="2"/>
      <c r="PTT16" s="2"/>
      <c r="PTU16" s="2"/>
      <c r="PTV16" s="2"/>
      <c r="PTW16" s="2"/>
      <c r="PTX16" s="2"/>
      <c r="PTY16" s="2"/>
      <c r="PTZ16" s="2"/>
      <c r="PUA16" s="2"/>
      <c r="PUB16" s="2"/>
      <c r="PUC16" s="2"/>
      <c r="PUD16" s="2"/>
      <c r="PUE16" s="2"/>
      <c r="PUF16" s="2"/>
      <c r="PUG16" s="2"/>
      <c r="PUH16" s="2"/>
      <c r="PUI16" s="2"/>
      <c r="PUJ16" s="2"/>
      <c r="PUK16" s="2"/>
      <c r="PUL16" s="2"/>
      <c r="PUM16" s="2"/>
      <c r="PUN16" s="2"/>
      <c r="PUO16" s="2"/>
      <c r="PUP16" s="2"/>
      <c r="PUQ16" s="2"/>
      <c r="PUR16" s="2"/>
      <c r="PUS16" s="2"/>
      <c r="PUT16" s="2"/>
      <c r="PUU16" s="2"/>
      <c r="PUV16" s="2"/>
      <c r="PUW16" s="2"/>
      <c r="PUX16" s="2"/>
      <c r="PUY16" s="2"/>
      <c r="PUZ16" s="2"/>
      <c r="PVA16" s="2"/>
      <c r="PVB16" s="2"/>
      <c r="PVC16" s="2"/>
      <c r="PVD16" s="2"/>
      <c r="PVE16" s="2"/>
      <c r="PVF16" s="2"/>
      <c r="PVG16" s="2"/>
      <c r="PVH16" s="2"/>
      <c r="PVI16" s="2"/>
      <c r="PVJ16" s="2"/>
      <c r="PVK16" s="2"/>
      <c r="PVL16" s="2"/>
      <c r="PVM16" s="2"/>
      <c r="PVN16" s="2"/>
      <c r="PVO16" s="2"/>
      <c r="PVP16" s="2"/>
      <c r="PVQ16" s="2"/>
      <c r="PVR16" s="2"/>
      <c r="PVS16" s="2"/>
      <c r="PVT16" s="2"/>
      <c r="PVU16" s="2"/>
      <c r="PVV16" s="2"/>
      <c r="PVW16" s="2"/>
      <c r="PVX16" s="2"/>
      <c r="PVY16" s="2"/>
      <c r="PVZ16" s="2"/>
      <c r="PWA16" s="2"/>
      <c r="PWB16" s="2"/>
      <c r="PWC16" s="2"/>
      <c r="PWD16" s="2"/>
      <c r="PWE16" s="2"/>
      <c r="PWF16" s="2"/>
      <c r="PWG16" s="2"/>
      <c r="PWH16" s="2"/>
      <c r="PWI16" s="2"/>
      <c r="PWJ16" s="2"/>
      <c r="PWK16" s="2"/>
      <c r="PWL16" s="2"/>
      <c r="PWM16" s="2"/>
      <c r="PWN16" s="2"/>
      <c r="PWO16" s="2"/>
      <c r="PWP16" s="2"/>
      <c r="PWQ16" s="2"/>
      <c r="PWR16" s="2"/>
      <c r="PWS16" s="2"/>
      <c r="PWT16" s="2"/>
      <c r="PWU16" s="2"/>
      <c r="PWV16" s="2"/>
      <c r="PWW16" s="2"/>
      <c r="PWX16" s="2"/>
      <c r="PWY16" s="2"/>
      <c r="PWZ16" s="2"/>
      <c r="PXA16" s="2"/>
      <c r="PXB16" s="2"/>
      <c r="PXC16" s="2"/>
      <c r="PXD16" s="2"/>
      <c r="PXE16" s="2"/>
      <c r="PXF16" s="2"/>
      <c r="PXG16" s="2"/>
      <c r="PXH16" s="2"/>
      <c r="PXI16" s="2"/>
      <c r="PXJ16" s="2"/>
      <c r="PXK16" s="2"/>
      <c r="PXL16" s="2"/>
      <c r="PXM16" s="2"/>
      <c r="PXN16" s="2"/>
      <c r="PXO16" s="2"/>
      <c r="PXP16" s="2"/>
      <c r="PXQ16" s="2"/>
      <c r="PXR16" s="2"/>
      <c r="PXS16" s="2"/>
      <c r="PXT16" s="2"/>
      <c r="PXU16" s="2"/>
      <c r="PXV16" s="2"/>
      <c r="PXW16" s="2"/>
      <c r="PXX16" s="2"/>
      <c r="PXY16" s="2"/>
      <c r="PXZ16" s="2"/>
      <c r="PYA16" s="2"/>
      <c r="PYB16" s="2"/>
      <c r="PYC16" s="2"/>
      <c r="PYD16" s="2"/>
      <c r="PYE16" s="2"/>
      <c r="PYF16" s="2"/>
      <c r="PYG16" s="2"/>
      <c r="PYH16" s="2"/>
      <c r="PYI16" s="2"/>
      <c r="PYJ16" s="2"/>
      <c r="PYK16" s="2"/>
      <c r="PYL16" s="2"/>
      <c r="PYM16" s="2"/>
      <c r="PYN16" s="2"/>
      <c r="PYO16" s="2"/>
      <c r="PYP16" s="2"/>
      <c r="PYQ16" s="2"/>
      <c r="PYR16" s="2"/>
      <c r="PYS16" s="2"/>
      <c r="PYT16" s="2"/>
      <c r="PYU16" s="2"/>
      <c r="PYV16" s="2"/>
      <c r="PYW16" s="2"/>
      <c r="PYX16" s="2"/>
      <c r="PYY16" s="2"/>
      <c r="PYZ16" s="2"/>
      <c r="PZA16" s="2"/>
      <c r="PZB16" s="2"/>
      <c r="PZC16" s="2"/>
      <c r="PZD16" s="2"/>
      <c r="PZE16" s="2"/>
      <c r="PZF16" s="2"/>
      <c r="PZG16" s="2"/>
      <c r="PZH16" s="2"/>
      <c r="PZI16" s="2"/>
      <c r="PZJ16" s="2"/>
      <c r="PZK16" s="2"/>
      <c r="PZL16" s="2"/>
      <c r="PZM16" s="2"/>
      <c r="PZN16" s="2"/>
      <c r="PZO16" s="2"/>
      <c r="PZP16" s="2"/>
      <c r="PZQ16" s="2"/>
      <c r="PZR16" s="2"/>
      <c r="PZS16" s="2"/>
      <c r="PZT16" s="2"/>
      <c r="PZU16" s="2"/>
      <c r="PZV16" s="2"/>
      <c r="PZW16" s="2"/>
      <c r="PZX16" s="2"/>
      <c r="PZY16" s="2"/>
      <c r="PZZ16" s="2"/>
      <c r="QAA16" s="2"/>
      <c r="QAB16" s="2"/>
      <c r="QAC16" s="2"/>
      <c r="QAD16" s="2"/>
      <c r="QAE16" s="2"/>
      <c r="QAF16" s="2"/>
      <c r="QAG16" s="2"/>
      <c r="QAH16" s="2"/>
      <c r="QAI16" s="2"/>
      <c r="QAJ16" s="2"/>
      <c r="QAK16" s="2"/>
      <c r="QAL16" s="2"/>
      <c r="QAM16" s="2"/>
      <c r="QAN16" s="2"/>
      <c r="QAO16" s="2"/>
      <c r="QAP16" s="2"/>
      <c r="QAQ16" s="2"/>
      <c r="QAR16" s="2"/>
      <c r="QAS16" s="2"/>
      <c r="QAT16" s="2"/>
      <c r="QAU16" s="2"/>
      <c r="QAV16" s="2"/>
      <c r="QAW16" s="2"/>
      <c r="QAX16" s="2"/>
      <c r="QAY16" s="2"/>
      <c r="QAZ16" s="2"/>
      <c r="QBA16" s="2"/>
      <c r="QBB16" s="2"/>
      <c r="QBC16" s="2"/>
      <c r="QBD16" s="2"/>
      <c r="QBE16" s="2"/>
      <c r="QBF16" s="2"/>
      <c r="QBG16" s="2"/>
      <c r="QBH16" s="2"/>
      <c r="QBI16" s="2"/>
      <c r="QBJ16" s="2"/>
      <c r="QBK16" s="2"/>
      <c r="QBL16" s="2"/>
      <c r="QBM16" s="2"/>
      <c r="QBN16" s="2"/>
      <c r="QBO16" s="2"/>
      <c r="QBP16" s="2"/>
      <c r="QBQ16" s="2"/>
      <c r="QBR16" s="2"/>
      <c r="QBS16" s="2"/>
      <c r="QBT16" s="2"/>
      <c r="QBU16" s="2"/>
      <c r="QBV16" s="2"/>
      <c r="QBW16" s="2"/>
      <c r="QBX16" s="2"/>
      <c r="QBY16" s="2"/>
      <c r="QBZ16" s="2"/>
      <c r="QCA16" s="2"/>
      <c r="QCB16" s="2"/>
      <c r="QCC16" s="2"/>
      <c r="QCD16" s="2"/>
      <c r="QCE16" s="2"/>
      <c r="QCF16" s="2"/>
      <c r="QCG16" s="2"/>
      <c r="QCH16" s="2"/>
      <c r="QCI16" s="2"/>
      <c r="QCJ16" s="2"/>
      <c r="QCK16" s="2"/>
      <c r="QCL16" s="2"/>
      <c r="QCM16" s="2"/>
      <c r="QCN16" s="2"/>
      <c r="QCO16" s="2"/>
      <c r="QCP16" s="2"/>
      <c r="QCQ16" s="2"/>
      <c r="QCR16" s="2"/>
      <c r="QCS16" s="2"/>
      <c r="QCT16" s="2"/>
      <c r="QCU16" s="2"/>
      <c r="QCV16" s="2"/>
      <c r="QCW16" s="2"/>
      <c r="QCX16" s="2"/>
      <c r="QCY16" s="2"/>
      <c r="QCZ16" s="2"/>
      <c r="QDA16" s="2"/>
      <c r="QDB16" s="2"/>
      <c r="QDC16" s="2"/>
      <c r="QDD16" s="2"/>
      <c r="QDE16" s="2"/>
      <c r="QDF16" s="2"/>
      <c r="QDG16" s="2"/>
      <c r="QDH16" s="2"/>
      <c r="QDI16" s="2"/>
      <c r="QDJ16" s="2"/>
      <c r="QDK16" s="2"/>
      <c r="QDL16" s="2"/>
      <c r="QDM16" s="2"/>
      <c r="QDN16" s="2"/>
      <c r="QDO16" s="2"/>
      <c r="QDP16" s="2"/>
      <c r="QDQ16" s="2"/>
      <c r="QDR16" s="2"/>
      <c r="QDS16" s="2"/>
      <c r="QDT16" s="2"/>
      <c r="QDU16" s="2"/>
      <c r="QDV16" s="2"/>
      <c r="QDW16" s="2"/>
      <c r="QDX16" s="2"/>
      <c r="QDY16" s="2"/>
      <c r="QDZ16" s="2"/>
      <c r="QEA16" s="2"/>
      <c r="QEB16" s="2"/>
      <c r="QEC16" s="2"/>
      <c r="QED16" s="2"/>
      <c r="QEE16" s="2"/>
      <c r="QEF16" s="2"/>
      <c r="QEG16" s="2"/>
      <c r="QEH16" s="2"/>
      <c r="QEI16" s="2"/>
      <c r="QEJ16" s="2"/>
      <c r="QEK16" s="2"/>
      <c r="QEL16" s="2"/>
      <c r="QEM16" s="2"/>
      <c r="QEN16" s="2"/>
      <c r="QEO16" s="2"/>
      <c r="QEP16" s="2"/>
      <c r="QEQ16" s="2"/>
      <c r="QER16" s="2"/>
      <c r="QES16" s="2"/>
      <c r="QET16" s="2"/>
      <c r="QEU16" s="2"/>
      <c r="QEV16" s="2"/>
      <c r="QEW16" s="2"/>
      <c r="QEX16" s="2"/>
      <c r="QEY16" s="2"/>
      <c r="QEZ16" s="2"/>
      <c r="QFA16" s="2"/>
      <c r="QFB16" s="2"/>
      <c r="QFC16" s="2"/>
      <c r="QFD16" s="2"/>
      <c r="QFE16" s="2"/>
      <c r="QFF16" s="2"/>
      <c r="QFG16" s="2"/>
      <c r="QFH16" s="2"/>
      <c r="QFI16" s="2"/>
      <c r="QFJ16" s="2"/>
      <c r="QFK16" s="2"/>
      <c r="QFL16" s="2"/>
      <c r="QFM16" s="2"/>
      <c r="QFN16" s="2"/>
      <c r="QFO16" s="2"/>
      <c r="QFP16" s="2"/>
      <c r="QFQ16" s="2"/>
      <c r="QFR16" s="2"/>
      <c r="QFS16" s="2"/>
      <c r="QFT16" s="2"/>
      <c r="QFU16" s="2"/>
      <c r="QFV16" s="2"/>
      <c r="QFW16" s="2"/>
      <c r="QFX16" s="2"/>
      <c r="QFY16" s="2"/>
      <c r="QFZ16" s="2"/>
      <c r="QGA16" s="2"/>
      <c r="QGB16" s="2"/>
      <c r="QGC16" s="2"/>
      <c r="QGD16" s="2"/>
      <c r="QGE16" s="2"/>
      <c r="QGF16" s="2"/>
      <c r="QGG16" s="2"/>
      <c r="QGH16" s="2"/>
      <c r="QGI16" s="2"/>
      <c r="QGJ16" s="2"/>
      <c r="QGK16" s="2"/>
      <c r="QGL16" s="2"/>
      <c r="QGM16" s="2"/>
      <c r="QGN16" s="2"/>
      <c r="QGO16" s="2"/>
      <c r="QGP16" s="2"/>
      <c r="QGQ16" s="2"/>
      <c r="QGR16" s="2"/>
      <c r="QGS16" s="2"/>
      <c r="QGT16" s="2"/>
      <c r="QGU16" s="2"/>
      <c r="QGV16" s="2"/>
      <c r="QGW16" s="2"/>
      <c r="QGX16" s="2"/>
      <c r="QGY16" s="2"/>
      <c r="QGZ16" s="2"/>
      <c r="QHA16" s="2"/>
      <c r="QHB16" s="2"/>
      <c r="QHC16" s="2"/>
      <c r="QHD16" s="2"/>
      <c r="QHE16" s="2"/>
      <c r="QHF16" s="2"/>
      <c r="QHG16" s="2"/>
      <c r="QHH16" s="2"/>
      <c r="QHI16" s="2"/>
      <c r="QHJ16" s="2"/>
      <c r="QHK16" s="2"/>
      <c r="QHL16" s="2"/>
      <c r="QHM16" s="2"/>
      <c r="QHN16" s="2"/>
      <c r="QHO16" s="2"/>
      <c r="QHP16" s="2"/>
      <c r="QHQ16" s="2"/>
      <c r="QHR16" s="2"/>
      <c r="QHS16" s="2"/>
      <c r="QHT16" s="2"/>
      <c r="QHU16" s="2"/>
      <c r="QHV16" s="2"/>
      <c r="QHW16" s="2"/>
      <c r="QHX16" s="2"/>
      <c r="QHY16" s="2"/>
      <c r="QHZ16" s="2"/>
      <c r="QIA16" s="2"/>
      <c r="QIB16" s="2"/>
      <c r="QIC16" s="2"/>
      <c r="QID16" s="2"/>
      <c r="QIE16" s="2"/>
      <c r="QIF16" s="2"/>
      <c r="QIG16" s="2"/>
      <c r="QIH16" s="2"/>
      <c r="QII16" s="2"/>
      <c r="QIJ16" s="2"/>
      <c r="QIK16" s="2"/>
      <c r="QIL16" s="2"/>
      <c r="QIM16" s="2"/>
      <c r="QIN16" s="2"/>
      <c r="QIO16" s="2"/>
      <c r="QIP16" s="2"/>
      <c r="QIQ16" s="2"/>
      <c r="QIR16" s="2"/>
      <c r="QIS16" s="2"/>
      <c r="QIT16" s="2"/>
      <c r="QIU16" s="2"/>
      <c r="QIV16" s="2"/>
      <c r="QIW16" s="2"/>
      <c r="QIX16" s="2"/>
      <c r="QIY16" s="2"/>
      <c r="QIZ16" s="2"/>
      <c r="QJA16" s="2"/>
      <c r="QJB16" s="2"/>
      <c r="QJC16" s="2"/>
      <c r="QJD16" s="2"/>
      <c r="QJE16" s="2"/>
      <c r="QJF16" s="2"/>
      <c r="QJG16" s="2"/>
      <c r="QJH16" s="2"/>
      <c r="QJI16" s="2"/>
      <c r="QJJ16" s="2"/>
      <c r="QJK16" s="2"/>
      <c r="QJL16" s="2"/>
      <c r="QJM16" s="2"/>
      <c r="QJN16" s="2"/>
      <c r="QJO16" s="2"/>
      <c r="QJP16" s="2"/>
      <c r="QJQ16" s="2"/>
      <c r="QJR16" s="2"/>
      <c r="QJS16" s="2"/>
      <c r="QJT16" s="2"/>
      <c r="QJU16" s="2"/>
      <c r="QJV16" s="2"/>
      <c r="QJW16" s="2"/>
      <c r="QJX16" s="2"/>
      <c r="QJY16" s="2"/>
      <c r="QJZ16" s="2"/>
      <c r="QKA16" s="2"/>
      <c r="QKB16" s="2"/>
      <c r="QKC16" s="2"/>
      <c r="QKD16" s="2"/>
      <c r="QKE16" s="2"/>
      <c r="QKF16" s="2"/>
      <c r="QKG16" s="2"/>
      <c r="QKH16" s="2"/>
      <c r="QKI16" s="2"/>
      <c r="QKJ16" s="2"/>
      <c r="QKK16" s="2"/>
      <c r="QKL16" s="2"/>
      <c r="QKM16" s="2"/>
      <c r="QKN16" s="2"/>
      <c r="QKO16" s="2"/>
      <c r="QKP16" s="2"/>
      <c r="QKQ16" s="2"/>
      <c r="QKR16" s="2"/>
      <c r="QKS16" s="2"/>
      <c r="QKT16" s="2"/>
      <c r="QKU16" s="2"/>
      <c r="QKV16" s="2"/>
      <c r="QKW16" s="2"/>
      <c r="QKX16" s="2"/>
      <c r="QKY16" s="2"/>
      <c r="QKZ16" s="2"/>
      <c r="QLA16" s="2"/>
      <c r="QLB16" s="2"/>
      <c r="QLC16" s="2"/>
      <c r="QLD16" s="2"/>
      <c r="QLE16" s="2"/>
      <c r="QLF16" s="2"/>
      <c r="QLG16" s="2"/>
      <c r="QLH16" s="2"/>
      <c r="QLI16" s="2"/>
      <c r="QLJ16" s="2"/>
      <c r="QLK16" s="2"/>
      <c r="QLL16" s="2"/>
      <c r="QLM16" s="2"/>
      <c r="QLN16" s="2"/>
      <c r="QLO16" s="2"/>
      <c r="QLP16" s="2"/>
      <c r="QLQ16" s="2"/>
      <c r="QLR16" s="2"/>
      <c r="QLS16" s="2"/>
      <c r="QLT16" s="2"/>
      <c r="QLU16" s="2"/>
      <c r="QLV16" s="2"/>
      <c r="QLW16" s="2"/>
      <c r="QLX16" s="2"/>
      <c r="QLY16" s="2"/>
      <c r="QLZ16" s="2"/>
      <c r="QMA16" s="2"/>
      <c r="QMB16" s="2"/>
      <c r="QMC16" s="2"/>
      <c r="QMD16" s="2"/>
      <c r="QME16" s="2"/>
      <c r="QMF16" s="2"/>
      <c r="QMG16" s="2"/>
      <c r="QMH16" s="2"/>
      <c r="QMI16" s="2"/>
      <c r="QMJ16" s="2"/>
      <c r="QMK16" s="2"/>
      <c r="QML16" s="2"/>
      <c r="QMM16" s="2"/>
      <c r="QMN16" s="2"/>
      <c r="QMO16" s="2"/>
      <c r="QMP16" s="2"/>
      <c r="QMQ16" s="2"/>
      <c r="QMR16" s="2"/>
      <c r="QMS16" s="2"/>
      <c r="QMT16" s="2"/>
      <c r="QMU16" s="2"/>
      <c r="QMV16" s="2"/>
      <c r="QMW16" s="2"/>
      <c r="QMX16" s="2"/>
      <c r="QMY16" s="2"/>
      <c r="QMZ16" s="2"/>
      <c r="QNA16" s="2"/>
      <c r="QNB16" s="2"/>
      <c r="QNC16" s="2"/>
      <c r="QND16" s="2"/>
      <c r="QNE16" s="2"/>
      <c r="QNF16" s="2"/>
      <c r="QNG16" s="2"/>
      <c r="QNH16" s="2"/>
      <c r="QNI16" s="2"/>
      <c r="QNJ16" s="2"/>
      <c r="QNK16" s="2"/>
      <c r="QNL16" s="2"/>
      <c r="QNM16" s="2"/>
      <c r="QNN16" s="2"/>
      <c r="QNO16" s="2"/>
      <c r="QNP16" s="2"/>
      <c r="QNQ16" s="2"/>
      <c r="QNR16" s="2"/>
      <c r="QNS16" s="2"/>
      <c r="QNT16" s="2"/>
      <c r="QNU16" s="2"/>
      <c r="QNV16" s="2"/>
      <c r="QNW16" s="2"/>
      <c r="QNX16" s="2"/>
      <c r="QNY16" s="2"/>
      <c r="QNZ16" s="2"/>
      <c r="QOA16" s="2"/>
      <c r="QOB16" s="2"/>
      <c r="QOC16" s="2"/>
      <c r="QOD16" s="2"/>
      <c r="QOE16" s="2"/>
      <c r="QOF16" s="2"/>
      <c r="QOG16" s="2"/>
      <c r="QOH16" s="2"/>
      <c r="QOI16" s="2"/>
      <c r="QOJ16" s="2"/>
      <c r="QOK16" s="2"/>
      <c r="QOL16" s="2"/>
      <c r="QOM16" s="2"/>
      <c r="QON16" s="2"/>
      <c r="QOO16" s="2"/>
      <c r="QOP16" s="2"/>
      <c r="QOQ16" s="2"/>
      <c r="QOR16" s="2"/>
      <c r="QOS16" s="2"/>
      <c r="QOT16" s="2"/>
      <c r="QOU16" s="2"/>
      <c r="QOV16" s="2"/>
      <c r="QOW16" s="2"/>
      <c r="QOX16" s="2"/>
      <c r="QOY16" s="2"/>
      <c r="QOZ16" s="2"/>
      <c r="QPA16" s="2"/>
      <c r="QPB16" s="2"/>
      <c r="QPC16" s="2"/>
      <c r="QPD16" s="2"/>
      <c r="QPE16" s="2"/>
      <c r="QPF16" s="2"/>
      <c r="QPG16" s="2"/>
      <c r="QPH16" s="2"/>
      <c r="QPI16" s="2"/>
      <c r="QPJ16" s="2"/>
      <c r="QPK16" s="2"/>
      <c r="QPL16" s="2"/>
      <c r="QPM16" s="2"/>
      <c r="QPN16" s="2"/>
      <c r="QPO16" s="2"/>
      <c r="QPP16" s="2"/>
      <c r="QPQ16" s="2"/>
      <c r="QPR16" s="2"/>
      <c r="QPS16" s="2"/>
      <c r="QPT16" s="2"/>
      <c r="QPU16" s="2"/>
      <c r="QPV16" s="2"/>
      <c r="QPW16" s="2"/>
      <c r="QPX16" s="2"/>
      <c r="QPY16" s="2"/>
      <c r="QPZ16" s="2"/>
      <c r="QQA16" s="2"/>
      <c r="QQB16" s="2"/>
      <c r="QQC16" s="2"/>
      <c r="QQD16" s="2"/>
      <c r="QQE16" s="2"/>
      <c r="QQF16" s="2"/>
      <c r="QQG16" s="2"/>
      <c r="QQH16" s="2"/>
      <c r="QQI16" s="2"/>
      <c r="QQJ16" s="2"/>
      <c r="QQK16" s="2"/>
      <c r="QQL16" s="2"/>
      <c r="QQM16" s="2"/>
      <c r="QQN16" s="2"/>
      <c r="QQO16" s="2"/>
      <c r="QQP16" s="2"/>
      <c r="QQQ16" s="2"/>
      <c r="QQR16" s="2"/>
      <c r="QQS16" s="2"/>
      <c r="QQT16" s="2"/>
      <c r="QQU16" s="2"/>
      <c r="QQV16" s="2"/>
      <c r="QQW16" s="2"/>
      <c r="QQX16" s="2"/>
      <c r="QQY16" s="2"/>
      <c r="QQZ16" s="2"/>
      <c r="QRA16" s="2"/>
      <c r="QRB16" s="2"/>
      <c r="QRC16" s="2"/>
      <c r="QRD16" s="2"/>
      <c r="QRE16" s="2"/>
      <c r="QRF16" s="2"/>
      <c r="QRG16" s="2"/>
      <c r="QRH16" s="2"/>
      <c r="QRI16" s="2"/>
      <c r="QRJ16" s="2"/>
      <c r="QRK16" s="2"/>
      <c r="QRL16" s="2"/>
      <c r="QRM16" s="2"/>
      <c r="QRN16" s="2"/>
      <c r="QRO16" s="2"/>
      <c r="QRP16" s="2"/>
      <c r="QRQ16" s="2"/>
      <c r="QRR16" s="2"/>
      <c r="QRS16" s="2"/>
      <c r="QRT16" s="2"/>
      <c r="QRU16" s="2"/>
      <c r="QRV16" s="2"/>
      <c r="QRW16" s="2"/>
      <c r="QRX16" s="2"/>
      <c r="QRY16" s="2"/>
      <c r="QRZ16" s="2"/>
      <c r="QSA16" s="2"/>
      <c r="QSB16" s="2"/>
      <c r="QSC16" s="2"/>
      <c r="QSD16" s="2"/>
      <c r="QSE16" s="2"/>
      <c r="QSF16" s="2"/>
      <c r="QSG16" s="2"/>
      <c r="QSH16" s="2"/>
      <c r="QSI16" s="2"/>
      <c r="QSJ16" s="2"/>
      <c r="QSK16" s="2"/>
      <c r="QSL16" s="2"/>
      <c r="QSM16" s="2"/>
      <c r="QSN16" s="2"/>
      <c r="QSO16" s="2"/>
      <c r="QSP16" s="2"/>
      <c r="QSQ16" s="2"/>
      <c r="QSR16" s="2"/>
      <c r="QSS16" s="2"/>
      <c r="QST16" s="2"/>
      <c r="QSU16" s="2"/>
      <c r="QSV16" s="2"/>
      <c r="QSW16" s="2"/>
      <c r="QSX16" s="2"/>
      <c r="QSY16" s="2"/>
      <c r="QSZ16" s="2"/>
      <c r="QTA16" s="2"/>
      <c r="QTB16" s="2"/>
      <c r="QTC16" s="2"/>
      <c r="QTD16" s="2"/>
      <c r="QTE16" s="2"/>
      <c r="QTF16" s="2"/>
      <c r="QTG16" s="2"/>
      <c r="QTH16" s="2"/>
      <c r="QTI16" s="2"/>
      <c r="QTJ16" s="2"/>
      <c r="QTK16" s="2"/>
      <c r="QTL16" s="2"/>
      <c r="QTM16" s="2"/>
      <c r="QTN16" s="2"/>
      <c r="QTO16" s="2"/>
      <c r="QTP16" s="2"/>
      <c r="QTQ16" s="2"/>
      <c r="QTR16" s="2"/>
      <c r="QTS16" s="2"/>
      <c r="QTT16" s="2"/>
      <c r="QTU16" s="2"/>
      <c r="QTV16" s="2"/>
      <c r="QTW16" s="2"/>
      <c r="QTX16" s="2"/>
      <c r="QTY16" s="2"/>
      <c r="QTZ16" s="2"/>
      <c r="QUA16" s="2"/>
      <c r="QUB16" s="2"/>
      <c r="QUC16" s="2"/>
      <c r="QUD16" s="2"/>
      <c r="QUE16" s="2"/>
      <c r="QUF16" s="2"/>
      <c r="QUG16" s="2"/>
      <c r="QUH16" s="2"/>
      <c r="QUI16" s="2"/>
      <c r="QUJ16" s="2"/>
      <c r="QUK16" s="2"/>
      <c r="QUL16" s="2"/>
      <c r="QUM16" s="2"/>
      <c r="QUN16" s="2"/>
      <c r="QUO16" s="2"/>
      <c r="QUP16" s="2"/>
      <c r="QUQ16" s="2"/>
      <c r="QUR16" s="2"/>
      <c r="QUS16" s="2"/>
      <c r="QUT16" s="2"/>
      <c r="QUU16" s="2"/>
      <c r="QUV16" s="2"/>
      <c r="QUW16" s="2"/>
      <c r="QUX16" s="2"/>
      <c r="QUY16" s="2"/>
      <c r="QUZ16" s="2"/>
      <c r="QVA16" s="2"/>
      <c r="QVB16" s="2"/>
      <c r="QVC16" s="2"/>
      <c r="QVD16" s="2"/>
      <c r="QVE16" s="2"/>
      <c r="QVF16" s="2"/>
      <c r="QVG16" s="2"/>
      <c r="QVH16" s="2"/>
      <c r="QVI16" s="2"/>
      <c r="QVJ16" s="2"/>
      <c r="QVK16" s="2"/>
      <c r="QVL16" s="2"/>
      <c r="QVM16" s="2"/>
      <c r="QVN16" s="2"/>
      <c r="QVO16" s="2"/>
      <c r="QVP16" s="2"/>
      <c r="QVQ16" s="2"/>
      <c r="QVR16" s="2"/>
      <c r="QVS16" s="2"/>
      <c r="QVT16" s="2"/>
      <c r="QVU16" s="2"/>
      <c r="QVV16" s="2"/>
      <c r="QVW16" s="2"/>
      <c r="QVX16" s="2"/>
      <c r="QVY16" s="2"/>
      <c r="QVZ16" s="2"/>
      <c r="QWA16" s="2"/>
      <c r="QWB16" s="2"/>
      <c r="QWC16" s="2"/>
      <c r="QWD16" s="2"/>
      <c r="QWE16" s="2"/>
      <c r="QWF16" s="2"/>
      <c r="QWG16" s="2"/>
      <c r="QWH16" s="2"/>
      <c r="QWI16" s="2"/>
      <c r="QWJ16" s="2"/>
      <c r="QWK16" s="2"/>
      <c r="QWL16" s="2"/>
      <c r="QWM16" s="2"/>
      <c r="QWN16" s="2"/>
      <c r="QWO16" s="2"/>
      <c r="QWP16" s="2"/>
      <c r="QWQ16" s="2"/>
      <c r="QWR16" s="2"/>
      <c r="QWS16" s="2"/>
      <c r="QWT16" s="2"/>
      <c r="QWU16" s="2"/>
      <c r="QWV16" s="2"/>
      <c r="QWW16" s="2"/>
      <c r="QWX16" s="2"/>
      <c r="QWY16" s="2"/>
      <c r="QWZ16" s="2"/>
      <c r="QXA16" s="2"/>
      <c r="QXB16" s="2"/>
      <c r="QXC16" s="2"/>
      <c r="QXD16" s="2"/>
      <c r="QXE16" s="2"/>
      <c r="QXF16" s="2"/>
      <c r="QXG16" s="2"/>
      <c r="QXH16" s="2"/>
      <c r="QXI16" s="2"/>
      <c r="QXJ16" s="2"/>
      <c r="QXK16" s="2"/>
      <c r="QXL16" s="2"/>
      <c r="QXM16" s="2"/>
      <c r="QXN16" s="2"/>
      <c r="QXO16" s="2"/>
      <c r="QXP16" s="2"/>
      <c r="QXQ16" s="2"/>
      <c r="QXR16" s="2"/>
      <c r="QXS16" s="2"/>
      <c r="QXT16" s="2"/>
      <c r="QXU16" s="2"/>
      <c r="QXV16" s="2"/>
      <c r="QXW16" s="2"/>
      <c r="QXX16" s="2"/>
      <c r="QXY16" s="2"/>
      <c r="QXZ16" s="2"/>
      <c r="QYA16" s="2"/>
      <c r="QYB16" s="2"/>
      <c r="QYC16" s="2"/>
      <c r="QYD16" s="2"/>
      <c r="QYE16" s="2"/>
      <c r="QYF16" s="2"/>
      <c r="QYG16" s="2"/>
      <c r="QYH16" s="2"/>
      <c r="QYI16" s="2"/>
      <c r="QYJ16" s="2"/>
      <c r="QYK16" s="2"/>
      <c r="QYL16" s="2"/>
      <c r="QYM16" s="2"/>
      <c r="QYN16" s="2"/>
      <c r="QYO16" s="2"/>
      <c r="QYP16" s="2"/>
      <c r="QYQ16" s="2"/>
      <c r="QYR16" s="2"/>
      <c r="QYS16" s="2"/>
      <c r="QYT16" s="2"/>
      <c r="QYU16" s="2"/>
      <c r="QYV16" s="2"/>
      <c r="QYW16" s="2"/>
      <c r="QYX16" s="2"/>
      <c r="QYY16" s="2"/>
      <c r="QYZ16" s="2"/>
      <c r="QZA16" s="2"/>
      <c r="QZB16" s="2"/>
      <c r="QZC16" s="2"/>
      <c r="QZD16" s="2"/>
      <c r="QZE16" s="2"/>
      <c r="QZF16" s="2"/>
      <c r="QZG16" s="2"/>
      <c r="QZH16" s="2"/>
      <c r="QZI16" s="2"/>
      <c r="QZJ16" s="2"/>
      <c r="QZK16" s="2"/>
      <c r="QZL16" s="2"/>
      <c r="QZM16" s="2"/>
      <c r="QZN16" s="2"/>
      <c r="QZO16" s="2"/>
      <c r="QZP16" s="2"/>
      <c r="QZQ16" s="2"/>
      <c r="QZR16" s="2"/>
      <c r="QZS16" s="2"/>
      <c r="QZT16" s="2"/>
      <c r="QZU16" s="2"/>
      <c r="QZV16" s="2"/>
      <c r="QZW16" s="2"/>
      <c r="QZX16" s="2"/>
      <c r="QZY16" s="2"/>
      <c r="QZZ16" s="2"/>
      <c r="RAA16" s="2"/>
      <c r="RAB16" s="2"/>
      <c r="RAC16" s="2"/>
      <c r="RAD16" s="2"/>
      <c r="RAE16" s="2"/>
      <c r="RAF16" s="2"/>
      <c r="RAG16" s="2"/>
      <c r="RAH16" s="2"/>
      <c r="RAI16" s="2"/>
      <c r="RAJ16" s="2"/>
      <c r="RAK16" s="2"/>
      <c r="RAL16" s="2"/>
      <c r="RAM16" s="2"/>
      <c r="RAN16" s="2"/>
      <c r="RAO16" s="2"/>
      <c r="RAP16" s="2"/>
      <c r="RAQ16" s="2"/>
      <c r="RAR16" s="2"/>
      <c r="RAS16" s="2"/>
      <c r="RAT16" s="2"/>
      <c r="RAU16" s="2"/>
      <c r="RAV16" s="2"/>
      <c r="RAW16" s="2"/>
      <c r="RAX16" s="2"/>
      <c r="RAY16" s="2"/>
      <c r="RAZ16" s="2"/>
      <c r="RBA16" s="2"/>
      <c r="RBB16" s="2"/>
      <c r="RBC16" s="2"/>
      <c r="RBD16" s="2"/>
      <c r="RBE16" s="2"/>
      <c r="RBF16" s="2"/>
      <c r="RBG16" s="2"/>
      <c r="RBH16" s="2"/>
      <c r="RBI16" s="2"/>
      <c r="RBJ16" s="2"/>
      <c r="RBK16" s="2"/>
      <c r="RBL16" s="2"/>
      <c r="RBM16" s="2"/>
      <c r="RBN16" s="2"/>
      <c r="RBO16" s="2"/>
      <c r="RBP16" s="2"/>
      <c r="RBQ16" s="2"/>
      <c r="RBR16" s="2"/>
      <c r="RBS16" s="2"/>
      <c r="RBT16" s="2"/>
      <c r="RBU16" s="2"/>
      <c r="RBV16" s="2"/>
      <c r="RBW16" s="2"/>
      <c r="RBX16" s="2"/>
      <c r="RBY16" s="2"/>
      <c r="RBZ16" s="2"/>
      <c r="RCA16" s="2"/>
      <c r="RCB16" s="2"/>
      <c r="RCC16" s="2"/>
      <c r="RCD16" s="2"/>
      <c r="RCE16" s="2"/>
      <c r="RCF16" s="2"/>
      <c r="RCG16" s="2"/>
      <c r="RCH16" s="2"/>
      <c r="RCI16" s="2"/>
      <c r="RCJ16" s="2"/>
      <c r="RCK16" s="2"/>
      <c r="RCL16" s="2"/>
      <c r="RCM16" s="2"/>
      <c r="RCN16" s="2"/>
      <c r="RCO16" s="2"/>
      <c r="RCP16" s="2"/>
      <c r="RCQ16" s="2"/>
      <c r="RCR16" s="2"/>
      <c r="RCS16" s="2"/>
      <c r="RCT16" s="2"/>
      <c r="RCU16" s="2"/>
      <c r="RCV16" s="2"/>
      <c r="RCW16" s="2"/>
      <c r="RCX16" s="2"/>
      <c r="RCY16" s="2"/>
      <c r="RCZ16" s="2"/>
      <c r="RDA16" s="2"/>
      <c r="RDB16" s="2"/>
      <c r="RDC16" s="2"/>
      <c r="RDD16" s="2"/>
      <c r="RDE16" s="2"/>
      <c r="RDF16" s="2"/>
      <c r="RDG16" s="2"/>
      <c r="RDH16" s="2"/>
      <c r="RDI16" s="2"/>
      <c r="RDJ16" s="2"/>
      <c r="RDK16" s="2"/>
      <c r="RDL16" s="2"/>
      <c r="RDM16" s="2"/>
      <c r="RDN16" s="2"/>
      <c r="RDO16" s="2"/>
      <c r="RDP16" s="2"/>
      <c r="RDQ16" s="2"/>
      <c r="RDR16" s="2"/>
      <c r="RDS16" s="2"/>
      <c r="RDT16" s="2"/>
      <c r="RDU16" s="2"/>
      <c r="RDV16" s="2"/>
      <c r="RDW16" s="2"/>
      <c r="RDX16" s="2"/>
      <c r="RDY16" s="2"/>
      <c r="RDZ16" s="2"/>
      <c r="REA16" s="2"/>
      <c r="REB16" s="2"/>
      <c r="REC16" s="2"/>
      <c r="RED16" s="2"/>
      <c r="REE16" s="2"/>
      <c r="REF16" s="2"/>
      <c r="REG16" s="2"/>
      <c r="REH16" s="2"/>
      <c r="REI16" s="2"/>
      <c r="REJ16" s="2"/>
      <c r="REK16" s="2"/>
      <c r="REL16" s="2"/>
      <c r="REM16" s="2"/>
      <c r="REN16" s="2"/>
      <c r="REO16" s="2"/>
      <c r="REP16" s="2"/>
      <c r="REQ16" s="2"/>
      <c r="RER16" s="2"/>
      <c r="RES16" s="2"/>
      <c r="RET16" s="2"/>
      <c r="REU16" s="2"/>
      <c r="REV16" s="2"/>
      <c r="REW16" s="2"/>
      <c r="REX16" s="2"/>
      <c r="REY16" s="2"/>
      <c r="REZ16" s="2"/>
      <c r="RFA16" s="2"/>
      <c r="RFB16" s="2"/>
      <c r="RFC16" s="2"/>
      <c r="RFD16" s="2"/>
      <c r="RFE16" s="2"/>
      <c r="RFF16" s="2"/>
      <c r="RFG16" s="2"/>
      <c r="RFH16" s="2"/>
      <c r="RFI16" s="2"/>
      <c r="RFJ16" s="2"/>
      <c r="RFK16" s="2"/>
      <c r="RFL16" s="2"/>
      <c r="RFM16" s="2"/>
      <c r="RFN16" s="2"/>
      <c r="RFO16" s="2"/>
      <c r="RFP16" s="2"/>
      <c r="RFQ16" s="2"/>
      <c r="RFR16" s="2"/>
      <c r="RFS16" s="2"/>
      <c r="RFT16" s="2"/>
      <c r="RFU16" s="2"/>
      <c r="RFV16" s="2"/>
      <c r="RFW16" s="2"/>
      <c r="RFX16" s="2"/>
      <c r="RFY16" s="2"/>
      <c r="RFZ16" s="2"/>
      <c r="RGA16" s="2"/>
      <c r="RGB16" s="2"/>
      <c r="RGC16" s="2"/>
      <c r="RGD16" s="2"/>
      <c r="RGE16" s="2"/>
      <c r="RGF16" s="2"/>
      <c r="RGG16" s="2"/>
      <c r="RGH16" s="2"/>
      <c r="RGI16" s="2"/>
      <c r="RGJ16" s="2"/>
      <c r="RGK16" s="2"/>
      <c r="RGL16" s="2"/>
      <c r="RGM16" s="2"/>
      <c r="RGN16" s="2"/>
      <c r="RGO16" s="2"/>
      <c r="RGP16" s="2"/>
      <c r="RGQ16" s="2"/>
      <c r="RGR16" s="2"/>
      <c r="RGS16" s="2"/>
      <c r="RGT16" s="2"/>
      <c r="RGU16" s="2"/>
      <c r="RGV16" s="2"/>
      <c r="RGW16" s="2"/>
      <c r="RGX16" s="2"/>
      <c r="RGY16" s="2"/>
      <c r="RGZ16" s="2"/>
      <c r="RHA16" s="2"/>
      <c r="RHB16" s="2"/>
      <c r="RHC16" s="2"/>
      <c r="RHD16" s="2"/>
      <c r="RHE16" s="2"/>
      <c r="RHF16" s="2"/>
      <c r="RHG16" s="2"/>
      <c r="RHH16" s="2"/>
      <c r="RHI16" s="2"/>
      <c r="RHJ16" s="2"/>
      <c r="RHK16" s="2"/>
      <c r="RHL16" s="2"/>
      <c r="RHM16" s="2"/>
      <c r="RHN16" s="2"/>
      <c r="RHO16" s="2"/>
      <c r="RHP16" s="2"/>
      <c r="RHQ16" s="2"/>
      <c r="RHR16" s="2"/>
      <c r="RHS16" s="2"/>
      <c r="RHT16" s="2"/>
      <c r="RHU16" s="2"/>
      <c r="RHV16" s="2"/>
      <c r="RHW16" s="2"/>
      <c r="RHX16" s="2"/>
      <c r="RHY16" s="2"/>
      <c r="RHZ16" s="2"/>
      <c r="RIA16" s="2"/>
      <c r="RIB16" s="2"/>
      <c r="RIC16" s="2"/>
      <c r="RID16" s="2"/>
      <c r="RIE16" s="2"/>
      <c r="RIF16" s="2"/>
      <c r="RIG16" s="2"/>
      <c r="RIH16" s="2"/>
      <c r="RII16" s="2"/>
      <c r="RIJ16" s="2"/>
      <c r="RIK16" s="2"/>
      <c r="RIL16" s="2"/>
      <c r="RIM16" s="2"/>
      <c r="RIN16" s="2"/>
      <c r="RIO16" s="2"/>
      <c r="RIP16" s="2"/>
      <c r="RIQ16" s="2"/>
      <c r="RIR16" s="2"/>
      <c r="RIS16" s="2"/>
      <c r="RIT16" s="2"/>
      <c r="RIU16" s="2"/>
      <c r="RIV16" s="2"/>
      <c r="RIW16" s="2"/>
      <c r="RIX16" s="2"/>
      <c r="RIY16" s="2"/>
      <c r="RIZ16" s="2"/>
      <c r="RJA16" s="2"/>
      <c r="RJB16" s="2"/>
      <c r="RJC16" s="2"/>
      <c r="RJD16" s="2"/>
      <c r="RJE16" s="2"/>
      <c r="RJF16" s="2"/>
      <c r="RJG16" s="2"/>
      <c r="RJH16" s="2"/>
      <c r="RJI16" s="2"/>
      <c r="RJJ16" s="2"/>
      <c r="RJK16" s="2"/>
      <c r="RJL16" s="2"/>
      <c r="RJM16" s="2"/>
      <c r="RJN16" s="2"/>
      <c r="RJO16" s="2"/>
      <c r="RJP16" s="2"/>
      <c r="RJQ16" s="2"/>
      <c r="RJR16" s="2"/>
      <c r="RJS16" s="2"/>
      <c r="RJT16" s="2"/>
      <c r="RJU16" s="2"/>
      <c r="RJV16" s="2"/>
      <c r="RJW16" s="2"/>
      <c r="RJX16" s="2"/>
      <c r="RJY16" s="2"/>
      <c r="RJZ16" s="2"/>
      <c r="RKA16" s="2"/>
      <c r="RKB16" s="2"/>
      <c r="RKC16" s="2"/>
      <c r="RKD16" s="2"/>
      <c r="RKE16" s="2"/>
      <c r="RKF16" s="2"/>
      <c r="RKG16" s="2"/>
      <c r="RKH16" s="2"/>
      <c r="RKI16" s="2"/>
      <c r="RKJ16" s="2"/>
      <c r="RKK16" s="2"/>
      <c r="RKL16" s="2"/>
      <c r="RKM16" s="2"/>
      <c r="RKN16" s="2"/>
      <c r="RKO16" s="2"/>
      <c r="RKP16" s="2"/>
      <c r="RKQ16" s="2"/>
      <c r="RKR16" s="2"/>
      <c r="RKS16" s="2"/>
      <c r="RKT16" s="2"/>
      <c r="RKU16" s="2"/>
      <c r="RKV16" s="2"/>
      <c r="RKW16" s="2"/>
      <c r="RKX16" s="2"/>
      <c r="RKY16" s="2"/>
      <c r="RKZ16" s="2"/>
      <c r="RLA16" s="2"/>
      <c r="RLB16" s="2"/>
      <c r="RLC16" s="2"/>
      <c r="RLD16" s="2"/>
      <c r="RLE16" s="2"/>
      <c r="RLF16" s="2"/>
      <c r="RLG16" s="2"/>
      <c r="RLH16" s="2"/>
      <c r="RLI16" s="2"/>
      <c r="RLJ16" s="2"/>
      <c r="RLK16" s="2"/>
      <c r="RLL16" s="2"/>
      <c r="RLM16" s="2"/>
      <c r="RLN16" s="2"/>
      <c r="RLO16" s="2"/>
      <c r="RLP16" s="2"/>
      <c r="RLQ16" s="2"/>
      <c r="RLR16" s="2"/>
      <c r="RLS16" s="2"/>
      <c r="RLT16" s="2"/>
      <c r="RLU16" s="2"/>
      <c r="RLV16" s="2"/>
      <c r="RLW16" s="2"/>
      <c r="RLX16" s="2"/>
      <c r="RLY16" s="2"/>
      <c r="RLZ16" s="2"/>
      <c r="RMA16" s="2"/>
      <c r="RMB16" s="2"/>
      <c r="RMC16" s="2"/>
      <c r="RMD16" s="2"/>
      <c r="RME16" s="2"/>
      <c r="RMF16" s="2"/>
      <c r="RMG16" s="2"/>
      <c r="RMH16" s="2"/>
      <c r="RMI16" s="2"/>
      <c r="RMJ16" s="2"/>
      <c r="RMK16" s="2"/>
      <c r="RML16" s="2"/>
      <c r="RMM16" s="2"/>
      <c r="RMN16" s="2"/>
      <c r="RMO16" s="2"/>
      <c r="RMP16" s="2"/>
      <c r="RMQ16" s="2"/>
      <c r="RMR16" s="2"/>
      <c r="RMS16" s="2"/>
      <c r="RMT16" s="2"/>
      <c r="RMU16" s="2"/>
      <c r="RMV16" s="2"/>
      <c r="RMW16" s="2"/>
      <c r="RMX16" s="2"/>
      <c r="RMY16" s="2"/>
      <c r="RMZ16" s="2"/>
      <c r="RNA16" s="2"/>
      <c r="RNB16" s="2"/>
      <c r="RNC16" s="2"/>
      <c r="RND16" s="2"/>
      <c r="RNE16" s="2"/>
      <c r="RNF16" s="2"/>
      <c r="RNG16" s="2"/>
      <c r="RNH16" s="2"/>
      <c r="RNI16" s="2"/>
      <c r="RNJ16" s="2"/>
      <c r="RNK16" s="2"/>
      <c r="RNL16" s="2"/>
      <c r="RNM16" s="2"/>
      <c r="RNN16" s="2"/>
      <c r="RNO16" s="2"/>
      <c r="RNP16" s="2"/>
      <c r="RNQ16" s="2"/>
      <c r="RNR16" s="2"/>
      <c r="RNS16" s="2"/>
      <c r="RNT16" s="2"/>
      <c r="RNU16" s="2"/>
      <c r="RNV16" s="2"/>
      <c r="RNW16" s="2"/>
      <c r="RNX16" s="2"/>
      <c r="RNY16" s="2"/>
      <c r="RNZ16" s="2"/>
      <c r="ROA16" s="2"/>
      <c r="ROB16" s="2"/>
      <c r="ROC16" s="2"/>
      <c r="ROD16" s="2"/>
      <c r="ROE16" s="2"/>
      <c r="ROF16" s="2"/>
      <c r="ROG16" s="2"/>
      <c r="ROH16" s="2"/>
      <c r="ROI16" s="2"/>
      <c r="ROJ16" s="2"/>
      <c r="ROK16" s="2"/>
      <c r="ROL16" s="2"/>
      <c r="ROM16" s="2"/>
      <c r="RON16" s="2"/>
      <c r="ROO16" s="2"/>
      <c r="ROP16" s="2"/>
      <c r="ROQ16" s="2"/>
      <c r="ROR16" s="2"/>
      <c r="ROS16" s="2"/>
      <c r="ROT16" s="2"/>
      <c r="ROU16" s="2"/>
      <c r="ROV16" s="2"/>
      <c r="ROW16" s="2"/>
      <c r="ROX16" s="2"/>
      <c r="ROY16" s="2"/>
      <c r="ROZ16" s="2"/>
      <c r="RPA16" s="2"/>
      <c r="RPB16" s="2"/>
      <c r="RPC16" s="2"/>
      <c r="RPD16" s="2"/>
      <c r="RPE16" s="2"/>
      <c r="RPF16" s="2"/>
      <c r="RPG16" s="2"/>
      <c r="RPH16" s="2"/>
      <c r="RPI16" s="2"/>
      <c r="RPJ16" s="2"/>
      <c r="RPK16" s="2"/>
      <c r="RPL16" s="2"/>
      <c r="RPM16" s="2"/>
      <c r="RPN16" s="2"/>
      <c r="RPO16" s="2"/>
      <c r="RPP16" s="2"/>
      <c r="RPQ16" s="2"/>
      <c r="RPR16" s="2"/>
      <c r="RPS16" s="2"/>
      <c r="RPT16" s="2"/>
      <c r="RPU16" s="2"/>
      <c r="RPV16" s="2"/>
      <c r="RPW16" s="2"/>
      <c r="RPX16" s="2"/>
      <c r="RPY16" s="2"/>
      <c r="RPZ16" s="2"/>
      <c r="RQA16" s="2"/>
      <c r="RQB16" s="2"/>
      <c r="RQC16" s="2"/>
      <c r="RQD16" s="2"/>
      <c r="RQE16" s="2"/>
      <c r="RQF16" s="2"/>
      <c r="RQG16" s="2"/>
      <c r="RQH16" s="2"/>
      <c r="RQI16" s="2"/>
      <c r="RQJ16" s="2"/>
      <c r="RQK16" s="2"/>
      <c r="RQL16" s="2"/>
      <c r="RQM16" s="2"/>
      <c r="RQN16" s="2"/>
      <c r="RQO16" s="2"/>
      <c r="RQP16" s="2"/>
      <c r="RQQ16" s="2"/>
      <c r="RQR16" s="2"/>
      <c r="RQS16" s="2"/>
      <c r="RQT16" s="2"/>
      <c r="RQU16" s="2"/>
      <c r="RQV16" s="2"/>
      <c r="RQW16" s="2"/>
      <c r="RQX16" s="2"/>
      <c r="RQY16" s="2"/>
      <c r="RQZ16" s="2"/>
      <c r="RRA16" s="2"/>
      <c r="RRB16" s="2"/>
      <c r="RRC16" s="2"/>
      <c r="RRD16" s="2"/>
      <c r="RRE16" s="2"/>
      <c r="RRF16" s="2"/>
      <c r="RRG16" s="2"/>
      <c r="RRH16" s="2"/>
      <c r="RRI16" s="2"/>
      <c r="RRJ16" s="2"/>
      <c r="RRK16" s="2"/>
      <c r="RRL16" s="2"/>
      <c r="RRM16" s="2"/>
      <c r="RRN16" s="2"/>
      <c r="RRO16" s="2"/>
      <c r="RRP16" s="2"/>
      <c r="RRQ16" s="2"/>
      <c r="RRR16" s="2"/>
      <c r="RRS16" s="2"/>
      <c r="RRT16" s="2"/>
      <c r="RRU16" s="2"/>
      <c r="RRV16" s="2"/>
      <c r="RRW16" s="2"/>
      <c r="RRX16" s="2"/>
      <c r="RRY16" s="2"/>
      <c r="RRZ16" s="2"/>
      <c r="RSA16" s="2"/>
      <c r="RSB16" s="2"/>
      <c r="RSC16" s="2"/>
      <c r="RSD16" s="2"/>
      <c r="RSE16" s="2"/>
      <c r="RSF16" s="2"/>
      <c r="RSG16" s="2"/>
      <c r="RSH16" s="2"/>
      <c r="RSI16" s="2"/>
      <c r="RSJ16" s="2"/>
      <c r="RSK16" s="2"/>
      <c r="RSL16" s="2"/>
      <c r="RSM16" s="2"/>
      <c r="RSN16" s="2"/>
      <c r="RSO16" s="2"/>
      <c r="RSP16" s="2"/>
      <c r="RSQ16" s="2"/>
      <c r="RSR16" s="2"/>
      <c r="RSS16" s="2"/>
      <c r="RST16" s="2"/>
      <c r="RSU16" s="2"/>
      <c r="RSV16" s="2"/>
      <c r="RSW16" s="2"/>
      <c r="RSX16" s="2"/>
      <c r="RSY16" s="2"/>
      <c r="RSZ16" s="2"/>
      <c r="RTA16" s="2"/>
      <c r="RTB16" s="2"/>
      <c r="RTC16" s="2"/>
      <c r="RTD16" s="2"/>
      <c r="RTE16" s="2"/>
      <c r="RTF16" s="2"/>
      <c r="RTG16" s="2"/>
      <c r="RTH16" s="2"/>
      <c r="RTI16" s="2"/>
      <c r="RTJ16" s="2"/>
      <c r="RTK16" s="2"/>
      <c r="RTL16" s="2"/>
      <c r="RTM16" s="2"/>
      <c r="RTN16" s="2"/>
      <c r="RTO16" s="2"/>
      <c r="RTP16" s="2"/>
      <c r="RTQ16" s="2"/>
      <c r="RTR16" s="2"/>
      <c r="RTS16" s="2"/>
      <c r="RTT16" s="2"/>
      <c r="RTU16" s="2"/>
      <c r="RTV16" s="2"/>
      <c r="RTW16" s="2"/>
      <c r="RTX16" s="2"/>
      <c r="RTY16" s="2"/>
      <c r="RTZ16" s="2"/>
      <c r="RUA16" s="2"/>
      <c r="RUB16" s="2"/>
      <c r="RUC16" s="2"/>
      <c r="RUD16" s="2"/>
      <c r="RUE16" s="2"/>
      <c r="RUF16" s="2"/>
      <c r="RUG16" s="2"/>
      <c r="RUH16" s="2"/>
      <c r="RUI16" s="2"/>
      <c r="RUJ16" s="2"/>
      <c r="RUK16" s="2"/>
      <c r="RUL16" s="2"/>
      <c r="RUM16" s="2"/>
      <c r="RUN16" s="2"/>
      <c r="RUO16" s="2"/>
      <c r="RUP16" s="2"/>
      <c r="RUQ16" s="2"/>
      <c r="RUR16" s="2"/>
      <c r="RUS16" s="2"/>
      <c r="RUT16" s="2"/>
      <c r="RUU16" s="2"/>
      <c r="RUV16" s="2"/>
      <c r="RUW16" s="2"/>
      <c r="RUX16" s="2"/>
      <c r="RUY16" s="2"/>
      <c r="RUZ16" s="2"/>
      <c r="RVA16" s="2"/>
      <c r="RVB16" s="2"/>
      <c r="RVC16" s="2"/>
      <c r="RVD16" s="2"/>
      <c r="RVE16" s="2"/>
      <c r="RVF16" s="2"/>
      <c r="RVG16" s="2"/>
      <c r="RVH16" s="2"/>
      <c r="RVI16" s="2"/>
      <c r="RVJ16" s="2"/>
      <c r="RVK16" s="2"/>
      <c r="RVL16" s="2"/>
      <c r="RVM16" s="2"/>
      <c r="RVN16" s="2"/>
      <c r="RVO16" s="2"/>
      <c r="RVP16" s="2"/>
      <c r="RVQ16" s="2"/>
      <c r="RVR16" s="2"/>
      <c r="RVS16" s="2"/>
      <c r="RVT16" s="2"/>
      <c r="RVU16" s="2"/>
      <c r="RVV16" s="2"/>
      <c r="RVW16" s="2"/>
      <c r="RVX16" s="2"/>
      <c r="RVY16" s="2"/>
      <c r="RVZ16" s="2"/>
      <c r="RWA16" s="2"/>
      <c r="RWB16" s="2"/>
      <c r="RWC16" s="2"/>
      <c r="RWD16" s="2"/>
      <c r="RWE16" s="2"/>
      <c r="RWF16" s="2"/>
      <c r="RWG16" s="2"/>
      <c r="RWH16" s="2"/>
      <c r="RWI16" s="2"/>
      <c r="RWJ16" s="2"/>
      <c r="RWK16" s="2"/>
      <c r="RWL16" s="2"/>
      <c r="RWM16" s="2"/>
      <c r="RWN16" s="2"/>
      <c r="RWO16" s="2"/>
      <c r="RWP16" s="2"/>
      <c r="RWQ16" s="2"/>
      <c r="RWR16" s="2"/>
      <c r="RWS16" s="2"/>
      <c r="RWT16" s="2"/>
      <c r="RWU16" s="2"/>
      <c r="RWV16" s="2"/>
      <c r="RWW16" s="2"/>
      <c r="RWX16" s="2"/>
      <c r="RWY16" s="2"/>
      <c r="RWZ16" s="2"/>
      <c r="RXA16" s="2"/>
      <c r="RXB16" s="2"/>
      <c r="RXC16" s="2"/>
      <c r="RXD16" s="2"/>
      <c r="RXE16" s="2"/>
      <c r="RXF16" s="2"/>
      <c r="RXG16" s="2"/>
      <c r="RXH16" s="2"/>
      <c r="RXI16" s="2"/>
      <c r="RXJ16" s="2"/>
      <c r="RXK16" s="2"/>
      <c r="RXL16" s="2"/>
      <c r="RXM16" s="2"/>
      <c r="RXN16" s="2"/>
      <c r="RXO16" s="2"/>
      <c r="RXP16" s="2"/>
      <c r="RXQ16" s="2"/>
      <c r="RXR16" s="2"/>
      <c r="RXS16" s="2"/>
      <c r="RXT16" s="2"/>
      <c r="RXU16" s="2"/>
      <c r="RXV16" s="2"/>
      <c r="RXW16" s="2"/>
      <c r="RXX16" s="2"/>
      <c r="RXY16" s="2"/>
      <c r="RXZ16" s="2"/>
      <c r="RYA16" s="2"/>
      <c r="RYB16" s="2"/>
      <c r="RYC16" s="2"/>
      <c r="RYD16" s="2"/>
      <c r="RYE16" s="2"/>
      <c r="RYF16" s="2"/>
      <c r="RYG16" s="2"/>
      <c r="RYH16" s="2"/>
      <c r="RYI16" s="2"/>
      <c r="RYJ16" s="2"/>
      <c r="RYK16" s="2"/>
      <c r="RYL16" s="2"/>
      <c r="RYM16" s="2"/>
      <c r="RYN16" s="2"/>
      <c r="RYO16" s="2"/>
      <c r="RYP16" s="2"/>
      <c r="RYQ16" s="2"/>
      <c r="RYR16" s="2"/>
      <c r="RYS16" s="2"/>
      <c r="RYT16" s="2"/>
      <c r="RYU16" s="2"/>
      <c r="RYV16" s="2"/>
      <c r="RYW16" s="2"/>
      <c r="RYX16" s="2"/>
      <c r="RYY16" s="2"/>
      <c r="RYZ16" s="2"/>
      <c r="RZA16" s="2"/>
      <c r="RZB16" s="2"/>
      <c r="RZC16" s="2"/>
      <c r="RZD16" s="2"/>
      <c r="RZE16" s="2"/>
      <c r="RZF16" s="2"/>
      <c r="RZG16" s="2"/>
      <c r="RZH16" s="2"/>
      <c r="RZI16" s="2"/>
      <c r="RZJ16" s="2"/>
      <c r="RZK16" s="2"/>
      <c r="RZL16" s="2"/>
      <c r="RZM16" s="2"/>
      <c r="RZN16" s="2"/>
      <c r="RZO16" s="2"/>
      <c r="RZP16" s="2"/>
      <c r="RZQ16" s="2"/>
      <c r="RZR16" s="2"/>
      <c r="RZS16" s="2"/>
      <c r="RZT16" s="2"/>
      <c r="RZU16" s="2"/>
      <c r="RZV16" s="2"/>
      <c r="RZW16" s="2"/>
      <c r="RZX16" s="2"/>
      <c r="RZY16" s="2"/>
      <c r="RZZ16" s="2"/>
      <c r="SAA16" s="2"/>
      <c r="SAB16" s="2"/>
      <c r="SAC16" s="2"/>
      <c r="SAD16" s="2"/>
      <c r="SAE16" s="2"/>
      <c r="SAF16" s="2"/>
      <c r="SAG16" s="2"/>
      <c r="SAH16" s="2"/>
      <c r="SAI16" s="2"/>
      <c r="SAJ16" s="2"/>
      <c r="SAK16" s="2"/>
      <c r="SAL16" s="2"/>
      <c r="SAM16" s="2"/>
      <c r="SAN16" s="2"/>
      <c r="SAO16" s="2"/>
      <c r="SAP16" s="2"/>
      <c r="SAQ16" s="2"/>
      <c r="SAR16" s="2"/>
      <c r="SAS16" s="2"/>
      <c r="SAT16" s="2"/>
      <c r="SAU16" s="2"/>
      <c r="SAV16" s="2"/>
      <c r="SAW16" s="2"/>
      <c r="SAX16" s="2"/>
      <c r="SAY16" s="2"/>
      <c r="SAZ16" s="2"/>
      <c r="SBA16" s="2"/>
      <c r="SBB16" s="2"/>
      <c r="SBC16" s="2"/>
      <c r="SBD16" s="2"/>
      <c r="SBE16" s="2"/>
      <c r="SBF16" s="2"/>
      <c r="SBG16" s="2"/>
      <c r="SBH16" s="2"/>
      <c r="SBI16" s="2"/>
      <c r="SBJ16" s="2"/>
      <c r="SBK16" s="2"/>
      <c r="SBL16" s="2"/>
      <c r="SBM16" s="2"/>
      <c r="SBN16" s="2"/>
      <c r="SBO16" s="2"/>
      <c r="SBP16" s="2"/>
      <c r="SBQ16" s="2"/>
      <c r="SBR16" s="2"/>
      <c r="SBS16" s="2"/>
      <c r="SBT16" s="2"/>
      <c r="SBU16" s="2"/>
      <c r="SBV16" s="2"/>
      <c r="SBW16" s="2"/>
      <c r="SBX16" s="2"/>
      <c r="SBY16" s="2"/>
      <c r="SBZ16" s="2"/>
      <c r="SCA16" s="2"/>
      <c r="SCB16" s="2"/>
      <c r="SCC16" s="2"/>
      <c r="SCD16" s="2"/>
      <c r="SCE16" s="2"/>
      <c r="SCF16" s="2"/>
      <c r="SCG16" s="2"/>
      <c r="SCH16" s="2"/>
      <c r="SCI16" s="2"/>
      <c r="SCJ16" s="2"/>
      <c r="SCK16" s="2"/>
      <c r="SCL16" s="2"/>
      <c r="SCM16" s="2"/>
      <c r="SCN16" s="2"/>
      <c r="SCO16" s="2"/>
      <c r="SCP16" s="2"/>
      <c r="SCQ16" s="2"/>
      <c r="SCR16" s="2"/>
      <c r="SCS16" s="2"/>
      <c r="SCT16" s="2"/>
      <c r="SCU16" s="2"/>
      <c r="SCV16" s="2"/>
      <c r="SCW16" s="2"/>
      <c r="SCX16" s="2"/>
      <c r="SCY16" s="2"/>
      <c r="SCZ16" s="2"/>
      <c r="SDA16" s="2"/>
      <c r="SDB16" s="2"/>
      <c r="SDC16" s="2"/>
      <c r="SDD16" s="2"/>
      <c r="SDE16" s="2"/>
      <c r="SDF16" s="2"/>
      <c r="SDG16" s="2"/>
      <c r="SDH16" s="2"/>
      <c r="SDI16" s="2"/>
      <c r="SDJ16" s="2"/>
      <c r="SDK16" s="2"/>
      <c r="SDL16" s="2"/>
      <c r="SDM16" s="2"/>
      <c r="SDN16" s="2"/>
      <c r="SDO16" s="2"/>
      <c r="SDP16" s="2"/>
      <c r="SDQ16" s="2"/>
      <c r="SDR16" s="2"/>
      <c r="SDS16" s="2"/>
      <c r="SDT16" s="2"/>
      <c r="SDU16" s="2"/>
      <c r="SDV16" s="2"/>
      <c r="SDW16" s="2"/>
      <c r="SDX16" s="2"/>
      <c r="SDY16" s="2"/>
      <c r="SDZ16" s="2"/>
      <c r="SEA16" s="2"/>
      <c r="SEB16" s="2"/>
      <c r="SEC16" s="2"/>
      <c r="SED16" s="2"/>
      <c r="SEE16" s="2"/>
      <c r="SEF16" s="2"/>
      <c r="SEG16" s="2"/>
      <c r="SEH16" s="2"/>
      <c r="SEI16" s="2"/>
      <c r="SEJ16" s="2"/>
      <c r="SEK16" s="2"/>
      <c r="SEL16" s="2"/>
      <c r="SEM16" s="2"/>
      <c r="SEN16" s="2"/>
      <c r="SEO16" s="2"/>
      <c r="SEP16" s="2"/>
      <c r="SEQ16" s="2"/>
      <c r="SER16" s="2"/>
      <c r="SES16" s="2"/>
      <c r="SET16" s="2"/>
      <c r="SEU16" s="2"/>
      <c r="SEV16" s="2"/>
      <c r="SEW16" s="2"/>
      <c r="SEX16" s="2"/>
      <c r="SEY16" s="2"/>
      <c r="SEZ16" s="2"/>
      <c r="SFA16" s="2"/>
      <c r="SFB16" s="2"/>
      <c r="SFC16" s="2"/>
      <c r="SFD16" s="2"/>
      <c r="SFE16" s="2"/>
      <c r="SFF16" s="2"/>
      <c r="SFG16" s="2"/>
      <c r="SFH16" s="2"/>
      <c r="SFI16" s="2"/>
      <c r="SFJ16" s="2"/>
      <c r="SFK16" s="2"/>
      <c r="SFL16" s="2"/>
      <c r="SFM16" s="2"/>
      <c r="SFN16" s="2"/>
      <c r="SFO16" s="2"/>
      <c r="SFP16" s="2"/>
      <c r="SFQ16" s="2"/>
      <c r="SFR16" s="2"/>
      <c r="SFS16" s="2"/>
      <c r="SFT16" s="2"/>
      <c r="SFU16" s="2"/>
      <c r="SFV16" s="2"/>
      <c r="SFW16" s="2"/>
      <c r="SFX16" s="2"/>
      <c r="SFY16" s="2"/>
      <c r="SFZ16" s="2"/>
      <c r="SGA16" s="2"/>
      <c r="SGB16" s="2"/>
      <c r="SGC16" s="2"/>
      <c r="SGD16" s="2"/>
      <c r="SGE16" s="2"/>
      <c r="SGF16" s="2"/>
      <c r="SGG16" s="2"/>
      <c r="SGH16" s="2"/>
      <c r="SGI16" s="2"/>
      <c r="SGJ16" s="2"/>
      <c r="SGK16" s="2"/>
      <c r="SGL16" s="2"/>
      <c r="SGM16" s="2"/>
      <c r="SGN16" s="2"/>
      <c r="SGO16" s="2"/>
      <c r="SGP16" s="2"/>
      <c r="SGQ16" s="2"/>
      <c r="SGR16" s="2"/>
      <c r="SGS16" s="2"/>
      <c r="SGT16" s="2"/>
      <c r="SGU16" s="2"/>
      <c r="SGV16" s="2"/>
      <c r="SGW16" s="2"/>
      <c r="SGX16" s="2"/>
      <c r="SGY16" s="2"/>
      <c r="SGZ16" s="2"/>
      <c r="SHA16" s="2"/>
      <c r="SHB16" s="2"/>
      <c r="SHC16" s="2"/>
      <c r="SHD16" s="2"/>
      <c r="SHE16" s="2"/>
      <c r="SHF16" s="2"/>
      <c r="SHG16" s="2"/>
      <c r="SHH16" s="2"/>
      <c r="SHI16" s="2"/>
      <c r="SHJ16" s="2"/>
      <c r="SHK16" s="2"/>
      <c r="SHL16" s="2"/>
      <c r="SHM16" s="2"/>
      <c r="SHN16" s="2"/>
      <c r="SHO16" s="2"/>
      <c r="SHP16" s="2"/>
      <c r="SHQ16" s="2"/>
      <c r="SHR16" s="2"/>
      <c r="SHS16" s="2"/>
      <c r="SHT16" s="2"/>
      <c r="SHU16" s="2"/>
      <c r="SHV16" s="2"/>
      <c r="SHW16" s="2"/>
      <c r="SHX16" s="2"/>
      <c r="SHY16" s="2"/>
      <c r="SHZ16" s="2"/>
      <c r="SIA16" s="2"/>
      <c r="SIB16" s="2"/>
      <c r="SIC16" s="2"/>
      <c r="SID16" s="2"/>
      <c r="SIE16" s="2"/>
      <c r="SIF16" s="2"/>
      <c r="SIG16" s="2"/>
      <c r="SIH16" s="2"/>
      <c r="SII16" s="2"/>
      <c r="SIJ16" s="2"/>
      <c r="SIK16" s="2"/>
      <c r="SIL16" s="2"/>
      <c r="SIM16" s="2"/>
      <c r="SIN16" s="2"/>
      <c r="SIO16" s="2"/>
      <c r="SIP16" s="2"/>
      <c r="SIQ16" s="2"/>
      <c r="SIR16" s="2"/>
      <c r="SIS16" s="2"/>
      <c r="SIT16" s="2"/>
      <c r="SIU16" s="2"/>
      <c r="SIV16" s="2"/>
      <c r="SIW16" s="2"/>
      <c r="SIX16" s="2"/>
      <c r="SIY16" s="2"/>
      <c r="SIZ16" s="2"/>
      <c r="SJA16" s="2"/>
      <c r="SJB16" s="2"/>
      <c r="SJC16" s="2"/>
      <c r="SJD16" s="2"/>
      <c r="SJE16" s="2"/>
      <c r="SJF16" s="2"/>
      <c r="SJG16" s="2"/>
      <c r="SJH16" s="2"/>
      <c r="SJI16" s="2"/>
      <c r="SJJ16" s="2"/>
      <c r="SJK16" s="2"/>
      <c r="SJL16" s="2"/>
      <c r="SJM16" s="2"/>
      <c r="SJN16" s="2"/>
      <c r="SJO16" s="2"/>
      <c r="SJP16" s="2"/>
      <c r="SJQ16" s="2"/>
      <c r="SJR16" s="2"/>
      <c r="SJS16" s="2"/>
      <c r="SJT16" s="2"/>
      <c r="SJU16" s="2"/>
      <c r="SJV16" s="2"/>
      <c r="SJW16" s="2"/>
      <c r="SJX16" s="2"/>
      <c r="SJY16" s="2"/>
      <c r="SJZ16" s="2"/>
      <c r="SKA16" s="2"/>
      <c r="SKB16" s="2"/>
      <c r="SKC16" s="2"/>
      <c r="SKD16" s="2"/>
      <c r="SKE16" s="2"/>
      <c r="SKF16" s="2"/>
      <c r="SKG16" s="2"/>
      <c r="SKH16" s="2"/>
      <c r="SKI16" s="2"/>
      <c r="SKJ16" s="2"/>
      <c r="SKK16" s="2"/>
      <c r="SKL16" s="2"/>
      <c r="SKM16" s="2"/>
      <c r="SKN16" s="2"/>
      <c r="SKO16" s="2"/>
      <c r="SKP16" s="2"/>
      <c r="SKQ16" s="2"/>
      <c r="SKR16" s="2"/>
      <c r="SKS16" s="2"/>
      <c r="SKT16" s="2"/>
      <c r="SKU16" s="2"/>
      <c r="SKV16" s="2"/>
      <c r="SKW16" s="2"/>
      <c r="SKX16" s="2"/>
      <c r="SKY16" s="2"/>
      <c r="SKZ16" s="2"/>
      <c r="SLA16" s="2"/>
      <c r="SLB16" s="2"/>
      <c r="SLC16" s="2"/>
      <c r="SLD16" s="2"/>
      <c r="SLE16" s="2"/>
      <c r="SLF16" s="2"/>
      <c r="SLG16" s="2"/>
      <c r="SLH16" s="2"/>
      <c r="SLI16" s="2"/>
      <c r="SLJ16" s="2"/>
      <c r="SLK16" s="2"/>
      <c r="SLL16" s="2"/>
      <c r="SLM16" s="2"/>
      <c r="SLN16" s="2"/>
      <c r="SLO16" s="2"/>
      <c r="SLP16" s="2"/>
      <c r="SLQ16" s="2"/>
      <c r="SLR16" s="2"/>
      <c r="SLS16" s="2"/>
      <c r="SLT16" s="2"/>
      <c r="SLU16" s="2"/>
      <c r="SLV16" s="2"/>
      <c r="SLW16" s="2"/>
      <c r="SLX16" s="2"/>
      <c r="SLY16" s="2"/>
      <c r="SLZ16" s="2"/>
      <c r="SMA16" s="2"/>
      <c r="SMB16" s="2"/>
      <c r="SMC16" s="2"/>
      <c r="SMD16" s="2"/>
      <c r="SME16" s="2"/>
      <c r="SMF16" s="2"/>
      <c r="SMG16" s="2"/>
      <c r="SMH16" s="2"/>
      <c r="SMI16" s="2"/>
      <c r="SMJ16" s="2"/>
      <c r="SMK16" s="2"/>
      <c r="SML16" s="2"/>
      <c r="SMM16" s="2"/>
      <c r="SMN16" s="2"/>
      <c r="SMO16" s="2"/>
      <c r="SMP16" s="2"/>
      <c r="SMQ16" s="2"/>
      <c r="SMR16" s="2"/>
      <c r="SMS16" s="2"/>
      <c r="SMT16" s="2"/>
      <c r="SMU16" s="2"/>
      <c r="SMV16" s="2"/>
      <c r="SMW16" s="2"/>
      <c r="SMX16" s="2"/>
      <c r="SMY16" s="2"/>
      <c r="SMZ16" s="2"/>
      <c r="SNA16" s="2"/>
      <c r="SNB16" s="2"/>
      <c r="SNC16" s="2"/>
      <c r="SND16" s="2"/>
      <c r="SNE16" s="2"/>
      <c r="SNF16" s="2"/>
      <c r="SNG16" s="2"/>
      <c r="SNH16" s="2"/>
      <c r="SNI16" s="2"/>
      <c r="SNJ16" s="2"/>
      <c r="SNK16" s="2"/>
      <c r="SNL16" s="2"/>
      <c r="SNM16" s="2"/>
      <c r="SNN16" s="2"/>
      <c r="SNO16" s="2"/>
      <c r="SNP16" s="2"/>
      <c r="SNQ16" s="2"/>
      <c r="SNR16" s="2"/>
      <c r="SNS16" s="2"/>
      <c r="SNT16" s="2"/>
      <c r="SNU16" s="2"/>
      <c r="SNV16" s="2"/>
      <c r="SNW16" s="2"/>
      <c r="SNX16" s="2"/>
      <c r="SNY16" s="2"/>
      <c r="SNZ16" s="2"/>
      <c r="SOA16" s="2"/>
      <c r="SOB16" s="2"/>
      <c r="SOC16" s="2"/>
      <c r="SOD16" s="2"/>
      <c r="SOE16" s="2"/>
      <c r="SOF16" s="2"/>
      <c r="SOG16" s="2"/>
      <c r="SOH16" s="2"/>
      <c r="SOI16" s="2"/>
      <c r="SOJ16" s="2"/>
      <c r="SOK16" s="2"/>
      <c r="SOL16" s="2"/>
      <c r="SOM16" s="2"/>
      <c r="SON16" s="2"/>
      <c r="SOO16" s="2"/>
      <c r="SOP16" s="2"/>
      <c r="SOQ16" s="2"/>
      <c r="SOR16" s="2"/>
      <c r="SOS16" s="2"/>
      <c r="SOT16" s="2"/>
      <c r="SOU16" s="2"/>
      <c r="SOV16" s="2"/>
      <c r="SOW16" s="2"/>
      <c r="SOX16" s="2"/>
      <c r="SOY16" s="2"/>
      <c r="SOZ16" s="2"/>
      <c r="SPA16" s="2"/>
      <c r="SPB16" s="2"/>
      <c r="SPC16" s="2"/>
      <c r="SPD16" s="2"/>
      <c r="SPE16" s="2"/>
      <c r="SPF16" s="2"/>
      <c r="SPG16" s="2"/>
      <c r="SPH16" s="2"/>
      <c r="SPI16" s="2"/>
      <c r="SPJ16" s="2"/>
      <c r="SPK16" s="2"/>
      <c r="SPL16" s="2"/>
      <c r="SPM16" s="2"/>
      <c r="SPN16" s="2"/>
      <c r="SPO16" s="2"/>
      <c r="SPP16" s="2"/>
      <c r="SPQ16" s="2"/>
      <c r="SPR16" s="2"/>
      <c r="SPS16" s="2"/>
      <c r="SPT16" s="2"/>
      <c r="SPU16" s="2"/>
      <c r="SPV16" s="2"/>
      <c r="SPW16" s="2"/>
      <c r="SPX16" s="2"/>
      <c r="SPY16" s="2"/>
      <c r="SPZ16" s="2"/>
      <c r="SQA16" s="2"/>
      <c r="SQB16" s="2"/>
      <c r="SQC16" s="2"/>
      <c r="SQD16" s="2"/>
      <c r="SQE16" s="2"/>
      <c r="SQF16" s="2"/>
      <c r="SQG16" s="2"/>
      <c r="SQH16" s="2"/>
      <c r="SQI16" s="2"/>
      <c r="SQJ16" s="2"/>
      <c r="SQK16" s="2"/>
      <c r="SQL16" s="2"/>
      <c r="SQM16" s="2"/>
      <c r="SQN16" s="2"/>
      <c r="SQO16" s="2"/>
      <c r="SQP16" s="2"/>
      <c r="SQQ16" s="2"/>
      <c r="SQR16" s="2"/>
      <c r="SQS16" s="2"/>
      <c r="SQT16" s="2"/>
      <c r="SQU16" s="2"/>
      <c r="SQV16" s="2"/>
      <c r="SQW16" s="2"/>
      <c r="SQX16" s="2"/>
      <c r="SQY16" s="2"/>
      <c r="SQZ16" s="2"/>
      <c r="SRA16" s="2"/>
      <c r="SRB16" s="2"/>
      <c r="SRC16" s="2"/>
      <c r="SRD16" s="2"/>
      <c r="SRE16" s="2"/>
      <c r="SRF16" s="2"/>
      <c r="SRG16" s="2"/>
      <c r="SRH16" s="2"/>
      <c r="SRI16" s="2"/>
      <c r="SRJ16" s="2"/>
      <c r="SRK16" s="2"/>
      <c r="SRL16" s="2"/>
      <c r="SRM16" s="2"/>
      <c r="SRN16" s="2"/>
      <c r="SRO16" s="2"/>
      <c r="SRP16" s="2"/>
      <c r="SRQ16" s="2"/>
      <c r="SRR16" s="2"/>
      <c r="SRS16" s="2"/>
      <c r="SRT16" s="2"/>
      <c r="SRU16" s="2"/>
      <c r="SRV16" s="2"/>
      <c r="SRW16" s="2"/>
      <c r="SRX16" s="2"/>
      <c r="SRY16" s="2"/>
      <c r="SRZ16" s="2"/>
      <c r="SSA16" s="2"/>
      <c r="SSB16" s="2"/>
      <c r="SSC16" s="2"/>
      <c r="SSD16" s="2"/>
      <c r="SSE16" s="2"/>
      <c r="SSF16" s="2"/>
      <c r="SSG16" s="2"/>
      <c r="SSH16" s="2"/>
      <c r="SSI16" s="2"/>
      <c r="SSJ16" s="2"/>
      <c r="SSK16" s="2"/>
      <c r="SSL16" s="2"/>
      <c r="SSM16" s="2"/>
      <c r="SSN16" s="2"/>
      <c r="SSO16" s="2"/>
      <c r="SSP16" s="2"/>
      <c r="SSQ16" s="2"/>
      <c r="SSR16" s="2"/>
      <c r="SSS16" s="2"/>
      <c r="SST16" s="2"/>
      <c r="SSU16" s="2"/>
      <c r="SSV16" s="2"/>
      <c r="SSW16" s="2"/>
      <c r="SSX16" s="2"/>
      <c r="SSY16" s="2"/>
      <c r="SSZ16" s="2"/>
      <c r="STA16" s="2"/>
      <c r="STB16" s="2"/>
      <c r="STC16" s="2"/>
      <c r="STD16" s="2"/>
      <c r="STE16" s="2"/>
      <c r="STF16" s="2"/>
      <c r="STG16" s="2"/>
      <c r="STH16" s="2"/>
      <c r="STI16" s="2"/>
      <c r="STJ16" s="2"/>
      <c r="STK16" s="2"/>
      <c r="STL16" s="2"/>
      <c r="STM16" s="2"/>
      <c r="STN16" s="2"/>
      <c r="STO16" s="2"/>
      <c r="STP16" s="2"/>
      <c r="STQ16" s="2"/>
      <c r="STR16" s="2"/>
      <c r="STS16" s="2"/>
      <c r="STT16" s="2"/>
      <c r="STU16" s="2"/>
      <c r="STV16" s="2"/>
      <c r="STW16" s="2"/>
      <c r="STX16" s="2"/>
      <c r="STY16" s="2"/>
      <c r="STZ16" s="2"/>
      <c r="SUA16" s="2"/>
      <c r="SUB16" s="2"/>
      <c r="SUC16" s="2"/>
      <c r="SUD16" s="2"/>
      <c r="SUE16" s="2"/>
      <c r="SUF16" s="2"/>
      <c r="SUG16" s="2"/>
      <c r="SUH16" s="2"/>
      <c r="SUI16" s="2"/>
      <c r="SUJ16" s="2"/>
      <c r="SUK16" s="2"/>
      <c r="SUL16" s="2"/>
      <c r="SUM16" s="2"/>
      <c r="SUN16" s="2"/>
      <c r="SUO16" s="2"/>
      <c r="SUP16" s="2"/>
      <c r="SUQ16" s="2"/>
      <c r="SUR16" s="2"/>
      <c r="SUS16" s="2"/>
      <c r="SUT16" s="2"/>
      <c r="SUU16" s="2"/>
      <c r="SUV16" s="2"/>
      <c r="SUW16" s="2"/>
      <c r="SUX16" s="2"/>
      <c r="SUY16" s="2"/>
      <c r="SUZ16" s="2"/>
      <c r="SVA16" s="2"/>
      <c r="SVB16" s="2"/>
      <c r="SVC16" s="2"/>
      <c r="SVD16" s="2"/>
      <c r="SVE16" s="2"/>
      <c r="SVF16" s="2"/>
      <c r="SVG16" s="2"/>
      <c r="SVH16" s="2"/>
      <c r="SVI16" s="2"/>
      <c r="SVJ16" s="2"/>
      <c r="SVK16" s="2"/>
      <c r="SVL16" s="2"/>
      <c r="SVM16" s="2"/>
      <c r="SVN16" s="2"/>
      <c r="SVO16" s="2"/>
      <c r="SVP16" s="2"/>
      <c r="SVQ16" s="2"/>
      <c r="SVR16" s="2"/>
      <c r="SVS16" s="2"/>
      <c r="SVT16" s="2"/>
      <c r="SVU16" s="2"/>
      <c r="SVV16" s="2"/>
      <c r="SVW16" s="2"/>
      <c r="SVX16" s="2"/>
      <c r="SVY16" s="2"/>
      <c r="SVZ16" s="2"/>
      <c r="SWA16" s="2"/>
      <c r="SWB16" s="2"/>
      <c r="SWC16" s="2"/>
      <c r="SWD16" s="2"/>
      <c r="SWE16" s="2"/>
      <c r="SWF16" s="2"/>
      <c r="SWG16" s="2"/>
      <c r="SWH16" s="2"/>
      <c r="SWI16" s="2"/>
      <c r="SWJ16" s="2"/>
      <c r="SWK16" s="2"/>
      <c r="SWL16" s="2"/>
      <c r="SWM16" s="2"/>
      <c r="SWN16" s="2"/>
      <c r="SWO16" s="2"/>
      <c r="SWP16" s="2"/>
      <c r="SWQ16" s="2"/>
      <c r="SWR16" s="2"/>
      <c r="SWS16" s="2"/>
      <c r="SWT16" s="2"/>
      <c r="SWU16" s="2"/>
      <c r="SWV16" s="2"/>
      <c r="SWW16" s="2"/>
      <c r="SWX16" s="2"/>
      <c r="SWY16" s="2"/>
      <c r="SWZ16" s="2"/>
      <c r="SXA16" s="2"/>
      <c r="SXB16" s="2"/>
      <c r="SXC16" s="2"/>
      <c r="SXD16" s="2"/>
      <c r="SXE16" s="2"/>
      <c r="SXF16" s="2"/>
      <c r="SXG16" s="2"/>
      <c r="SXH16" s="2"/>
      <c r="SXI16" s="2"/>
      <c r="SXJ16" s="2"/>
      <c r="SXK16" s="2"/>
      <c r="SXL16" s="2"/>
      <c r="SXM16" s="2"/>
      <c r="SXN16" s="2"/>
      <c r="SXO16" s="2"/>
      <c r="SXP16" s="2"/>
      <c r="SXQ16" s="2"/>
      <c r="SXR16" s="2"/>
      <c r="SXS16" s="2"/>
      <c r="SXT16" s="2"/>
      <c r="SXU16" s="2"/>
      <c r="SXV16" s="2"/>
      <c r="SXW16" s="2"/>
      <c r="SXX16" s="2"/>
      <c r="SXY16" s="2"/>
      <c r="SXZ16" s="2"/>
      <c r="SYA16" s="2"/>
      <c r="SYB16" s="2"/>
      <c r="SYC16" s="2"/>
      <c r="SYD16" s="2"/>
      <c r="SYE16" s="2"/>
      <c r="SYF16" s="2"/>
      <c r="SYG16" s="2"/>
      <c r="SYH16" s="2"/>
      <c r="SYI16" s="2"/>
      <c r="SYJ16" s="2"/>
      <c r="SYK16" s="2"/>
      <c r="SYL16" s="2"/>
      <c r="SYM16" s="2"/>
      <c r="SYN16" s="2"/>
      <c r="SYO16" s="2"/>
      <c r="SYP16" s="2"/>
      <c r="SYQ16" s="2"/>
      <c r="SYR16" s="2"/>
      <c r="SYS16" s="2"/>
      <c r="SYT16" s="2"/>
      <c r="SYU16" s="2"/>
      <c r="SYV16" s="2"/>
      <c r="SYW16" s="2"/>
      <c r="SYX16" s="2"/>
      <c r="SYY16" s="2"/>
      <c r="SYZ16" s="2"/>
      <c r="SZA16" s="2"/>
      <c r="SZB16" s="2"/>
      <c r="SZC16" s="2"/>
      <c r="SZD16" s="2"/>
      <c r="SZE16" s="2"/>
      <c r="SZF16" s="2"/>
      <c r="SZG16" s="2"/>
      <c r="SZH16" s="2"/>
      <c r="SZI16" s="2"/>
      <c r="SZJ16" s="2"/>
      <c r="SZK16" s="2"/>
      <c r="SZL16" s="2"/>
      <c r="SZM16" s="2"/>
      <c r="SZN16" s="2"/>
      <c r="SZO16" s="2"/>
      <c r="SZP16" s="2"/>
      <c r="SZQ16" s="2"/>
      <c r="SZR16" s="2"/>
      <c r="SZS16" s="2"/>
      <c r="SZT16" s="2"/>
      <c r="SZU16" s="2"/>
      <c r="SZV16" s="2"/>
      <c r="SZW16" s="2"/>
      <c r="SZX16" s="2"/>
      <c r="SZY16" s="2"/>
      <c r="SZZ16" s="2"/>
      <c r="TAA16" s="2"/>
      <c r="TAB16" s="2"/>
      <c r="TAC16" s="2"/>
      <c r="TAD16" s="2"/>
      <c r="TAE16" s="2"/>
      <c r="TAF16" s="2"/>
      <c r="TAG16" s="2"/>
      <c r="TAH16" s="2"/>
      <c r="TAI16" s="2"/>
      <c r="TAJ16" s="2"/>
      <c r="TAK16" s="2"/>
      <c r="TAL16" s="2"/>
      <c r="TAM16" s="2"/>
      <c r="TAN16" s="2"/>
      <c r="TAO16" s="2"/>
      <c r="TAP16" s="2"/>
      <c r="TAQ16" s="2"/>
      <c r="TAR16" s="2"/>
      <c r="TAS16" s="2"/>
      <c r="TAT16" s="2"/>
      <c r="TAU16" s="2"/>
      <c r="TAV16" s="2"/>
      <c r="TAW16" s="2"/>
      <c r="TAX16" s="2"/>
      <c r="TAY16" s="2"/>
      <c r="TAZ16" s="2"/>
      <c r="TBA16" s="2"/>
      <c r="TBB16" s="2"/>
      <c r="TBC16" s="2"/>
      <c r="TBD16" s="2"/>
      <c r="TBE16" s="2"/>
      <c r="TBF16" s="2"/>
      <c r="TBG16" s="2"/>
      <c r="TBH16" s="2"/>
      <c r="TBI16" s="2"/>
      <c r="TBJ16" s="2"/>
      <c r="TBK16" s="2"/>
      <c r="TBL16" s="2"/>
      <c r="TBM16" s="2"/>
      <c r="TBN16" s="2"/>
      <c r="TBO16" s="2"/>
      <c r="TBP16" s="2"/>
      <c r="TBQ16" s="2"/>
      <c r="TBR16" s="2"/>
      <c r="TBS16" s="2"/>
      <c r="TBT16" s="2"/>
      <c r="TBU16" s="2"/>
      <c r="TBV16" s="2"/>
      <c r="TBW16" s="2"/>
      <c r="TBX16" s="2"/>
      <c r="TBY16" s="2"/>
      <c r="TBZ16" s="2"/>
      <c r="TCA16" s="2"/>
      <c r="TCB16" s="2"/>
      <c r="TCC16" s="2"/>
      <c r="TCD16" s="2"/>
      <c r="TCE16" s="2"/>
      <c r="TCF16" s="2"/>
      <c r="TCG16" s="2"/>
      <c r="TCH16" s="2"/>
      <c r="TCI16" s="2"/>
      <c r="TCJ16" s="2"/>
      <c r="TCK16" s="2"/>
      <c r="TCL16" s="2"/>
      <c r="TCM16" s="2"/>
      <c r="TCN16" s="2"/>
      <c r="TCO16" s="2"/>
      <c r="TCP16" s="2"/>
      <c r="TCQ16" s="2"/>
      <c r="TCR16" s="2"/>
      <c r="TCS16" s="2"/>
      <c r="TCT16" s="2"/>
      <c r="TCU16" s="2"/>
      <c r="TCV16" s="2"/>
      <c r="TCW16" s="2"/>
      <c r="TCX16" s="2"/>
      <c r="TCY16" s="2"/>
      <c r="TCZ16" s="2"/>
      <c r="TDA16" s="2"/>
      <c r="TDB16" s="2"/>
      <c r="TDC16" s="2"/>
      <c r="TDD16" s="2"/>
      <c r="TDE16" s="2"/>
      <c r="TDF16" s="2"/>
      <c r="TDG16" s="2"/>
      <c r="TDH16" s="2"/>
      <c r="TDI16" s="2"/>
      <c r="TDJ16" s="2"/>
      <c r="TDK16" s="2"/>
      <c r="TDL16" s="2"/>
      <c r="TDM16" s="2"/>
      <c r="TDN16" s="2"/>
      <c r="TDO16" s="2"/>
      <c r="TDP16" s="2"/>
      <c r="TDQ16" s="2"/>
      <c r="TDR16" s="2"/>
      <c r="TDS16" s="2"/>
      <c r="TDT16" s="2"/>
      <c r="TDU16" s="2"/>
      <c r="TDV16" s="2"/>
      <c r="TDW16" s="2"/>
      <c r="TDX16" s="2"/>
      <c r="TDY16" s="2"/>
      <c r="TDZ16" s="2"/>
      <c r="TEA16" s="2"/>
      <c r="TEB16" s="2"/>
      <c r="TEC16" s="2"/>
      <c r="TED16" s="2"/>
      <c r="TEE16" s="2"/>
      <c r="TEF16" s="2"/>
      <c r="TEG16" s="2"/>
      <c r="TEH16" s="2"/>
      <c r="TEI16" s="2"/>
      <c r="TEJ16" s="2"/>
      <c r="TEK16" s="2"/>
      <c r="TEL16" s="2"/>
      <c r="TEM16" s="2"/>
      <c r="TEN16" s="2"/>
      <c r="TEO16" s="2"/>
      <c r="TEP16" s="2"/>
      <c r="TEQ16" s="2"/>
      <c r="TER16" s="2"/>
      <c r="TES16" s="2"/>
      <c r="TET16" s="2"/>
      <c r="TEU16" s="2"/>
      <c r="TEV16" s="2"/>
      <c r="TEW16" s="2"/>
      <c r="TEX16" s="2"/>
      <c r="TEY16" s="2"/>
      <c r="TEZ16" s="2"/>
      <c r="TFA16" s="2"/>
      <c r="TFB16" s="2"/>
      <c r="TFC16" s="2"/>
      <c r="TFD16" s="2"/>
      <c r="TFE16" s="2"/>
      <c r="TFF16" s="2"/>
      <c r="TFG16" s="2"/>
      <c r="TFH16" s="2"/>
      <c r="TFI16" s="2"/>
      <c r="TFJ16" s="2"/>
      <c r="TFK16" s="2"/>
      <c r="TFL16" s="2"/>
      <c r="TFM16" s="2"/>
      <c r="TFN16" s="2"/>
      <c r="TFO16" s="2"/>
      <c r="TFP16" s="2"/>
      <c r="TFQ16" s="2"/>
      <c r="TFR16" s="2"/>
      <c r="TFS16" s="2"/>
      <c r="TFT16" s="2"/>
      <c r="TFU16" s="2"/>
      <c r="TFV16" s="2"/>
      <c r="TFW16" s="2"/>
      <c r="TFX16" s="2"/>
      <c r="TFY16" s="2"/>
      <c r="TFZ16" s="2"/>
      <c r="TGA16" s="2"/>
      <c r="TGB16" s="2"/>
      <c r="TGC16" s="2"/>
      <c r="TGD16" s="2"/>
      <c r="TGE16" s="2"/>
      <c r="TGF16" s="2"/>
      <c r="TGG16" s="2"/>
      <c r="TGH16" s="2"/>
      <c r="TGI16" s="2"/>
      <c r="TGJ16" s="2"/>
      <c r="TGK16" s="2"/>
      <c r="TGL16" s="2"/>
      <c r="TGM16" s="2"/>
      <c r="TGN16" s="2"/>
      <c r="TGO16" s="2"/>
      <c r="TGP16" s="2"/>
      <c r="TGQ16" s="2"/>
      <c r="TGR16" s="2"/>
      <c r="TGS16" s="2"/>
      <c r="TGT16" s="2"/>
      <c r="TGU16" s="2"/>
      <c r="TGV16" s="2"/>
      <c r="TGW16" s="2"/>
      <c r="TGX16" s="2"/>
      <c r="TGY16" s="2"/>
      <c r="TGZ16" s="2"/>
      <c r="THA16" s="2"/>
      <c r="THB16" s="2"/>
      <c r="THC16" s="2"/>
      <c r="THD16" s="2"/>
      <c r="THE16" s="2"/>
      <c r="THF16" s="2"/>
      <c r="THG16" s="2"/>
      <c r="THH16" s="2"/>
      <c r="THI16" s="2"/>
      <c r="THJ16" s="2"/>
      <c r="THK16" s="2"/>
      <c r="THL16" s="2"/>
      <c r="THM16" s="2"/>
      <c r="THN16" s="2"/>
      <c r="THO16" s="2"/>
      <c r="THP16" s="2"/>
      <c r="THQ16" s="2"/>
      <c r="THR16" s="2"/>
      <c r="THS16" s="2"/>
      <c r="THT16" s="2"/>
      <c r="THU16" s="2"/>
      <c r="THV16" s="2"/>
      <c r="THW16" s="2"/>
      <c r="THX16" s="2"/>
      <c r="THY16" s="2"/>
      <c r="THZ16" s="2"/>
      <c r="TIA16" s="2"/>
      <c r="TIB16" s="2"/>
      <c r="TIC16" s="2"/>
      <c r="TID16" s="2"/>
      <c r="TIE16" s="2"/>
      <c r="TIF16" s="2"/>
      <c r="TIG16" s="2"/>
      <c r="TIH16" s="2"/>
      <c r="TII16" s="2"/>
      <c r="TIJ16" s="2"/>
      <c r="TIK16" s="2"/>
      <c r="TIL16" s="2"/>
      <c r="TIM16" s="2"/>
      <c r="TIN16" s="2"/>
      <c r="TIO16" s="2"/>
      <c r="TIP16" s="2"/>
      <c r="TIQ16" s="2"/>
      <c r="TIR16" s="2"/>
      <c r="TIS16" s="2"/>
      <c r="TIT16" s="2"/>
      <c r="TIU16" s="2"/>
      <c r="TIV16" s="2"/>
      <c r="TIW16" s="2"/>
      <c r="TIX16" s="2"/>
      <c r="TIY16" s="2"/>
      <c r="TIZ16" s="2"/>
      <c r="TJA16" s="2"/>
      <c r="TJB16" s="2"/>
      <c r="TJC16" s="2"/>
      <c r="TJD16" s="2"/>
      <c r="TJE16" s="2"/>
      <c r="TJF16" s="2"/>
      <c r="TJG16" s="2"/>
      <c r="TJH16" s="2"/>
      <c r="TJI16" s="2"/>
      <c r="TJJ16" s="2"/>
      <c r="TJK16" s="2"/>
      <c r="TJL16" s="2"/>
      <c r="TJM16" s="2"/>
      <c r="TJN16" s="2"/>
      <c r="TJO16" s="2"/>
      <c r="TJP16" s="2"/>
      <c r="TJQ16" s="2"/>
      <c r="TJR16" s="2"/>
      <c r="TJS16" s="2"/>
      <c r="TJT16" s="2"/>
      <c r="TJU16" s="2"/>
      <c r="TJV16" s="2"/>
      <c r="TJW16" s="2"/>
      <c r="TJX16" s="2"/>
      <c r="TJY16" s="2"/>
      <c r="TJZ16" s="2"/>
      <c r="TKA16" s="2"/>
      <c r="TKB16" s="2"/>
      <c r="TKC16" s="2"/>
      <c r="TKD16" s="2"/>
      <c r="TKE16" s="2"/>
      <c r="TKF16" s="2"/>
      <c r="TKG16" s="2"/>
      <c r="TKH16" s="2"/>
      <c r="TKI16" s="2"/>
      <c r="TKJ16" s="2"/>
      <c r="TKK16" s="2"/>
      <c r="TKL16" s="2"/>
      <c r="TKM16" s="2"/>
      <c r="TKN16" s="2"/>
      <c r="TKO16" s="2"/>
      <c r="TKP16" s="2"/>
      <c r="TKQ16" s="2"/>
      <c r="TKR16" s="2"/>
      <c r="TKS16" s="2"/>
      <c r="TKT16" s="2"/>
      <c r="TKU16" s="2"/>
      <c r="TKV16" s="2"/>
      <c r="TKW16" s="2"/>
      <c r="TKX16" s="2"/>
      <c r="TKY16" s="2"/>
      <c r="TKZ16" s="2"/>
      <c r="TLA16" s="2"/>
      <c r="TLB16" s="2"/>
      <c r="TLC16" s="2"/>
      <c r="TLD16" s="2"/>
      <c r="TLE16" s="2"/>
      <c r="TLF16" s="2"/>
      <c r="TLG16" s="2"/>
      <c r="TLH16" s="2"/>
      <c r="TLI16" s="2"/>
      <c r="TLJ16" s="2"/>
      <c r="TLK16" s="2"/>
      <c r="TLL16" s="2"/>
      <c r="TLM16" s="2"/>
      <c r="TLN16" s="2"/>
      <c r="TLO16" s="2"/>
      <c r="TLP16" s="2"/>
      <c r="TLQ16" s="2"/>
      <c r="TLR16" s="2"/>
      <c r="TLS16" s="2"/>
      <c r="TLT16" s="2"/>
      <c r="TLU16" s="2"/>
      <c r="TLV16" s="2"/>
      <c r="TLW16" s="2"/>
      <c r="TLX16" s="2"/>
      <c r="TLY16" s="2"/>
      <c r="TLZ16" s="2"/>
      <c r="TMA16" s="2"/>
      <c r="TMB16" s="2"/>
      <c r="TMC16" s="2"/>
      <c r="TMD16" s="2"/>
      <c r="TME16" s="2"/>
      <c r="TMF16" s="2"/>
      <c r="TMG16" s="2"/>
      <c r="TMH16" s="2"/>
      <c r="TMI16" s="2"/>
      <c r="TMJ16" s="2"/>
      <c r="TMK16" s="2"/>
      <c r="TML16" s="2"/>
      <c r="TMM16" s="2"/>
      <c r="TMN16" s="2"/>
      <c r="TMO16" s="2"/>
      <c r="TMP16" s="2"/>
      <c r="TMQ16" s="2"/>
      <c r="TMR16" s="2"/>
      <c r="TMS16" s="2"/>
      <c r="TMT16" s="2"/>
      <c r="TMU16" s="2"/>
      <c r="TMV16" s="2"/>
      <c r="TMW16" s="2"/>
      <c r="TMX16" s="2"/>
      <c r="TMY16" s="2"/>
      <c r="TMZ16" s="2"/>
      <c r="TNA16" s="2"/>
      <c r="TNB16" s="2"/>
      <c r="TNC16" s="2"/>
      <c r="TND16" s="2"/>
      <c r="TNE16" s="2"/>
      <c r="TNF16" s="2"/>
      <c r="TNG16" s="2"/>
      <c r="TNH16" s="2"/>
      <c r="TNI16" s="2"/>
      <c r="TNJ16" s="2"/>
      <c r="TNK16" s="2"/>
      <c r="TNL16" s="2"/>
      <c r="TNM16" s="2"/>
      <c r="TNN16" s="2"/>
      <c r="TNO16" s="2"/>
      <c r="TNP16" s="2"/>
      <c r="TNQ16" s="2"/>
      <c r="TNR16" s="2"/>
      <c r="TNS16" s="2"/>
      <c r="TNT16" s="2"/>
      <c r="TNU16" s="2"/>
      <c r="TNV16" s="2"/>
      <c r="TNW16" s="2"/>
      <c r="TNX16" s="2"/>
      <c r="TNY16" s="2"/>
      <c r="TNZ16" s="2"/>
      <c r="TOA16" s="2"/>
      <c r="TOB16" s="2"/>
      <c r="TOC16" s="2"/>
      <c r="TOD16" s="2"/>
      <c r="TOE16" s="2"/>
      <c r="TOF16" s="2"/>
      <c r="TOG16" s="2"/>
      <c r="TOH16" s="2"/>
      <c r="TOI16" s="2"/>
      <c r="TOJ16" s="2"/>
      <c r="TOK16" s="2"/>
      <c r="TOL16" s="2"/>
      <c r="TOM16" s="2"/>
      <c r="TON16" s="2"/>
      <c r="TOO16" s="2"/>
      <c r="TOP16" s="2"/>
      <c r="TOQ16" s="2"/>
      <c r="TOR16" s="2"/>
      <c r="TOS16" s="2"/>
      <c r="TOT16" s="2"/>
      <c r="TOU16" s="2"/>
      <c r="TOV16" s="2"/>
      <c r="TOW16" s="2"/>
      <c r="TOX16" s="2"/>
      <c r="TOY16" s="2"/>
      <c r="TOZ16" s="2"/>
      <c r="TPA16" s="2"/>
      <c r="TPB16" s="2"/>
      <c r="TPC16" s="2"/>
      <c r="TPD16" s="2"/>
      <c r="TPE16" s="2"/>
      <c r="TPF16" s="2"/>
      <c r="TPG16" s="2"/>
      <c r="TPH16" s="2"/>
      <c r="TPI16" s="2"/>
      <c r="TPJ16" s="2"/>
      <c r="TPK16" s="2"/>
      <c r="TPL16" s="2"/>
      <c r="TPM16" s="2"/>
      <c r="TPN16" s="2"/>
      <c r="TPO16" s="2"/>
      <c r="TPP16" s="2"/>
      <c r="TPQ16" s="2"/>
      <c r="TPR16" s="2"/>
      <c r="TPS16" s="2"/>
      <c r="TPT16" s="2"/>
      <c r="TPU16" s="2"/>
      <c r="TPV16" s="2"/>
      <c r="TPW16" s="2"/>
      <c r="TPX16" s="2"/>
      <c r="TPY16" s="2"/>
      <c r="TPZ16" s="2"/>
      <c r="TQA16" s="2"/>
      <c r="TQB16" s="2"/>
      <c r="TQC16" s="2"/>
      <c r="TQD16" s="2"/>
      <c r="TQE16" s="2"/>
      <c r="TQF16" s="2"/>
      <c r="TQG16" s="2"/>
      <c r="TQH16" s="2"/>
      <c r="TQI16" s="2"/>
      <c r="TQJ16" s="2"/>
      <c r="TQK16" s="2"/>
      <c r="TQL16" s="2"/>
      <c r="TQM16" s="2"/>
      <c r="TQN16" s="2"/>
      <c r="TQO16" s="2"/>
      <c r="TQP16" s="2"/>
      <c r="TQQ16" s="2"/>
      <c r="TQR16" s="2"/>
      <c r="TQS16" s="2"/>
      <c r="TQT16" s="2"/>
      <c r="TQU16" s="2"/>
      <c r="TQV16" s="2"/>
      <c r="TQW16" s="2"/>
      <c r="TQX16" s="2"/>
      <c r="TQY16" s="2"/>
      <c r="TQZ16" s="2"/>
      <c r="TRA16" s="2"/>
      <c r="TRB16" s="2"/>
      <c r="TRC16" s="2"/>
      <c r="TRD16" s="2"/>
      <c r="TRE16" s="2"/>
      <c r="TRF16" s="2"/>
      <c r="TRG16" s="2"/>
      <c r="TRH16" s="2"/>
      <c r="TRI16" s="2"/>
      <c r="TRJ16" s="2"/>
      <c r="TRK16" s="2"/>
      <c r="TRL16" s="2"/>
      <c r="TRM16" s="2"/>
      <c r="TRN16" s="2"/>
      <c r="TRO16" s="2"/>
      <c r="TRP16" s="2"/>
      <c r="TRQ16" s="2"/>
      <c r="TRR16" s="2"/>
      <c r="TRS16" s="2"/>
      <c r="TRT16" s="2"/>
      <c r="TRU16" s="2"/>
      <c r="TRV16" s="2"/>
      <c r="TRW16" s="2"/>
      <c r="TRX16" s="2"/>
      <c r="TRY16" s="2"/>
      <c r="TRZ16" s="2"/>
      <c r="TSA16" s="2"/>
      <c r="TSB16" s="2"/>
      <c r="TSC16" s="2"/>
      <c r="TSD16" s="2"/>
      <c r="TSE16" s="2"/>
      <c r="TSF16" s="2"/>
      <c r="TSG16" s="2"/>
      <c r="TSH16" s="2"/>
      <c r="TSI16" s="2"/>
      <c r="TSJ16" s="2"/>
      <c r="TSK16" s="2"/>
      <c r="TSL16" s="2"/>
      <c r="TSM16" s="2"/>
      <c r="TSN16" s="2"/>
      <c r="TSO16" s="2"/>
      <c r="TSP16" s="2"/>
      <c r="TSQ16" s="2"/>
      <c r="TSR16" s="2"/>
      <c r="TSS16" s="2"/>
      <c r="TST16" s="2"/>
      <c r="TSU16" s="2"/>
      <c r="TSV16" s="2"/>
      <c r="TSW16" s="2"/>
      <c r="TSX16" s="2"/>
      <c r="TSY16" s="2"/>
      <c r="TSZ16" s="2"/>
      <c r="TTA16" s="2"/>
      <c r="TTB16" s="2"/>
      <c r="TTC16" s="2"/>
      <c r="TTD16" s="2"/>
      <c r="TTE16" s="2"/>
      <c r="TTF16" s="2"/>
      <c r="TTG16" s="2"/>
      <c r="TTH16" s="2"/>
      <c r="TTI16" s="2"/>
      <c r="TTJ16" s="2"/>
      <c r="TTK16" s="2"/>
      <c r="TTL16" s="2"/>
      <c r="TTM16" s="2"/>
      <c r="TTN16" s="2"/>
      <c r="TTO16" s="2"/>
      <c r="TTP16" s="2"/>
      <c r="TTQ16" s="2"/>
      <c r="TTR16" s="2"/>
      <c r="TTS16" s="2"/>
      <c r="TTT16" s="2"/>
      <c r="TTU16" s="2"/>
      <c r="TTV16" s="2"/>
      <c r="TTW16" s="2"/>
      <c r="TTX16" s="2"/>
      <c r="TTY16" s="2"/>
      <c r="TTZ16" s="2"/>
      <c r="TUA16" s="2"/>
      <c r="TUB16" s="2"/>
      <c r="TUC16" s="2"/>
      <c r="TUD16" s="2"/>
      <c r="TUE16" s="2"/>
      <c r="TUF16" s="2"/>
      <c r="TUG16" s="2"/>
      <c r="TUH16" s="2"/>
      <c r="TUI16" s="2"/>
      <c r="TUJ16" s="2"/>
      <c r="TUK16" s="2"/>
      <c r="TUL16" s="2"/>
      <c r="TUM16" s="2"/>
      <c r="TUN16" s="2"/>
      <c r="TUO16" s="2"/>
      <c r="TUP16" s="2"/>
      <c r="TUQ16" s="2"/>
      <c r="TUR16" s="2"/>
      <c r="TUS16" s="2"/>
      <c r="TUT16" s="2"/>
      <c r="TUU16" s="2"/>
      <c r="TUV16" s="2"/>
      <c r="TUW16" s="2"/>
      <c r="TUX16" s="2"/>
      <c r="TUY16" s="2"/>
      <c r="TUZ16" s="2"/>
      <c r="TVA16" s="2"/>
      <c r="TVB16" s="2"/>
      <c r="TVC16" s="2"/>
      <c r="TVD16" s="2"/>
      <c r="TVE16" s="2"/>
      <c r="TVF16" s="2"/>
      <c r="TVG16" s="2"/>
      <c r="TVH16" s="2"/>
      <c r="TVI16" s="2"/>
      <c r="TVJ16" s="2"/>
      <c r="TVK16" s="2"/>
      <c r="TVL16" s="2"/>
      <c r="TVM16" s="2"/>
      <c r="TVN16" s="2"/>
      <c r="TVO16" s="2"/>
      <c r="TVP16" s="2"/>
      <c r="TVQ16" s="2"/>
      <c r="TVR16" s="2"/>
      <c r="TVS16" s="2"/>
      <c r="TVT16" s="2"/>
      <c r="TVU16" s="2"/>
      <c r="TVV16" s="2"/>
      <c r="TVW16" s="2"/>
      <c r="TVX16" s="2"/>
      <c r="TVY16" s="2"/>
      <c r="TVZ16" s="2"/>
      <c r="TWA16" s="2"/>
      <c r="TWB16" s="2"/>
      <c r="TWC16" s="2"/>
      <c r="TWD16" s="2"/>
      <c r="TWE16" s="2"/>
      <c r="TWF16" s="2"/>
      <c r="TWG16" s="2"/>
      <c r="TWH16" s="2"/>
      <c r="TWI16" s="2"/>
      <c r="TWJ16" s="2"/>
      <c r="TWK16" s="2"/>
      <c r="TWL16" s="2"/>
      <c r="TWM16" s="2"/>
      <c r="TWN16" s="2"/>
      <c r="TWO16" s="2"/>
      <c r="TWP16" s="2"/>
      <c r="TWQ16" s="2"/>
      <c r="TWR16" s="2"/>
      <c r="TWS16" s="2"/>
      <c r="TWT16" s="2"/>
      <c r="TWU16" s="2"/>
      <c r="TWV16" s="2"/>
      <c r="TWW16" s="2"/>
      <c r="TWX16" s="2"/>
      <c r="TWY16" s="2"/>
      <c r="TWZ16" s="2"/>
      <c r="TXA16" s="2"/>
      <c r="TXB16" s="2"/>
      <c r="TXC16" s="2"/>
      <c r="TXD16" s="2"/>
      <c r="TXE16" s="2"/>
      <c r="TXF16" s="2"/>
      <c r="TXG16" s="2"/>
      <c r="TXH16" s="2"/>
      <c r="TXI16" s="2"/>
      <c r="TXJ16" s="2"/>
      <c r="TXK16" s="2"/>
      <c r="TXL16" s="2"/>
      <c r="TXM16" s="2"/>
      <c r="TXN16" s="2"/>
      <c r="TXO16" s="2"/>
      <c r="TXP16" s="2"/>
      <c r="TXQ16" s="2"/>
      <c r="TXR16" s="2"/>
      <c r="TXS16" s="2"/>
      <c r="TXT16" s="2"/>
      <c r="TXU16" s="2"/>
      <c r="TXV16" s="2"/>
      <c r="TXW16" s="2"/>
      <c r="TXX16" s="2"/>
      <c r="TXY16" s="2"/>
      <c r="TXZ16" s="2"/>
      <c r="TYA16" s="2"/>
      <c r="TYB16" s="2"/>
      <c r="TYC16" s="2"/>
      <c r="TYD16" s="2"/>
      <c r="TYE16" s="2"/>
      <c r="TYF16" s="2"/>
      <c r="TYG16" s="2"/>
      <c r="TYH16" s="2"/>
      <c r="TYI16" s="2"/>
      <c r="TYJ16" s="2"/>
      <c r="TYK16" s="2"/>
      <c r="TYL16" s="2"/>
      <c r="TYM16" s="2"/>
      <c r="TYN16" s="2"/>
      <c r="TYO16" s="2"/>
      <c r="TYP16" s="2"/>
      <c r="TYQ16" s="2"/>
      <c r="TYR16" s="2"/>
      <c r="TYS16" s="2"/>
      <c r="TYT16" s="2"/>
      <c r="TYU16" s="2"/>
      <c r="TYV16" s="2"/>
      <c r="TYW16" s="2"/>
      <c r="TYX16" s="2"/>
      <c r="TYY16" s="2"/>
      <c r="TYZ16" s="2"/>
      <c r="TZA16" s="2"/>
      <c r="TZB16" s="2"/>
      <c r="TZC16" s="2"/>
      <c r="TZD16" s="2"/>
      <c r="TZE16" s="2"/>
      <c r="TZF16" s="2"/>
      <c r="TZG16" s="2"/>
      <c r="TZH16" s="2"/>
      <c r="TZI16" s="2"/>
      <c r="TZJ16" s="2"/>
      <c r="TZK16" s="2"/>
      <c r="TZL16" s="2"/>
      <c r="TZM16" s="2"/>
      <c r="TZN16" s="2"/>
      <c r="TZO16" s="2"/>
      <c r="TZP16" s="2"/>
      <c r="TZQ16" s="2"/>
      <c r="TZR16" s="2"/>
      <c r="TZS16" s="2"/>
      <c r="TZT16" s="2"/>
      <c r="TZU16" s="2"/>
      <c r="TZV16" s="2"/>
      <c r="TZW16" s="2"/>
      <c r="TZX16" s="2"/>
      <c r="TZY16" s="2"/>
      <c r="TZZ16" s="2"/>
      <c r="UAA16" s="2"/>
      <c r="UAB16" s="2"/>
      <c r="UAC16" s="2"/>
      <c r="UAD16" s="2"/>
      <c r="UAE16" s="2"/>
      <c r="UAF16" s="2"/>
      <c r="UAG16" s="2"/>
      <c r="UAH16" s="2"/>
      <c r="UAI16" s="2"/>
      <c r="UAJ16" s="2"/>
      <c r="UAK16" s="2"/>
      <c r="UAL16" s="2"/>
      <c r="UAM16" s="2"/>
      <c r="UAN16" s="2"/>
      <c r="UAO16" s="2"/>
      <c r="UAP16" s="2"/>
      <c r="UAQ16" s="2"/>
      <c r="UAR16" s="2"/>
      <c r="UAS16" s="2"/>
      <c r="UAT16" s="2"/>
      <c r="UAU16" s="2"/>
      <c r="UAV16" s="2"/>
      <c r="UAW16" s="2"/>
      <c r="UAX16" s="2"/>
      <c r="UAY16" s="2"/>
      <c r="UAZ16" s="2"/>
      <c r="UBA16" s="2"/>
      <c r="UBB16" s="2"/>
      <c r="UBC16" s="2"/>
      <c r="UBD16" s="2"/>
      <c r="UBE16" s="2"/>
      <c r="UBF16" s="2"/>
      <c r="UBG16" s="2"/>
      <c r="UBH16" s="2"/>
      <c r="UBI16" s="2"/>
      <c r="UBJ16" s="2"/>
      <c r="UBK16" s="2"/>
      <c r="UBL16" s="2"/>
      <c r="UBM16" s="2"/>
      <c r="UBN16" s="2"/>
      <c r="UBO16" s="2"/>
      <c r="UBP16" s="2"/>
      <c r="UBQ16" s="2"/>
      <c r="UBR16" s="2"/>
      <c r="UBS16" s="2"/>
      <c r="UBT16" s="2"/>
      <c r="UBU16" s="2"/>
      <c r="UBV16" s="2"/>
      <c r="UBW16" s="2"/>
      <c r="UBX16" s="2"/>
      <c r="UBY16" s="2"/>
      <c r="UBZ16" s="2"/>
      <c r="UCA16" s="2"/>
      <c r="UCB16" s="2"/>
      <c r="UCC16" s="2"/>
      <c r="UCD16" s="2"/>
      <c r="UCE16" s="2"/>
      <c r="UCF16" s="2"/>
      <c r="UCG16" s="2"/>
      <c r="UCH16" s="2"/>
      <c r="UCI16" s="2"/>
      <c r="UCJ16" s="2"/>
      <c r="UCK16" s="2"/>
      <c r="UCL16" s="2"/>
      <c r="UCM16" s="2"/>
      <c r="UCN16" s="2"/>
      <c r="UCO16" s="2"/>
      <c r="UCP16" s="2"/>
      <c r="UCQ16" s="2"/>
      <c r="UCR16" s="2"/>
      <c r="UCS16" s="2"/>
      <c r="UCT16" s="2"/>
      <c r="UCU16" s="2"/>
      <c r="UCV16" s="2"/>
      <c r="UCW16" s="2"/>
      <c r="UCX16" s="2"/>
      <c r="UCY16" s="2"/>
      <c r="UCZ16" s="2"/>
      <c r="UDA16" s="2"/>
      <c r="UDB16" s="2"/>
      <c r="UDC16" s="2"/>
      <c r="UDD16" s="2"/>
      <c r="UDE16" s="2"/>
      <c r="UDF16" s="2"/>
      <c r="UDG16" s="2"/>
      <c r="UDH16" s="2"/>
      <c r="UDI16" s="2"/>
      <c r="UDJ16" s="2"/>
      <c r="UDK16" s="2"/>
      <c r="UDL16" s="2"/>
      <c r="UDM16" s="2"/>
      <c r="UDN16" s="2"/>
      <c r="UDO16" s="2"/>
      <c r="UDP16" s="2"/>
      <c r="UDQ16" s="2"/>
      <c r="UDR16" s="2"/>
      <c r="UDS16" s="2"/>
      <c r="UDT16" s="2"/>
      <c r="UDU16" s="2"/>
      <c r="UDV16" s="2"/>
      <c r="UDW16" s="2"/>
      <c r="UDX16" s="2"/>
      <c r="UDY16" s="2"/>
      <c r="UDZ16" s="2"/>
      <c r="UEA16" s="2"/>
      <c r="UEB16" s="2"/>
      <c r="UEC16" s="2"/>
      <c r="UED16" s="2"/>
      <c r="UEE16" s="2"/>
      <c r="UEF16" s="2"/>
      <c r="UEG16" s="2"/>
      <c r="UEH16" s="2"/>
      <c r="UEI16" s="2"/>
      <c r="UEJ16" s="2"/>
      <c r="UEK16" s="2"/>
      <c r="UEL16" s="2"/>
      <c r="UEM16" s="2"/>
      <c r="UEN16" s="2"/>
      <c r="UEO16" s="2"/>
      <c r="UEP16" s="2"/>
      <c r="UEQ16" s="2"/>
      <c r="UER16" s="2"/>
      <c r="UES16" s="2"/>
      <c r="UET16" s="2"/>
      <c r="UEU16" s="2"/>
      <c r="UEV16" s="2"/>
      <c r="UEW16" s="2"/>
      <c r="UEX16" s="2"/>
      <c r="UEY16" s="2"/>
      <c r="UEZ16" s="2"/>
      <c r="UFA16" s="2"/>
      <c r="UFB16" s="2"/>
      <c r="UFC16" s="2"/>
      <c r="UFD16" s="2"/>
      <c r="UFE16" s="2"/>
      <c r="UFF16" s="2"/>
      <c r="UFG16" s="2"/>
      <c r="UFH16" s="2"/>
      <c r="UFI16" s="2"/>
      <c r="UFJ16" s="2"/>
      <c r="UFK16" s="2"/>
      <c r="UFL16" s="2"/>
      <c r="UFM16" s="2"/>
      <c r="UFN16" s="2"/>
      <c r="UFO16" s="2"/>
      <c r="UFP16" s="2"/>
      <c r="UFQ16" s="2"/>
      <c r="UFR16" s="2"/>
      <c r="UFS16" s="2"/>
      <c r="UFT16" s="2"/>
      <c r="UFU16" s="2"/>
      <c r="UFV16" s="2"/>
      <c r="UFW16" s="2"/>
      <c r="UFX16" s="2"/>
      <c r="UFY16" s="2"/>
      <c r="UFZ16" s="2"/>
      <c r="UGA16" s="2"/>
      <c r="UGB16" s="2"/>
      <c r="UGC16" s="2"/>
      <c r="UGD16" s="2"/>
      <c r="UGE16" s="2"/>
      <c r="UGF16" s="2"/>
      <c r="UGG16" s="2"/>
      <c r="UGH16" s="2"/>
      <c r="UGI16" s="2"/>
      <c r="UGJ16" s="2"/>
      <c r="UGK16" s="2"/>
      <c r="UGL16" s="2"/>
      <c r="UGM16" s="2"/>
      <c r="UGN16" s="2"/>
      <c r="UGO16" s="2"/>
      <c r="UGP16" s="2"/>
      <c r="UGQ16" s="2"/>
      <c r="UGR16" s="2"/>
      <c r="UGS16" s="2"/>
      <c r="UGT16" s="2"/>
      <c r="UGU16" s="2"/>
      <c r="UGV16" s="2"/>
      <c r="UGW16" s="2"/>
      <c r="UGX16" s="2"/>
      <c r="UGY16" s="2"/>
      <c r="UGZ16" s="2"/>
      <c r="UHA16" s="2"/>
      <c r="UHB16" s="2"/>
      <c r="UHC16" s="2"/>
      <c r="UHD16" s="2"/>
      <c r="UHE16" s="2"/>
      <c r="UHF16" s="2"/>
      <c r="UHG16" s="2"/>
      <c r="UHH16" s="2"/>
      <c r="UHI16" s="2"/>
      <c r="UHJ16" s="2"/>
      <c r="UHK16" s="2"/>
      <c r="UHL16" s="2"/>
      <c r="UHM16" s="2"/>
      <c r="UHN16" s="2"/>
      <c r="UHO16" s="2"/>
      <c r="UHP16" s="2"/>
      <c r="UHQ16" s="2"/>
      <c r="UHR16" s="2"/>
      <c r="UHS16" s="2"/>
      <c r="UHT16" s="2"/>
      <c r="UHU16" s="2"/>
      <c r="UHV16" s="2"/>
      <c r="UHW16" s="2"/>
      <c r="UHX16" s="2"/>
      <c r="UHY16" s="2"/>
      <c r="UHZ16" s="2"/>
      <c r="UIA16" s="2"/>
      <c r="UIB16" s="2"/>
      <c r="UIC16" s="2"/>
      <c r="UID16" s="2"/>
      <c r="UIE16" s="2"/>
      <c r="UIF16" s="2"/>
      <c r="UIG16" s="2"/>
      <c r="UIH16" s="2"/>
      <c r="UII16" s="2"/>
      <c r="UIJ16" s="2"/>
      <c r="UIK16" s="2"/>
      <c r="UIL16" s="2"/>
      <c r="UIM16" s="2"/>
      <c r="UIN16" s="2"/>
      <c r="UIO16" s="2"/>
      <c r="UIP16" s="2"/>
      <c r="UIQ16" s="2"/>
      <c r="UIR16" s="2"/>
      <c r="UIS16" s="2"/>
      <c r="UIT16" s="2"/>
      <c r="UIU16" s="2"/>
      <c r="UIV16" s="2"/>
      <c r="UIW16" s="2"/>
      <c r="UIX16" s="2"/>
      <c r="UIY16" s="2"/>
      <c r="UIZ16" s="2"/>
      <c r="UJA16" s="2"/>
      <c r="UJB16" s="2"/>
      <c r="UJC16" s="2"/>
      <c r="UJD16" s="2"/>
      <c r="UJE16" s="2"/>
      <c r="UJF16" s="2"/>
      <c r="UJG16" s="2"/>
      <c r="UJH16" s="2"/>
      <c r="UJI16" s="2"/>
      <c r="UJJ16" s="2"/>
      <c r="UJK16" s="2"/>
      <c r="UJL16" s="2"/>
      <c r="UJM16" s="2"/>
      <c r="UJN16" s="2"/>
      <c r="UJO16" s="2"/>
      <c r="UJP16" s="2"/>
      <c r="UJQ16" s="2"/>
      <c r="UJR16" s="2"/>
      <c r="UJS16" s="2"/>
      <c r="UJT16" s="2"/>
      <c r="UJU16" s="2"/>
      <c r="UJV16" s="2"/>
      <c r="UJW16" s="2"/>
      <c r="UJX16" s="2"/>
      <c r="UJY16" s="2"/>
      <c r="UJZ16" s="2"/>
      <c r="UKA16" s="2"/>
      <c r="UKB16" s="2"/>
      <c r="UKC16" s="2"/>
      <c r="UKD16" s="2"/>
      <c r="UKE16" s="2"/>
      <c r="UKF16" s="2"/>
      <c r="UKG16" s="2"/>
      <c r="UKH16" s="2"/>
      <c r="UKI16" s="2"/>
      <c r="UKJ16" s="2"/>
      <c r="UKK16" s="2"/>
      <c r="UKL16" s="2"/>
      <c r="UKM16" s="2"/>
      <c r="UKN16" s="2"/>
      <c r="UKO16" s="2"/>
      <c r="UKP16" s="2"/>
      <c r="UKQ16" s="2"/>
      <c r="UKR16" s="2"/>
      <c r="UKS16" s="2"/>
      <c r="UKT16" s="2"/>
      <c r="UKU16" s="2"/>
      <c r="UKV16" s="2"/>
      <c r="UKW16" s="2"/>
      <c r="UKX16" s="2"/>
      <c r="UKY16" s="2"/>
      <c r="UKZ16" s="2"/>
      <c r="ULA16" s="2"/>
      <c r="ULB16" s="2"/>
      <c r="ULC16" s="2"/>
      <c r="ULD16" s="2"/>
      <c r="ULE16" s="2"/>
      <c r="ULF16" s="2"/>
      <c r="ULG16" s="2"/>
      <c r="ULH16" s="2"/>
      <c r="ULI16" s="2"/>
      <c r="ULJ16" s="2"/>
      <c r="ULK16" s="2"/>
      <c r="ULL16" s="2"/>
      <c r="ULM16" s="2"/>
      <c r="ULN16" s="2"/>
      <c r="ULO16" s="2"/>
      <c r="ULP16" s="2"/>
      <c r="ULQ16" s="2"/>
      <c r="ULR16" s="2"/>
      <c r="ULS16" s="2"/>
      <c r="ULT16" s="2"/>
      <c r="ULU16" s="2"/>
      <c r="ULV16" s="2"/>
      <c r="ULW16" s="2"/>
      <c r="ULX16" s="2"/>
      <c r="ULY16" s="2"/>
      <c r="ULZ16" s="2"/>
      <c r="UMA16" s="2"/>
      <c r="UMB16" s="2"/>
      <c r="UMC16" s="2"/>
      <c r="UMD16" s="2"/>
      <c r="UME16" s="2"/>
      <c r="UMF16" s="2"/>
      <c r="UMG16" s="2"/>
      <c r="UMH16" s="2"/>
      <c r="UMI16" s="2"/>
      <c r="UMJ16" s="2"/>
      <c r="UMK16" s="2"/>
      <c r="UML16" s="2"/>
      <c r="UMM16" s="2"/>
      <c r="UMN16" s="2"/>
      <c r="UMO16" s="2"/>
      <c r="UMP16" s="2"/>
      <c r="UMQ16" s="2"/>
      <c r="UMR16" s="2"/>
      <c r="UMS16" s="2"/>
      <c r="UMT16" s="2"/>
      <c r="UMU16" s="2"/>
      <c r="UMV16" s="2"/>
      <c r="UMW16" s="2"/>
      <c r="UMX16" s="2"/>
      <c r="UMY16" s="2"/>
      <c r="UMZ16" s="2"/>
      <c r="UNA16" s="2"/>
      <c r="UNB16" s="2"/>
      <c r="UNC16" s="2"/>
      <c r="UND16" s="2"/>
      <c r="UNE16" s="2"/>
      <c r="UNF16" s="2"/>
      <c r="UNG16" s="2"/>
      <c r="UNH16" s="2"/>
      <c r="UNI16" s="2"/>
      <c r="UNJ16" s="2"/>
      <c r="UNK16" s="2"/>
      <c r="UNL16" s="2"/>
      <c r="UNM16" s="2"/>
      <c r="UNN16" s="2"/>
      <c r="UNO16" s="2"/>
      <c r="UNP16" s="2"/>
      <c r="UNQ16" s="2"/>
      <c r="UNR16" s="2"/>
      <c r="UNS16" s="2"/>
      <c r="UNT16" s="2"/>
      <c r="UNU16" s="2"/>
      <c r="UNV16" s="2"/>
      <c r="UNW16" s="2"/>
      <c r="UNX16" s="2"/>
      <c r="UNY16" s="2"/>
      <c r="UNZ16" s="2"/>
      <c r="UOA16" s="2"/>
      <c r="UOB16" s="2"/>
      <c r="UOC16" s="2"/>
      <c r="UOD16" s="2"/>
      <c r="UOE16" s="2"/>
      <c r="UOF16" s="2"/>
      <c r="UOG16" s="2"/>
      <c r="UOH16" s="2"/>
      <c r="UOI16" s="2"/>
      <c r="UOJ16" s="2"/>
      <c r="UOK16" s="2"/>
      <c r="UOL16" s="2"/>
      <c r="UOM16" s="2"/>
      <c r="UON16" s="2"/>
      <c r="UOO16" s="2"/>
      <c r="UOP16" s="2"/>
      <c r="UOQ16" s="2"/>
      <c r="UOR16" s="2"/>
      <c r="UOS16" s="2"/>
      <c r="UOT16" s="2"/>
      <c r="UOU16" s="2"/>
      <c r="UOV16" s="2"/>
      <c r="UOW16" s="2"/>
      <c r="UOX16" s="2"/>
      <c r="UOY16" s="2"/>
      <c r="UOZ16" s="2"/>
      <c r="UPA16" s="2"/>
      <c r="UPB16" s="2"/>
      <c r="UPC16" s="2"/>
      <c r="UPD16" s="2"/>
      <c r="UPE16" s="2"/>
      <c r="UPF16" s="2"/>
      <c r="UPG16" s="2"/>
      <c r="UPH16" s="2"/>
      <c r="UPI16" s="2"/>
      <c r="UPJ16" s="2"/>
      <c r="UPK16" s="2"/>
      <c r="UPL16" s="2"/>
      <c r="UPM16" s="2"/>
      <c r="UPN16" s="2"/>
      <c r="UPO16" s="2"/>
      <c r="UPP16" s="2"/>
      <c r="UPQ16" s="2"/>
      <c r="UPR16" s="2"/>
      <c r="UPS16" s="2"/>
      <c r="UPT16" s="2"/>
      <c r="UPU16" s="2"/>
      <c r="UPV16" s="2"/>
      <c r="UPW16" s="2"/>
      <c r="UPX16" s="2"/>
      <c r="UPY16" s="2"/>
      <c r="UPZ16" s="2"/>
      <c r="UQA16" s="2"/>
      <c r="UQB16" s="2"/>
      <c r="UQC16" s="2"/>
      <c r="UQD16" s="2"/>
      <c r="UQE16" s="2"/>
      <c r="UQF16" s="2"/>
      <c r="UQG16" s="2"/>
      <c r="UQH16" s="2"/>
      <c r="UQI16" s="2"/>
      <c r="UQJ16" s="2"/>
      <c r="UQK16" s="2"/>
      <c r="UQL16" s="2"/>
      <c r="UQM16" s="2"/>
      <c r="UQN16" s="2"/>
      <c r="UQO16" s="2"/>
      <c r="UQP16" s="2"/>
      <c r="UQQ16" s="2"/>
      <c r="UQR16" s="2"/>
      <c r="UQS16" s="2"/>
      <c r="UQT16" s="2"/>
      <c r="UQU16" s="2"/>
      <c r="UQV16" s="2"/>
      <c r="UQW16" s="2"/>
      <c r="UQX16" s="2"/>
      <c r="UQY16" s="2"/>
      <c r="UQZ16" s="2"/>
      <c r="URA16" s="2"/>
      <c r="URB16" s="2"/>
      <c r="URC16" s="2"/>
      <c r="URD16" s="2"/>
      <c r="URE16" s="2"/>
      <c r="URF16" s="2"/>
      <c r="URG16" s="2"/>
      <c r="URH16" s="2"/>
      <c r="URI16" s="2"/>
      <c r="URJ16" s="2"/>
      <c r="URK16" s="2"/>
      <c r="URL16" s="2"/>
      <c r="URM16" s="2"/>
      <c r="URN16" s="2"/>
      <c r="URO16" s="2"/>
      <c r="URP16" s="2"/>
      <c r="URQ16" s="2"/>
      <c r="URR16" s="2"/>
      <c r="URS16" s="2"/>
      <c r="URT16" s="2"/>
      <c r="URU16" s="2"/>
      <c r="URV16" s="2"/>
      <c r="URW16" s="2"/>
      <c r="URX16" s="2"/>
      <c r="URY16" s="2"/>
      <c r="URZ16" s="2"/>
      <c r="USA16" s="2"/>
      <c r="USB16" s="2"/>
      <c r="USC16" s="2"/>
      <c r="USD16" s="2"/>
      <c r="USE16" s="2"/>
      <c r="USF16" s="2"/>
      <c r="USG16" s="2"/>
      <c r="USH16" s="2"/>
      <c r="USI16" s="2"/>
      <c r="USJ16" s="2"/>
      <c r="USK16" s="2"/>
      <c r="USL16" s="2"/>
      <c r="USM16" s="2"/>
      <c r="USN16" s="2"/>
      <c r="USO16" s="2"/>
      <c r="USP16" s="2"/>
      <c r="USQ16" s="2"/>
      <c r="USR16" s="2"/>
      <c r="USS16" s="2"/>
      <c r="UST16" s="2"/>
      <c r="USU16" s="2"/>
      <c r="USV16" s="2"/>
      <c r="USW16" s="2"/>
      <c r="USX16" s="2"/>
      <c r="USY16" s="2"/>
      <c r="USZ16" s="2"/>
      <c r="UTA16" s="2"/>
      <c r="UTB16" s="2"/>
      <c r="UTC16" s="2"/>
      <c r="UTD16" s="2"/>
      <c r="UTE16" s="2"/>
      <c r="UTF16" s="2"/>
      <c r="UTG16" s="2"/>
      <c r="UTH16" s="2"/>
      <c r="UTI16" s="2"/>
      <c r="UTJ16" s="2"/>
      <c r="UTK16" s="2"/>
      <c r="UTL16" s="2"/>
      <c r="UTM16" s="2"/>
      <c r="UTN16" s="2"/>
      <c r="UTO16" s="2"/>
      <c r="UTP16" s="2"/>
      <c r="UTQ16" s="2"/>
      <c r="UTR16" s="2"/>
      <c r="UTS16" s="2"/>
      <c r="UTT16" s="2"/>
      <c r="UTU16" s="2"/>
      <c r="UTV16" s="2"/>
      <c r="UTW16" s="2"/>
      <c r="UTX16" s="2"/>
      <c r="UTY16" s="2"/>
      <c r="UTZ16" s="2"/>
      <c r="UUA16" s="2"/>
      <c r="UUB16" s="2"/>
      <c r="UUC16" s="2"/>
      <c r="UUD16" s="2"/>
      <c r="UUE16" s="2"/>
      <c r="UUF16" s="2"/>
      <c r="UUG16" s="2"/>
      <c r="UUH16" s="2"/>
      <c r="UUI16" s="2"/>
      <c r="UUJ16" s="2"/>
      <c r="UUK16" s="2"/>
      <c r="UUL16" s="2"/>
      <c r="UUM16" s="2"/>
      <c r="UUN16" s="2"/>
      <c r="UUO16" s="2"/>
      <c r="UUP16" s="2"/>
      <c r="UUQ16" s="2"/>
      <c r="UUR16" s="2"/>
      <c r="UUS16" s="2"/>
      <c r="UUT16" s="2"/>
      <c r="UUU16" s="2"/>
      <c r="UUV16" s="2"/>
      <c r="UUW16" s="2"/>
      <c r="UUX16" s="2"/>
      <c r="UUY16" s="2"/>
      <c r="UUZ16" s="2"/>
      <c r="UVA16" s="2"/>
      <c r="UVB16" s="2"/>
      <c r="UVC16" s="2"/>
      <c r="UVD16" s="2"/>
      <c r="UVE16" s="2"/>
      <c r="UVF16" s="2"/>
      <c r="UVG16" s="2"/>
      <c r="UVH16" s="2"/>
      <c r="UVI16" s="2"/>
      <c r="UVJ16" s="2"/>
      <c r="UVK16" s="2"/>
      <c r="UVL16" s="2"/>
      <c r="UVM16" s="2"/>
      <c r="UVN16" s="2"/>
      <c r="UVO16" s="2"/>
      <c r="UVP16" s="2"/>
      <c r="UVQ16" s="2"/>
      <c r="UVR16" s="2"/>
      <c r="UVS16" s="2"/>
      <c r="UVT16" s="2"/>
      <c r="UVU16" s="2"/>
      <c r="UVV16" s="2"/>
      <c r="UVW16" s="2"/>
      <c r="UVX16" s="2"/>
      <c r="UVY16" s="2"/>
      <c r="UVZ16" s="2"/>
      <c r="UWA16" s="2"/>
      <c r="UWB16" s="2"/>
      <c r="UWC16" s="2"/>
      <c r="UWD16" s="2"/>
      <c r="UWE16" s="2"/>
      <c r="UWF16" s="2"/>
      <c r="UWG16" s="2"/>
      <c r="UWH16" s="2"/>
      <c r="UWI16" s="2"/>
      <c r="UWJ16" s="2"/>
      <c r="UWK16" s="2"/>
      <c r="UWL16" s="2"/>
      <c r="UWM16" s="2"/>
      <c r="UWN16" s="2"/>
      <c r="UWO16" s="2"/>
      <c r="UWP16" s="2"/>
      <c r="UWQ16" s="2"/>
      <c r="UWR16" s="2"/>
      <c r="UWS16" s="2"/>
      <c r="UWT16" s="2"/>
      <c r="UWU16" s="2"/>
      <c r="UWV16" s="2"/>
      <c r="UWW16" s="2"/>
      <c r="UWX16" s="2"/>
      <c r="UWY16" s="2"/>
      <c r="UWZ16" s="2"/>
      <c r="UXA16" s="2"/>
      <c r="UXB16" s="2"/>
      <c r="UXC16" s="2"/>
      <c r="UXD16" s="2"/>
      <c r="UXE16" s="2"/>
      <c r="UXF16" s="2"/>
      <c r="UXG16" s="2"/>
      <c r="UXH16" s="2"/>
      <c r="UXI16" s="2"/>
      <c r="UXJ16" s="2"/>
      <c r="UXK16" s="2"/>
      <c r="UXL16" s="2"/>
      <c r="UXM16" s="2"/>
      <c r="UXN16" s="2"/>
      <c r="UXO16" s="2"/>
      <c r="UXP16" s="2"/>
      <c r="UXQ16" s="2"/>
      <c r="UXR16" s="2"/>
      <c r="UXS16" s="2"/>
      <c r="UXT16" s="2"/>
      <c r="UXU16" s="2"/>
      <c r="UXV16" s="2"/>
      <c r="UXW16" s="2"/>
      <c r="UXX16" s="2"/>
      <c r="UXY16" s="2"/>
      <c r="UXZ16" s="2"/>
      <c r="UYA16" s="2"/>
      <c r="UYB16" s="2"/>
      <c r="UYC16" s="2"/>
      <c r="UYD16" s="2"/>
      <c r="UYE16" s="2"/>
      <c r="UYF16" s="2"/>
      <c r="UYG16" s="2"/>
      <c r="UYH16" s="2"/>
      <c r="UYI16" s="2"/>
      <c r="UYJ16" s="2"/>
      <c r="UYK16" s="2"/>
      <c r="UYL16" s="2"/>
      <c r="UYM16" s="2"/>
      <c r="UYN16" s="2"/>
      <c r="UYO16" s="2"/>
      <c r="UYP16" s="2"/>
      <c r="UYQ16" s="2"/>
      <c r="UYR16" s="2"/>
      <c r="UYS16" s="2"/>
      <c r="UYT16" s="2"/>
      <c r="UYU16" s="2"/>
      <c r="UYV16" s="2"/>
      <c r="UYW16" s="2"/>
      <c r="UYX16" s="2"/>
      <c r="UYY16" s="2"/>
      <c r="UYZ16" s="2"/>
      <c r="UZA16" s="2"/>
      <c r="UZB16" s="2"/>
      <c r="UZC16" s="2"/>
      <c r="UZD16" s="2"/>
      <c r="UZE16" s="2"/>
      <c r="UZF16" s="2"/>
      <c r="UZG16" s="2"/>
      <c r="UZH16" s="2"/>
      <c r="UZI16" s="2"/>
      <c r="UZJ16" s="2"/>
      <c r="UZK16" s="2"/>
      <c r="UZL16" s="2"/>
      <c r="UZM16" s="2"/>
      <c r="UZN16" s="2"/>
      <c r="UZO16" s="2"/>
      <c r="UZP16" s="2"/>
      <c r="UZQ16" s="2"/>
      <c r="UZR16" s="2"/>
      <c r="UZS16" s="2"/>
      <c r="UZT16" s="2"/>
      <c r="UZU16" s="2"/>
      <c r="UZV16" s="2"/>
      <c r="UZW16" s="2"/>
      <c r="UZX16" s="2"/>
      <c r="UZY16" s="2"/>
      <c r="UZZ16" s="2"/>
      <c r="VAA16" s="2"/>
      <c r="VAB16" s="2"/>
      <c r="VAC16" s="2"/>
      <c r="VAD16" s="2"/>
      <c r="VAE16" s="2"/>
      <c r="VAF16" s="2"/>
      <c r="VAG16" s="2"/>
      <c r="VAH16" s="2"/>
      <c r="VAI16" s="2"/>
      <c r="VAJ16" s="2"/>
      <c r="VAK16" s="2"/>
      <c r="VAL16" s="2"/>
      <c r="VAM16" s="2"/>
      <c r="VAN16" s="2"/>
      <c r="VAO16" s="2"/>
      <c r="VAP16" s="2"/>
      <c r="VAQ16" s="2"/>
      <c r="VAR16" s="2"/>
      <c r="VAS16" s="2"/>
      <c r="VAT16" s="2"/>
      <c r="VAU16" s="2"/>
      <c r="VAV16" s="2"/>
      <c r="VAW16" s="2"/>
      <c r="VAX16" s="2"/>
      <c r="VAY16" s="2"/>
      <c r="VAZ16" s="2"/>
      <c r="VBA16" s="2"/>
      <c r="VBB16" s="2"/>
      <c r="VBC16" s="2"/>
      <c r="VBD16" s="2"/>
      <c r="VBE16" s="2"/>
      <c r="VBF16" s="2"/>
      <c r="VBG16" s="2"/>
      <c r="VBH16" s="2"/>
      <c r="VBI16" s="2"/>
      <c r="VBJ16" s="2"/>
      <c r="VBK16" s="2"/>
      <c r="VBL16" s="2"/>
      <c r="VBM16" s="2"/>
      <c r="VBN16" s="2"/>
      <c r="VBO16" s="2"/>
      <c r="VBP16" s="2"/>
      <c r="VBQ16" s="2"/>
      <c r="VBR16" s="2"/>
      <c r="VBS16" s="2"/>
      <c r="VBT16" s="2"/>
      <c r="VBU16" s="2"/>
      <c r="VBV16" s="2"/>
      <c r="VBW16" s="2"/>
      <c r="VBX16" s="2"/>
      <c r="VBY16" s="2"/>
      <c r="VBZ16" s="2"/>
      <c r="VCA16" s="2"/>
      <c r="VCB16" s="2"/>
      <c r="VCC16" s="2"/>
      <c r="VCD16" s="2"/>
      <c r="VCE16" s="2"/>
      <c r="VCF16" s="2"/>
      <c r="VCG16" s="2"/>
      <c r="VCH16" s="2"/>
      <c r="VCI16" s="2"/>
      <c r="VCJ16" s="2"/>
      <c r="VCK16" s="2"/>
      <c r="VCL16" s="2"/>
      <c r="VCM16" s="2"/>
      <c r="VCN16" s="2"/>
      <c r="VCO16" s="2"/>
      <c r="VCP16" s="2"/>
      <c r="VCQ16" s="2"/>
      <c r="VCR16" s="2"/>
      <c r="VCS16" s="2"/>
      <c r="VCT16" s="2"/>
      <c r="VCU16" s="2"/>
      <c r="VCV16" s="2"/>
      <c r="VCW16" s="2"/>
      <c r="VCX16" s="2"/>
      <c r="VCY16" s="2"/>
      <c r="VCZ16" s="2"/>
      <c r="VDA16" s="2"/>
      <c r="VDB16" s="2"/>
      <c r="VDC16" s="2"/>
      <c r="VDD16" s="2"/>
      <c r="VDE16" s="2"/>
      <c r="VDF16" s="2"/>
      <c r="VDG16" s="2"/>
      <c r="VDH16" s="2"/>
      <c r="VDI16" s="2"/>
      <c r="VDJ16" s="2"/>
      <c r="VDK16" s="2"/>
      <c r="VDL16" s="2"/>
      <c r="VDM16" s="2"/>
      <c r="VDN16" s="2"/>
      <c r="VDO16" s="2"/>
      <c r="VDP16" s="2"/>
      <c r="VDQ16" s="2"/>
      <c r="VDR16" s="2"/>
      <c r="VDS16" s="2"/>
      <c r="VDT16" s="2"/>
      <c r="VDU16" s="2"/>
      <c r="VDV16" s="2"/>
      <c r="VDW16" s="2"/>
      <c r="VDX16" s="2"/>
      <c r="VDY16" s="2"/>
      <c r="VDZ16" s="2"/>
      <c r="VEA16" s="2"/>
      <c r="VEB16" s="2"/>
      <c r="VEC16" s="2"/>
      <c r="VED16" s="2"/>
      <c r="VEE16" s="2"/>
      <c r="VEF16" s="2"/>
      <c r="VEG16" s="2"/>
      <c r="VEH16" s="2"/>
      <c r="VEI16" s="2"/>
      <c r="VEJ16" s="2"/>
      <c r="VEK16" s="2"/>
      <c r="VEL16" s="2"/>
      <c r="VEM16" s="2"/>
      <c r="VEN16" s="2"/>
      <c r="VEO16" s="2"/>
      <c r="VEP16" s="2"/>
      <c r="VEQ16" s="2"/>
      <c r="VER16" s="2"/>
      <c r="VES16" s="2"/>
      <c r="VET16" s="2"/>
      <c r="VEU16" s="2"/>
      <c r="VEV16" s="2"/>
      <c r="VEW16" s="2"/>
      <c r="VEX16" s="2"/>
      <c r="VEY16" s="2"/>
      <c r="VEZ16" s="2"/>
      <c r="VFA16" s="2"/>
      <c r="VFB16" s="2"/>
      <c r="VFC16" s="2"/>
      <c r="VFD16" s="2"/>
      <c r="VFE16" s="2"/>
      <c r="VFF16" s="2"/>
      <c r="VFG16" s="2"/>
      <c r="VFH16" s="2"/>
      <c r="VFI16" s="2"/>
      <c r="VFJ16" s="2"/>
      <c r="VFK16" s="2"/>
      <c r="VFL16" s="2"/>
      <c r="VFM16" s="2"/>
      <c r="VFN16" s="2"/>
      <c r="VFO16" s="2"/>
      <c r="VFP16" s="2"/>
      <c r="VFQ16" s="2"/>
      <c r="VFR16" s="2"/>
      <c r="VFS16" s="2"/>
      <c r="VFT16" s="2"/>
      <c r="VFU16" s="2"/>
      <c r="VFV16" s="2"/>
      <c r="VFW16" s="2"/>
      <c r="VFX16" s="2"/>
      <c r="VFY16" s="2"/>
      <c r="VFZ16" s="2"/>
      <c r="VGA16" s="2"/>
      <c r="VGB16" s="2"/>
      <c r="VGC16" s="2"/>
      <c r="VGD16" s="2"/>
      <c r="VGE16" s="2"/>
      <c r="VGF16" s="2"/>
      <c r="VGG16" s="2"/>
      <c r="VGH16" s="2"/>
      <c r="VGI16" s="2"/>
      <c r="VGJ16" s="2"/>
      <c r="VGK16" s="2"/>
      <c r="VGL16" s="2"/>
      <c r="VGM16" s="2"/>
      <c r="VGN16" s="2"/>
      <c r="VGO16" s="2"/>
      <c r="VGP16" s="2"/>
      <c r="VGQ16" s="2"/>
      <c r="VGR16" s="2"/>
      <c r="VGS16" s="2"/>
      <c r="VGT16" s="2"/>
      <c r="VGU16" s="2"/>
      <c r="VGV16" s="2"/>
      <c r="VGW16" s="2"/>
      <c r="VGX16" s="2"/>
      <c r="VGY16" s="2"/>
      <c r="VGZ16" s="2"/>
      <c r="VHA16" s="2"/>
      <c r="VHB16" s="2"/>
      <c r="VHC16" s="2"/>
      <c r="VHD16" s="2"/>
      <c r="VHE16" s="2"/>
      <c r="VHF16" s="2"/>
      <c r="VHG16" s="2"/>
      <c r="VHH16" s="2"/>
      <c r="VHI16" s="2"/>
      <c r="VHJ16" s="2"/>
      <c r="VHK16" s="2"/>
      <c r="VHL16" s="2"/>
      <c r="VHM16" s="2"/>
      <c r="VHN16" s="2"/>
      <c r="VHO16" s="2"/>
      <c r="VHP16" s="2"/>
      <c r="VHQ16" s="2"/>
      <c r="VHR16" s="2"/>
      <c r="VHS16" s="2"/>
      <c r="VHT16" s="2"/>
      <c r="VHU16" s="2"/>
      <c r="VHV16" s="2"/>
      <c r="VHW16" s="2"/>
      <c r="VHX16" s="2"/>
      <c r="VHY16" s="2"/>
      <c r="VHZ16" s="2"/>
      <c r="VIA16" s="2"/>
      <c r="VIB16" s="2"/>
      <c r="VIC16" s="2"/>
      <c r="VID16" s="2"/>
      <c r="VIE16" s="2"/>
      <c r="VIF16" s="2"/>
      <c r="VIG16" s="2"/>
      <c r="VIH16" s="2"/>
      <c r="VII16" s="2"/>
      <c r="VIJ16" s="2"/>
      <c r="VIK16" s="2"/>
      <c r="VIL16" s="2"/>
      <c r="VIM16" s="2"/>
      <c r="VIN16" s="2"/>
      <c r="VIO16" s="2"/>
      <c r="VIP16" s="2"/>
      <c r="VIQ16" s="2"/>
      <c r="VIR16" s="2"/>
      <c r="VIS16" s="2"/>
      <c r="VIT16" s="2"/>
      <c r="VIU16" s="2"/>
      <c r="VIV16" s="2"/>
      <c r="VIW16" s="2"/>
      <c r="VIX16" s="2"/>
      <c r="VIY16" s="2"/>
      <c r="VIZ16" s="2"/>
      <c r="VJA16" s="2"/>
      <c r="VJB16" s="2"/>
      <c r="VJC16" s="2"/>
      <c r="VJD16" s="2"/>
      <c r="VJE16" s="2"/>
      <c r="VJF16" s="2"/>
      <c r="VJG16" s="2"/>
      <c r="VJH16" s="2"/>
      <c r="VJI16" s="2"/>
      <c r="VJJ16" s="2"/>
      <c r="VJK16" s="2"/>
      <c r="VJL16" s="2"/>
      <c r="VJM16" s="2"/>
      <c r="VJN16" s="2"/>
      <c r="VJO16" s="2"/>
      <c r="VJP16" s="2"/>
      <c r="VJQ16" s="2"/>
      <c r="VJR16" s="2"/>
      <c r="VJS16" s="2"/>
      <c r="VJT16" s="2"/>
      <c r="VJU16" s="2"/>
      <c r="VJV16" s="2"/>
      <c r="VJW16" s="2"/>
      <c r="VJX16" s="2"/>
      <c r="VJY16" s="2"/>
      <c r="VJZ16" s="2"/>
      <c r="VKA16" s="2"/>
      <c r="VKB16" s="2"/>
      <c r="VKC16" s="2"/>
      <c r="VKD16" s="2"/>
      <c r="VKE16" s="2"/>
      <c r="VKF16" s="2"/>
      <c r="VKG16" s="2"/>
      <c r="VKH16" s="2"/>
      <c r="VKI16" s="2"/>
      <c r="VKJ16" s="2"/>
      <c r="VKK16" s="2"/>
      <c r="VKL16" s="2"/>
      <c r="VKM16" s="2"/>
      <c r="VKN16" s="2"/>
      <c r="VKO16" s="2"/>
      <c r="VKP16" s="2"/>
      <c r="VKQ16" s="2"/>
      <c r="VKR16" s="2"/>
      <c r="VKS16" s="2"/>
      <c r="VKT16" s="2"/>
      <c r="VKU16" s="2"/>
      <c r="VKV16" s="2"/>
      <c r="VKW16" s="2"/>
      <c r="VKX16" s="2"/>
      <c r="VKY16" s="2"/>
      <c r="VKZ16" s="2"/>
      <c r="VLA16" s="2"/>
      <c r="VLB16" s="2"/>
      <c r="VLC16" s="2"/>
      <c r="VLD16" s="2"/>
      <c r="VLE16" s="2"/>
      <c r="VLF16" s="2"/>
      <c r="VLG16" s="2"/>
      <c r="VLH16" s="2"/>
      <c r="VLI16" s="2"/>
      <c r="VLJ16" s="2"/>
      <c r="VLK16" s="2"/>
      <c r="VLL16" s="2"/>
      <c r="VLM16" s="2"/>
      <c r="VLN16" s="2"/>
      <c r="VLO16" s="2"/>
      <c r="VLP16" s="2"/>
      <c r="VLQ16" s="2"/>
      <c r="VLR16" s="2"/>
      <c r="VLS16" s="2"/>
      <c r="VLT16" s="2"/>
      <c r="VLU16" s="2"/>
      <c r="VLV16" s="2"/>
      <c r="VLW16" s="2"/>
      <c r="VLX16" s="2"/>
      <c r="VLY16" s="2"/>
      <c r="VLZ16" s="2"/>
      <c r="VMA16" s="2"/>
      <c r="VMB16" s="2"/>
      <c r="VMC16" s="2"/>
      <c r="VMD16" s="2"/>
      <c r="VME16" s="2"/>
      <c r="VMF16" s="2"/>
      <c r="VMG16" s="2"/>
      <c r="VMH16" s="2"/>
      <c r="VMI16" s="2"/>
      <c r="VMJ16" s="2"/>
      <c r="VMK16" s="2"/>
      <c r="VML16" s="2"/>
      <c r="VMM16" s="2"/>
      <c r="VMN16" s="2"/>
      <c r="VMO16" s="2"/>
      <c r="VMP16" s="2"/>
      <c r="VMQ16" s="2"/>
      <c r="VMR16" s="2"/>
      <c r="VMS16" s="2"/>
      <c r="VMT16" s="2"/>
      <c r="VMU16" s="2"/>
      <c r="VMV16" s="2"/>
      <c r="VMW16" s="2"/>
      <c r="VMX16" s="2"/>
      <c r="VMY16" s="2"/>
      <c r="VMZ16" s="2"/>
      <c r="VNA16" s="2"/>
      <c r="VNB16" s="2"/>
      <c r="VNC16" s="2"/>
      <c r="VND16" s="2"/>
      <c r="VNE16" s="2"/>
      <c r="VNF16" s="2"/>
      <c r="VNG16" s="2"/>
      <c r="VNH16" s="2"/>
      <c r="VNI16" s="2"/>
      <c r="VNJ16" s="2"/>
      <c r="VNK16" s="2"/>
      <c r="VNL16" s="2"/>
      <c r="VNM16" s="2"/>
      <c r="VNN16" s="2"/>
      <c r="VNO16" s="2"/>
      <c r="VNP16" s="2"/>
      <c r="VNQ16" s="2"/>
      <c r="VNR16" s="2"/>
      <c r="VNS16" s="2"/>
      <c r="VNT16" s="2"/>
      <c r="VNU16" s="2"/>
      <c r="VNV16" s="2"/>
      <c r="VNW16" s="2"/>
      <c r="VNX16" s="2"/>
      <c r="VNY16" s="2"/>
      <c r="VNZ16" s="2"/>
      <c r="VOA16" s="2"/>
      <c r="VOB16" s="2"/>
      <c r="VOC16" s="2"/>
      <c r="VOD16" s="2"/>
      <c r="VOE16" s="2"/>
      <c r="VOF16" s="2"/>
      <c r="VOG16" s="2"/>
      <c r="VOH16" s="2"/>
      <c r="VOI16" s="2"/>
      <c r="VOJ16" s="2"/>
      <c r="VOK16" s="2"/>
      <c r="VOL16" s="2"/>
      <c r="VOM16" s="2"/>
      <c r="VON16" s="2"/>
      <c r="VOO16" s="2"/>
      <c r="VOP16" s="2"/>
      <c r="VOQ16" s="2"/>
      <c r="VOR16" s="2"/>
      <c r="VOS16" s="2"/>
      <c r="VOT16" s="2"/>
      <c r="VOU16" s="2"/>
      <c r="VOV16" s="2"/>
      <c r="VOW16" s="2"/>
      <c r="VOX16" s="2"/>
      <c r="VOY16" s="2"/>
      <c r="VOZ16" s="2"/>
      <c r="VPA16" s="2"/>
      <c r="VPB16" s="2"/>
      <c r="VPC16" s="2"/>
      <c r="VPD16" s="2"/>
      <c r="VPE16" s="2"/>
      <c r="VPF16" s="2"/>
      <c r="VPG16" s="2"/>
      <c r="VPH16" s="2"/>
      <c r="VPI16" s="2"/>
      <c r="VPJ16" s="2"/>
      <c r="VPK16" s="2"/>
      <c r="VPL16" s="2"/>
      <c r="VPM16" s="2"/>
      <c r="VPN16" s="2"/>
      <c r="VPO16" s="2"/>
      <c r="VPP16" s="2"/>
      <c r="VPQ16" s="2"/>
      <c r="VPR16" s="2"/>
      <c r="VPS16" s="2"/>
      <c r="VPT16" s="2"/>
      <c r="VPU16" s="2"/>
      <c r="VPV16" s="2"/>
      <c r="VPW16" s="2"/>
      <c r="VPX16" s="2"/>
      <c r="VPY16" s="2"/>
      <c r="VPZ16" s="2"/>
      <c r="VQA16" s="2"/>
      <c r="VQB16" s="2"/>
      <c r="VQC16" s="2"/>
      <c r="VQD16" s="2"/>
      <c r="VQE16" s="2"/>
      <c r="VQF16" s="2"/>
      <c r="VQG16" s="2"/>
      <c r="VQH16" s="2"/>
      <c r="VQI16" s="2"/>
      <c r="VQJ16" s="2"/>
      <c r="VQK16" s="2"/>
      <c r="VQL16" s="2"/>
      <c r="VQM16" s="2"/>
      <c r="VQN16" s="2"/>
      <c r="VQO16" s="2"/>
      <c r="VQP16" s="2"/>
      <c r="VQQ16" s="2"/>
      <c r="VQR16" s="2"/>
      <c r="VQS16" s="2"/>
      <c r="VQT16" s="2"/>
      <c r="VQU16" s="2"/>
      <c r="VQV16" s="2"/>
      <c r="VQW16" s="2"/>
      <c r="VQX16" s="2"/>
      <c r="VQY16" s="2"/>
      <c r="VQZ16" s="2"/>
      <c r="VRA16" s="2"/>
      <c r="VRB16" s="2"/>
      <c r="VRC16" s="2"/>
      <c r="VRD16" s="2"/>
      <c r="VRE16" s="2"/>
      <c r="VRF16" s="2"/>
      <c r="VRG16" s="2"/>
      <c r="VRH16" s="2"/>
      <c r="VRI16" s="2"/>
      <c r="VRJ16" s="2"/>
      <c r="VRK16" s="2"/>
      <c r="VRL16" s="2"/>
      <c r="VRM16" s="2"/>
      <c r="VRN16" s="2"/>
      <c r="VRO16" s="2"/>
      <c r="VRP16" s="2"/>
      <c r="VRQ16" s="2"/>
      <c r="VRR16" s="2"/>
      <c r="VRS16" s="2"/>
      <c r="VRT16" s="2"/>
      <c r="VRU16" s="2"/>
      <c r="VRV16" s="2"/>
      <c r="VRW16" s="2"/>
      <c r="VRX16" s="2"/>
      <c r="VRY16" s="2"/>
      <c r="VRZ16" s="2"/>
      <c r="VSA16" s="2"/>
      <c r="VSB16" s="2"/>
      <c r="VSC16" s="2"/>
      <c r="VSD16" s="2"/>
      <c r="VSE16" s="2"/>
      <c r="VSF16" s="2"/>
      <c r="VSG16" s="2"/>
      <c r="VSH16" s="2"/>
      <c r="VSI16" s="2"/>
      <c r="VSJ16" s="2"/>
      <c r="VSK16" s="2"/>
      <c r="VSL16" s="2"/>
      <c r="VSM16" s="2"/>
      <c r="VSN16" s="2"/>
      <c r="VSO16" s="2"/>
      <c r="VSP16" s="2"/>
      <c r="VSQ16" s="2"/>
      <c r="VSR16" s="2"/>
      <c r="VSS16" s="2"/>
      <c r="VST16" s="2"/>
      <c r="VSU16" s="2"/>
      <c r="VSV16" s="2"/>
      <c r="VSW16" s="2"/>
      <c r="VSX16" s="2"/>
      <c r="VSY16" s="2"/>
      <c r="VSZ16" s="2"/>
      <c r="VTA16" s="2"/>
      <c r="VTB16" s="2"/>
      <c r="VTC16" s="2"/>
      <c r="VTD16" s="2"/>
      <c r="VTE16" s="2"/>
      <c r="VTF16" s="2"/>
      <c r="VTG16" s="2"/>
      <c r="VTH16" s="2"/>
      <c r="VTI16" s="2"/>
      <c r="VTJ16" s="2"/>
      <c r="VTK16" s="2"/>
      <c r="VTL16" s="2"/>
      <c r="VTM16" s="2"/>
      <c r="VTN16" s="2"/>
      <c r="VTO16" s="2"/>
      <c r="VTP16" s="2"/>
      <c r="VTQ16" s="2"/>
      <c r="VTR16" s="2"/>
      <c r="VTS16" s="2"/>
      <c r="VTT16" s="2"/>
      <c r="VTU16" s="2"/>
      <c r="VTV16" s="2"/>
      <c r="VTW16" s="2"/>
      <c r="VTX16" s="2"/>
      <c r="VTY16" s="2"/>
      <c r="VTZ16" s="2"/>
      <c r="VUA16" s="2"/>
      <c r="VUB16" s="2"/>
      <c r="VUC16" s="2"/>
      <c r="VUD16" s="2"/>
      <c r="VUE16" s="2"/>
      <c r="VUF16" s="2"/>
      <c r="VUG16" s="2"/>
      <c r="VUH16" s="2"/>
      <c r="VUI16" s="2"/>
      <c r="VUJ16" s="2"/>
      <c r="VUK16" s="2"/>
      <c r="VUL16" s="2"/>
      <c r="VUM16" s="2"/>
      <c r="VUN16" s="2"/>
      <c r="VUO16" s="2"/>
      <c r="VUP16" s="2"/>
      <c r="VUQ16" s="2"/>
      <c r="VUR16" s="2"/>
      <c r="VUS16" s="2"/>
      <c r="VUT16" s="2"/>
      <c r="VUU16" s="2"/>
      <c r="VUV16" s="2"/>
      <c r="VUW16" s="2"/>
      <c r="VUX16" s="2"/>
      <c r="VUY16" s="2"/>
      <c r="VUZ16" s="2"/>
      <c r="VVA16" s="2"/>
      <c r="VVB16" s="2"/>
      <c r="VVC16" s="2"/>
      <c r="VVD16" s="2"/>
      <c r="VVE16" s="2"/>
      <c r="VVF16" s="2"/>
      <c r="VVG16" s="2"/>
      <c r="VVH16" s="2"/>
      <c r="VVI16" s="2"/>
      <c r="VVJ16" s="2"/>
      <c r="VVK16" s="2"/>
      <c r="VVL16" s="2"/>
      <c r="VVM16" s="2"/>
      <c r="VVN16" s="2"/>
      <c r="VVO16" s="2"/>
      <c r="VVP16" s="2"/>
      <c r="VVQ16" s="2"/>
      <c r="VVR16" s="2"/>
      <c r="VVS16" s="2"/>
      <c r="VVT16" s="2"/>
      <c r="VVU16" s="2"/>
      <c r="VVV16" s="2"/>
      <c r="VVW16" s="2"/>
      <c r="VVX16" s="2"/>
      <c r="VVY16" s="2"/>
      <c r="VVZ16" s="2"/>
      <c r="VWA16" s="2"/>
      <c r="VWB16" s="2"/>
      <c r="VWC16" s="2"/>
      <c r="VWD16" s="2"/>
      <c r="VWE16" s="2"/>
      <c r="VWF16" s="2"/>
      <c r="VWG16" s="2"/>
      <c r="VWH16" s="2"/>
      <c r="VWI16" s="2"/>
      <c r="VWJ16" s="2"/>
      <c r="VWK16" s="2"/>
      <c r="VWL16" s="2"/>
      <c r="VWM16" s="2"/>
      <c r="VWN16" s="2"/>
      <c r="VWO16" s="2"/>
      <c r="VWP16" s="2"/>
      <c r="VWQ16" s="2"/>
      <c r="VWR16" s="2"/>
      <c r="VWS16" s="2"/>
      <c r="VWT16" s="2"/>
      <c r="VWU16" s="2"/>
      <c r="VWV16" s="2"/>
      <c r="VWW16" s="2"/>
      <c r="VWX16" s="2"/>
      <c r="VWY16" s="2"/>
      <c r="VWZ16" s="2"/>
      <c r="VXA16" s="2"/>
      <c r="VXB16" s="2"/>
      <c r="VXC16" s="2"/>
      <c r="VXD16" s="2"/>
      <c r="VXE16" s="2"/>
      <c r="VXF16" s="2"/>
      <c r="VXG16" s="2"/>
      <c r="VXH16" s="2"/>
      <c r="VXI16" s="2"/>
      <c r="VXJ16" s="2"/>
      <c r="VXK16" s="2"/>
      <c r="VXL16" s="2"/>
      <c r="VXM16" s="2"/>
      <c r="VXN16" s="2"/>
      <c r="VXO16" s="2"/>
      <c r="VXP16" s="2"/>
      <c r="VXQ16" s="2"/>
      <c r="VXR16" s="2"/>
      <c r="VXS16" s="2"/>
      <c r="VXT16" s="2"/>
      <c r="VXU16" s="2"/>
      <c r="VXV16" s="2"/>
      <c r="VXW16" s="2"/>
      <c r="VXX16" s="2"/>
      <c r="VXY16" s="2"/>
      <c r="VXZ16" s="2"/>
      <c r="VYA16" s="2"/>
      <c r="VYB16" s="2"/>
      <c r="VYC16" s="2"/>
      <c r="VYD16" s="2"/>
      <c r="VYE16" s="2"/>
      <c r="VYF16" s="2"/>
      <c r="VYG16" s="2"/>
      <c r="VYH16" s="2"/>
      <c r="VYI16" s="2"/>
      <c r="VYJ16" s="2"/>
      <c r="VYK16" s="2"/>
      <c r="VYL16" s="2"/>
      <c r="VYM16" s="2"/>
      <c r="VYN16" s="2"/>
      <c r="VYO16" s="2"/>
      <c r="VYP16" s="2"/>
      <c r="VYQ16" s="2"/>
      <c r="VYR16" s="2"/>
      <c r="VYS16" s="2"/>
      <c r="VYT16" s="2"/>
      <c r="VYU16" s="2"/>
      <c r="VYV16" s="2"/>
      <c r="VYW16" s="2"/>
      <c r="VYX16" s="2"/>
      <c r="VYY16" s="2"/>
      <c r="VYZ16" s="2"/>
      <c r="VZA16" s="2"/>
      <c r="VZB16" s="2"/>
      <c r="VZC16" s="2"/>
      <c r="VZD16" s="2"/>
      <c r="VZE16" s="2"/>
      <c r="VZF16" s="2"/>
      <c r="VZG16" s="2"/>
      <c r="VZH16" s="2"/>
      <c r="VZI16" s="2"/>
      <c r="VZJ16" s="2"/>
      <c r="VZK16" s="2"/>
      <c r="VZL16" s="2"/>
      <c r="VZM16" s="2"/>
      <c r="VZN16" s="2"/>
      <c r="VZO16" s="2"/>
      <c r="VZP16" s="2"/>
      <c r="VZQ16" s="2"/>
      <c r="VZR16" s="2"/>
      <c r="VZS16" s="2"/>
      <c r="VZT16" s="2"/>
      <c r="VZU16" s="2"/>
      <c r="VZV16" s="2"/>
      <c r="VZW16" s="2"/>
      <c r="VZX16" s="2"/>
      <c r="VZY16" s="2"/>
      <c r="VZZ16" s="2"/>
      <c r="WAA16" s="2"/>
      <c r="WAB16" s="2"/>
      <c r="WAC16" s="2"/>
      <c r="WAD16" s="2"/>
      <c r="WAE16" s="2"/>
      <c r="WAF16" s="2"/>
      <c r="WAG16" s="2"/>
      <c r="WAH16" s="2"/>
      <c r="WAI16" s="2"/>
      <c r="WAJ16" s="2"/>
      <c r="WAK16" s="2"/>
      <c r="WAL16" s="2"/>
      <c r="WAM16" s="2"/>
      <c r="WAN16" s="2"/>
      <c r="WAO16" s="2"/>
      <c r="WAP16" s="2"/>
      <c r="WAQ16" s="2"/>
      <c r="WAR16" s="2"/>
      <c r="WAS16" s="2"/>
      <c r="WAT16" s="2"/>
      <c r="WAU16" s="2"/>
      <c r="WAV16" s="2"/>
      <c r="WAW16" s="2"/>
      <c r="WAX16" s="2"/>
      <c r="WAY16" s="2"/>
      <c r="WAZ16" s="2"/>
      <c r="WBA16" s="2"/>
      <c r="WBB16" s="2"/>
      <c r="WBC16" s="2"/>
      <c r="WBD16" s="2"/>
      <c r="WBE16" s="2"/>
      <c r="WBF16" s="2"/>
      <c r="WBG16" s="2"/>
      <c r="WBH16" s="2"/>
      <c r="WBI16" s="2"/>
      <c r="WBJ16" s="2"/>
      <c r="WBK16" s="2"/>
      <c r="WBL16" s="2"/>
      <c r="WBM16" s="2"/>
      <c r="WBN16" s="2"/>
      <c r="WBO16" s="2"/>
      <c r="WBP16" s="2"/>
      <c r="WBQ16" s="2"/>
      <c r="WBR16" s="2"/>
      <c r="WBS16" s="2"/>
      <c r="WBT16" s="2"/>
      <c r="WBU16" s="2"/>
      <c r="WBV16" s="2"/>
      <c r="WBW16" s="2"/>
      <c r="WBX16" s="2"/>
      <c r="WBY16" s="2"/>
      <c r="WBZ16" s="2"/>
      <c r="WCA16" s="2"/>
      <c r="WCB16" s="2"/>
      <c r="WCC16" s="2"/>
      <c r="WCD16" s="2"/>
      <c r="WCE16" s="2"/>
      <c r="WCF16" s="2"/>
      <c r="WCG16" s="2"/>
      <c r="WCH16" s="2"/>
      <c r="WCI16" s="2"/>
      <c r="WCJ16" s="2"/>
      <c r="WCK16" s="2"/>
      <c r="WCL16" s="2"/>
      <c r="WCM16" s="2"/>
      <c r="WCN16" s="2"/>
      <c r="WCO16" s="2"/>
      <c r="WCP16" s="2"/>
      <c r="WCQ16" s="2"/>
      <c r="WCR16" s="2"/>
      <c r="WCS16" s="2"/>
      <c r="WCT16" s="2"/>
      <c r="WCU16" s="2"/>
      <c r="WCV16" s="2"/>
      <c r="WCW16" s="2"/>
      <c r="WCX16" s="2"/>
      <c r="WCY16" s="2"/>
      <c r="WCZ16" s="2"/>
      <c r="WDA16" s="2"/>
      <c r="WDB16" s="2"/>
      <c r="WDC16" s="2"/>
      <c r="WDD16" s="2"/>
      <c r="WDE16" s="2"/>
      <c r="WDF16" s="2"/>
      <c r="WDG16" s="2"/>
      <c r="WDH16" s="2"/>
      <c r="WDI16" s="2"/>
      <c r="WDJ16" s="2"/>
      <c r="WDK16" s="2"/>
      <c r="WDL16" s="2"/>
      <c r="WDM16" s="2"/>
      <c r="WDN16" s="2"/>
      <c r="WDO16" s="2"/>
      <c r="WDP16" s="2"/>
      <c r="WDQ16" s="2"/>
      <c r="WDR16" s="2"/>
      <c r="WDS16" s="2"/>
      <c r="WDT16" s="2"/>
      <c r="WDU16" s="2"/>
      <c r="WDV16" s="2"/>
      <c r="WDW16" s="2"/>
      <c r="WDX16" s="2"/>
      <c r="WDY16" s="2"/>
      <c r="WDZ16" s="2"/>
      <c r="WEA16" s="2"/>
      <c r="WEB16" s="2"/>
      <c r="WEC16" s="2"/>
      <c r="WED16" s="2"/>
      <c r="WEE16" s="2"/>
      <c r="WEF16" s="2"/>
      <c r="WEG16" s="2"/>
      <c r="WEH16" s="2"/>
      <c r="WEI16" s="2"/>
      <c r="WEJ16" s="2"/>
      <c r="WEK16" s="2"/>
      <c r="WEL16" s="2"/>
      <c r="WEM16" s="2"/>
      <c r="WEN16" s="2"/>
      <c r="WEO16" s="2"/>
      <c r="WEP16" s="2"/>
      <c r="WEQ16" s="2"/>
      <c r="WER16" s="2"/>
      <c r="WES16" s="2"/>
      <c r="WET16" s="2"/>
      <c r="WEU16" s="2"/>
      <c r="WEV16" s="2"/>
      <c r="WEW16" s="2"/>
      <c r="WEX16" s="2"/>
      <c r="WEY16" s="2"/>
      <c r="WEZ16" s="2"/>
      <c r="WFA16" s="2"/>
      <c r="WFB16" s="2"/>
      <c r="WFC16" s="2"/>
      <c r="WFD16" s="2"/>
      <c r="WFE16" s="2"/>
      <c r="WFF16" s="2"/>
      <c r="WFG16" s="2"/>
      <c r="WFH16" s="2"/>
      <c r="WFI16" s="2"/>
      <c r="WFJ16" s="2"/>
      <c r="WFK16" s="2"/>
      <c r="WFL16" s="2"/>
      <c r="WFM16" s="2"/>
      <c r="WFN16" s="2"/>
      <c r="WFO16" s="2"/>
      <c r="WFP16" s="2"/>
      <c r="WFQ16" s="2"/>
      <c r="WFR16" s="2"/>
      <c r="WFS16" s="2"/>
      <c r="WFT16" s="2"/>
      <c r="WFU16" s="2"/>
      <c r="WFV16" s="2"/>
      <c r="WFW16" s="2"/>
      <c r="WFX16" s="2"/>
      <c r="WFY16" s="2"/>
      <c r="WFZ16" s="2"/>
      <c r="WGA16" s="2"/>
      <c r="WGB16" s="2"/>
      <c r="WGC16" s="2"/>
      <c r="WGD16" s="2"/>
      <c r="WGE16" s="2"/>
      <c r="WGF16" s="2"/>
      <c r="WGG16" s="2"/>
      <c r="WGH16" s="2"/>
      <c r="WGI16" s="2"/>
      <c r="WGJ16" s="2"/>
      <c r="WGK16" s="2"/>
      <c r="WGL16" s="2"/>
      <c r="WGM16" s="2"/>
      <c r="WGN16" s="2"/>
      <c r="WGO16" s="2"/>
      <c r="WGP16" s="2"/>
      <c r="WGQ16" s="2"/>
      <c r="WGR16" s="2"/>
      <c r="WGS16" s="2"/>
      <c r="WGT16" s="2"/>
      <c r="WGU16" s="2"/>
      <c r="WGV16" s="2"/>
      <c r="WGW16" s="2"/>
      <c r="WGX16" s="2"/>
      <c r="WGY16" s="2"/>
      <c r="WGZ16" s="2"/>
      <c r="WHA16" s="2"/>
      <c r="WHB16" s="2"/>
      <c r="WHC16" s="2"/>
      <c r="WHD16" s="2"/>
      <c r="WHE16" s="2"/>
      <c r="WHF16" s="2"/>
      <c r="WHG16" s="2"/>
      <c r="WHH16" s="2"/>
      <c r="WHI16" s="2"/>
      <c r="WHJ16" s="2"/>
      <c r="WHK16" s="2"/>
      <c r="WHL16" s="2"/>
      <c r="WHM16" s="2"/>
      <c r="WHN16" s="2"/>
      <c r="WHO16" s="2"/>
      <c r="WHP16" s="2"/>
      <c r="WHQ16" s="2"/>
      <c r="WHR16" s="2"/>
      <c r="WHS16" s="2"/>
      <c r="WHT16" s="2"/>
      <c r="WHU16" s="2"/>
      <c r="WHV16" s="2"/>
      <c r="WHW16" s="2"/>
      <c r="WHX16" s="2"/>
      <c r="WHY16" s="2"/>
      <c r="WHZ16" s="2"/>
      <c r="WIA16" s="2"/>
      <c r="WIB16" s="2"/>
      <c r="WIC16" s="2"/>
      <c r="WID16" s="2"/>
      <c r="WIE16" s="2"/>
      <c r="WIF16" s="2"/>
      <c r="WIG16" s="2"/>
      <c r="WIH16" s="2"/>
      <c r="WII16" s="2"/>
      <c r="WIJ16" s="2"/>
      <c r="WIK16" s="2"/>
      <c r="WIL16" s="2"/>
      <c r="WIM16" s="2"/>
      <c r="WIN16" s="2"/>
      <c r="WIO16" s="2"/>
      <c r="WIP16" s="2"/>
      <c r="WIQ16" s="2"/>
      <c r="WIR16" s="2"/>
      <c r="WIS16" s="2"/>
      <c r="WIT16" s="2"/>
      <c r="WIU16" s="2"/>
      <c r="WIV16" s="2"/>
      <c r="WIW16" s="2"/>
      <c r="WIX16" s="2"/>
      <c r="WIY16" s="2"/>
      <c r="WIZ16" s="2"/>
      <c r="WJA16" s="2"/>
      <c r="WJB16" s="2"/>
      <c r="WJC16" s="2"/>
      <c r="WJD16" s="2"/>
      <c r="WJE16" s="2"/>
      <c r="WJF16" s="2"/>
      <c r="WJG16" s="2"/>
      <c r="WJH16" s="2"/>
      <c r="WJI16" s="2"/>
      <c r="WJJ16" s="2"/>
      <c r="WJK16" s="2"/>
      <c r="WJL16" s="2"/>
      <c r="WJM16" s="2"/>
      <c r="WJN16" s="2"/>
      <c r="WJO16" s="2"/>
      <c r="WJP16" s="2"/>
      <c r="WJQ16" s="2"/>
      <c r="WJR16" s="2"/>
      <c r="WJS16" s="2"/>
      <c r="WJT16" s="2"/>
      <c r="WJU16" s="2"/>
      <c r="WJV16" s="2"/>
      <c r="WJW16" s="2"/>
      <c r="WJX16" s="2"/>
      <c r="WJY16" s="2"/>
      <c r="WJZ16" s="2"/>
      <c r="WKA16" s="2"/>
      <c r="WKB16" s="2"/>
      <c r="WKC16" s="2"/>
      <c r="WKD16" s="2"/>
      <c r="WKE16" s="2"/>
      <c r="WKF16" s="2"/>
      <c r="WKG16" s="2"/>
      <c r="WKH16" s="2"/>
      <c r="WKI16" s="2"/>
      <c r="WKJ16" s="2"/>
      <c r="WKK16" s="2"/>
      <c r="WKL16" s="2"/>
      <c r="WKM16" s="2"/>
      <c r="WKN16" s="2"/>
      <c r="WKO16" s="2"/>
      <c r="WKP16" s="2"/>
      <c r="WKQ16" s="2"/>
      <c r="WKR16" s="2"/>
      <c r="WKS16" s="2"/>
      <c r="WKT16" s="2"/>
      <c r="WKU16" s="2"/>
      <c r="WKV16" s="2"/>
      <c r="WKW16" s="2"/>
      <c r="WKX16" s="2"/>
      <c r="WKY16" s="2"/>
      <c r="WKZ16" s="2"/>
      <c r="WLA16" s="2"/>
      <c r="WLB16" s="2"/>
      <c r="WLC16" s="2"/>
      <c r="WLD16" s="2"/>
      <c r="WLE16" s="2"/>
      <c r="WLF16" s="2"/>
      <c r="WLG16" s="2"/>
      <c r="WLH16" s="2"/>
      <c r="WLI16" s="2"/>
      <c r="WLJ16" s="2"/>
      <c r="WLK16" s="2"/>
      <c r="WLL16" s="2"/>
      <c r="WLM16" s="2"/>
      <c r="WLN16" s="2"/>
      <c r="WLO16" s="2"/>
      <c r="WLP16" s="2"/>
      <c r="WLQ16" s="2"/>
      <c r="WLR16" s="2"/>
      <c r="WLS16" s="2"/>
      <c r="WLT16" s="2"/>
      <c r="WLU16" s="2"/>
      <c r="WLV16" s="2"/>
      <c r="WLW16" s="2"/>
      <c r="WLX16" s="2"/>
      <c r="WLY16" s="2"/>
      <c r="WLZ16" s="2"/>
      <c r="WMA16" s="2"/>
      <c r="WMB16" s="2"/>
      <c r="WMC16" s="2"/>
      <c r="WMD16" s="2"/>
      <c r="WME16" s="2"/>
      <c r="WMF16" s="2"/>
      <c r="WMG16" s="2"/>
      <c r="WMH16" s="2"/>
      <c r="WMI16" s="2"/>
      <c r="WMJ16" s="2"/>
      <c r="WMK16" s="2"/>
      <c r="WML16" s="2"/>
      <c r="WMM16" s="2"/>
      <c r="WMN16" s="2"/>
      <c r="WMO16" s="2"/>
      <c r="WMP16" s="2"/>
      <c r="WMQ16" s="2"/>
      <c r="WMR16" s="2"/>
      <c r="WMS16" s="2"/>
      <c r="WMT16" s="2"/>
      <c r="WMU16" s="2"/>
      <c r="WMV16" s="2"/>
      <c r="WMW16" s="2"/>
      <c r="WMX16" s="2"/>
      <c r="WMY16" s="2"/>
      <c r="WMZ16" s="2"/>
      <c r="WNA16" s="2"/>
      <c r="WNB16" s="2"/>
      <c r="WNC16" s="2"/>
      <c r="WND16" s="2"/>
      <c r="WNE16" s="2"/>
      <c r="WNF16" s="2"/>
      <c r="WNG16" s="2"/>
      <c r="WNH16" s="2"/>
      <c r="WNI16" s="2"/>
      <c r="WNJ16" s="2"/>
      <c r="WNK16" s="2"/>
      <c r="WNL16" s="2"/>
      <c r="WNM16" s="2"/>
      <c r="WNN16" s="2"/>
      <c r="WNO16" s="2"/>
      <c r="WNP16" s="2"/>
      <c r="WNQ16" s="2"/>
      <c r="WNR16" s="2"/>
      <c r="WNS16" s="2"/>
      <c r="WNT16" s="2"/>
      <c r="WNU16" s="2"/>
      <c r="WNV16" s="2"/>
      <c r="WNW16" s="2"/>
      <c r="WNX16" s="2"/>
      <c r="WNY16" s="2"/>
      <c r="WNZ16" s="2"/>
      <c r="WOA16" s="2"/>
      <c r="WOB16" s="2"/>
      <c r="WOC16" s="2"/>
      <c r="WOD16" s="2"/>
      <c r="WOE16" s="2"/>
      <c r="WOF16" s="2"/>
      <c r="WOG16" s="2"/>
      <c r="WOH16" s="2"/>
      <c r="WOI16" s="2"/>
      <c r="WOJ16" s="2"/>
      <c r="WOK16" s="2"/>
      <c r="WOL16" s="2"/>
      <c r="WOM16" s="2"/>
      <c r="WON16" s="2"/>
      <c r="WOO16" s="2"/>
      <c r="WOP16" s="2"/>
      <c r="WOQ16" s="2"/>
      <c r="WOR16" s="2"/>
      <c r="WOS16" s="2"/>
      <c r="WOT16" s="2"/>
      <c r="WOU16" s="2"/>
      <c r="WOV16" s="2"/>
      <c r="WOW16" s="2"/>
      <c r="WOX16" s="2"/>
      <c r="WOY16" s="2"/>
      <c r="WOZ16" s="2"/>
      <c r="WPA16" s="2"/>
      <c r="WPB16" s="2"/>
      <c r="WPC16" s="2"/>
      <c r="WPD16" s="2"/>
      <c r="WPE16" s="2"/>
      <c r="WPF16" s="2"/>
      <c r="WPG16" s="2"/>
      <c r="WPH16" s="2"/>
      <c r="WPI16" s="2"/>
      <c r="WPJ16" s="2"/>
      <c r="WPK16" s="2"/>
      <c r="WPL16" s="2"/>
      <c r="WPM16" s="2"/>
      <c r="WPN16" s="2"/>
      <c r="WPO16" s="2"/>
      <c r="WPP16" s="2"/>
      <c r="WPQ16" s="2"/>
      <c r="WPR16" s="2"/>
      <c r="WPS16" s="2"/>
      <c r="WPT16" s="2"/>
      <c r="WPU16" s="2"/>
      <c r="WPV16" s="2"/>
      <c r="WPW16" s="2"/>
      <c r="WPX16" s="2"/>
      <c r="WPY16" s="2"/>
      <c r="WPZ16" s="2"/>
      <c r="WQA16" s="2"/>
      <c r="WQB16" s="2"/>
      <c r="WQC16" s="2"/>
      <c r="WQD16" s="2"/>
      <c r="WQE16" s="2"/>
      <c r="WQF16" s="2"/>
      <c r="WQG16" s="2"/>
      <c r="WQH16" s="2"/>
      <c r="WQI16" s="2"/>
      <c r="WQJ16" s="2"/>
      <c r="WQK16" s="2"/>
      <c r="WQL16" s="2"/>
      <c r="WQM16" s="2"/>
      <c r="WQN16" s="2"/>
      <c r="WQO16" s="2"/>
      <c r="WQP16" s="2"/>
      <c r="WQQ16" s="2"/>
      <c r="WQR16" s="2"/>
      <c r="WQS16" s="2"/>
      <c r="WQT16" s="2"/>
      <c r="WQU16" s="2"/>
      <c r="WQV16" s="2"/>
      <c r="WQW16" s="2"/>
      <c r="WQX16" s="2"/>
      <c r="WQY16" s="2"/>
      <c r="WQZ16" s="2"/>
      <c r="WRA16" s="2"/>
      <c r="WRB16" s="2"/>
      <c r="WRC16" s="2"/>
      <c r="WRD16" s="2"/>
      <c r="WRE16" s="2"/>
      <c r="WRF16" s="2"/>
      <c r="WRG16" s="2"/>
      <c r="WRH16" s="2"/>
      <c r="WRI16" s="2"/>
      <c r="WRJ16" s="2"/>
      <c r="WRK16" s="2"/>
      <c r="WRL16" s="2"/>
      <c r="WRM16" s="2"/>
      <c r="WRN16" s="2"/>
      <c r="WRO16" s="2"/>
      <c r="WRP16" s="2"/>
      <c r="WRQ16" s="2"/>
      <c r="WRR16" s="2"/>
      <c r="WRS16" s="2"/>
      <c r="WRT16" s="2"/>
      <c r="WRU16" s="2"/>
      <c r="WRV16" s="2"/>
      <c r="WRW16" s="2"/>
      <c r="WRX16" s="2"/>
      <c r="WRY16" s="2"/>
      <c r="WRZ16" s="2"/>
      <c r="WSA16" s="2"/>
      <c r="WSB16" s="2"/>
      <c r="WSC16" s="2"/>
      <c r="WSD16" s="2"/>
      <c r="WSE16" s="2"/>
      <c r="WSF16" s="2"/>
      <c r="WSG16" s="2"/>
      <c r="WSH16" s="2"/>
      <c r="WSI16" s="2"/>
      <c r="WSJ16" s="2"/>
      <c r="WSK16" s="2"/>
      <c r="WSL16" s="2"/>
      <c r="WSM16" s="2"/>
      <c r="WSN16" s="2"/>
      <c r="WSO16" s="2"/>
      <c r="WSP16" s="2"/>
      <c r="WSQ16" s="2"/>
      <c r="WSR16" s="2"/>
      <c r="WSS16" s="2"/>
      <c r="WST16" s="2"/>
      <c r="WSU16" s="2"/>
      <c r="WSV16" s="2"/>
      <c r="WSW16" s="2"/>
      <c r="WSX16" s="2"/>
      <c r="WSY16" s="2"/>
      <c r="WSZ16" s="2"/>
      <c r="WTA16" s="2"/>
      <c r="WTB16" s="2"/>
      <c r="WTC16" s="2"/>
      <c r="WTD16" s="2"/>
      <c r="WTE16" s="2"/>
      <c r="WTF16" s="2"/>
      <c r="WTG16" s="2"/>
      <c r="WTH16" s="2"/>
      <c r="WTI16" s="2"/>
      <c r="WTJ16" s="2"/>
      <c r="WTK16" s="2"/>
      <c r="WTL16" s="2"/>
      <c r="WTM16" s="2"/>
      <c r="WTN16" s="2"/>
      <c r="WTO16" s="2"/>
      <c r="WTP16" s="2"/>
      <c r="WTQ16" s="2"/>
      <c r="WTR16" s="2"/>
      <c r="WTS16" s="2"/>
      <c r="WTT16" s="2"/>
      <c r="WTU16" s="2"/>
      <c r="WTV16" s="2"/>
      <c r="WTW16" s="2"/>
      <c r="WTX16" s="2"/>
      <c r="WTY16" s="2"/>
      <c r="WTZ16" s="2"/>
      <c r="WUA16" s="2"/>
      <c r="WUB16" s="2"/>
      <c r="WUC16" s="2"/>
      <c r="WUD16" s="2"/>
      <c r="WUE16" s="2"/>
      <c r="WUF16" s="2"/>
      <c r="WUG16" s="2"/>
      <c r="WUH16" s="2"/>
      <c r="WUI16" s="2"/>
      <c r="WUJ16" s="2"/>
      <c r="WUK16" s="2"/>
      <c r="WUL16" s="2"/>
      <c r="WUM16" s="2"/>
      <c r="WUN16" s="2"/>
      <c r="WUO16" s="2"/>
      <c r="WUP16" s="2"/>
      <c r="WUQ16" s="2"/>
      <c r="WUR16" s="2"/>
      <c r="WUS16" s="2"/>
      <c r="WUT16" s="2"/>
      <c r="WUU16" s="2"/>
      <c r="WUV16" s="2"/>
      <c r="WUW16" s="2"/>
      <c r="WUX16" s="2"/>
      <c r="WUY16" s="2"/>
      <c r="WUZ16" s="2"/>
      <c r="WVA16" s="2"/>
      <c r="WVB16" s="2"/>
      <c r="WVC16" s="2"/>
      <c r="WVD16" s="2"/>
      <c r="WVE16" s="2"/>
      <c r="WVF16" s="2"/>
      <c r="WVG16" s="2"/>
      <c r="WVH16" s="2"/>
      <c r="WVI16" s="2"/>
      <c r="WVJ16" s="2"/>
      <c r="WVK16" s="2"/>
      <c r="WVL16" s="2"/>
      <c r="WVM16" s="2"/>
      <c r="WVN16" s="2"/>
      <c r="WVO16" s="2"/>
      <c r="WVP16" s="2"/>
      <c r="WVQ16" s="2"/>
      <c r="WVR16" s="2"/>
      <c r="WVS16" s="2"/>
      <c r="WVT16" s="2"/>
      <c r="WVU16" s="2"/>
      <c r="WVV16" s="2"/>
      <c r="WVW16" s="2"/>
      <c r="WVX16" s="2"/>
      <c r="WVY16" s="2"/>
      <c r="WVZ16" s="2"/>
      <c r="WWA16" s="2"/>
      <c r="WWB16" s="2"/>
      <c r="WWC16" s="2"/>
      <c r="WWD16" s="2"/>
      <c r="WWE16" s="2"/>
      <c r="WWF16" s="2"/>
      <c r="WWG16" s="2"/>
      <c r="WWH16" s="2"/>
      <c r="WWI16" s="2"/>
      <c r="WWJ16" s="2"/>
      <c r="WWK16" s="2"/>
      <c r="WWL16" s="2"/>
      <c r="WWM16" s="2"/>
      <c r="WWN16" s="2"/>
      <c r="WWO16" s="2"/>
      <c r="WWP16" s="2"/>
      <c r="WWQ16" s="2"/>
      <c r="WWR16" s="2"/>
      <c r="WWS16" s="2"/>
      <c r="WWT16" s="2"/>
      <c r="WWU16" s="2"/>
      <c r="WWV16" s="2"/>
      <c r="WWW16" s="2"/>
      <c r="WWX16" s="2"/>
      <c r="WWY16" s="2"/>
      <c r="WWZ16" s="2"/>
      <c r="WXA16" s="2"/>
      <c r="WXB16" s="2"/>
      <c r="WXC16" s="2"/>
      <c r="WXD16" s="2"/>
      <c r="WXE16" s="2"/>
      <c r="WXF16" s="2"/>
      <c r="WXG16" s="2"/>
      <c r="WXH16" s="2"/>
      <c r="WXI16" s="2"/>
      <c r="WXJ16" s="2"/>
      <c r="WXK16" s="2"/>
      <c r="WXL16" s="2"/>
      <c r="WXM16" s="2"/>
      <c r="WXN16" s="2"/>
      <c r="WXO16" s="2"/>
      <c r="WXP16" s="2"/>
      <c r="WXQ16" s="2"/>
      <c r="WXR16" s="2"/>
      <c r="WXS16" s="2"/>
      <c r="WXT16" s="2"/>
      <c r="WXU16" s="2"/>
      <c r="WXV16" s="2"/>
      <c r="WXW16" s="2"/>
      <c r="WXX16" s="2"/>
      <c r="WXY16" s="2"/>
      <c r="WXZ16" s="2"/>
      <c r="WYA16" s="2"/>
      <c r="WYB16" s="2"/>
      <c r="WYC16" s="2"/>
      <c r="WYD16" s="2"/>
      <c r="WYE16" s="2"/>
      <c r="WYF16" s="2"/>
      <c r="WYG16" s="2"/>
      <c r="WYH16" s="2"/>
      <c r="WYI16" s="2"/>
      <c r="WYJ16" s="2"/>
      <c r="WYK16" s="2"/>
      <c r="WYL16" s="2"/>
      <c r="WYM16" s="2"/>
      <c r="WYN16" s="2"/>
      <c r="WYO16" s="2"/>
      <c r="WYP16" s="2"/>
      <c r="WYQ16" s="2"/>
      <c r="WYR16" s="2"/>
      <c r="WYS16" s="2"/>
      <c r="WYT16" s="2"/>
      <c r="WYU16" s="2"/>
      <c r="WYV16" s="2"/>
      <c r="WYW16" s="2"/>
      <c r="WYX16" s="2"/>
      <c r="WYY16" s="2"/>
      <c r="WYZ16" s="2"/>
      <c r="WZA16" s="2"/>
      <c r="WZB16" s="2"/>
      <c r="WZC16" s="2"/>
      <c r="WZD16" s="2"/>
      <c r="WZE16" s="2"/>
      <c r="WZF16" s="2"/>
      <c r="WZG16" s="2"/>
      <c r="WZH16" s="2"/>
      <c r="WZI16" s="2"/>
      <c r="WZJ16" s="2"/>
      <c r="WZK16" s="2"/>
      <c r="WZL16" s="2"/>
      <c r="WZM16" s="2"/>
      <c r="WZN16" s="2"/>
      <c r="WZO16" s="2"/>
      <c r="WZP16" s="2"/>
      <c r="WZQ16" s="2"/>
      <c r="WZR16" s="2"/>
      <c r="WZS16" s="2"/>
      <c r="WZT16" s="2"/>
      <c r="WZU16" s="2"/>
      <c r="WZV16" s="2"/>
      <c r="WZW16" s="2"/>
      <c r="WZX16" s="2"/>
      <c r="WZY16" s="2"/>
      <c r="WZZ16" s="2"/>
      <c r="XAA16" s="2"/>
      <c r="XAB16" s="2"/>
      <c r="XAC16" s="2"/>
      <c r="XAD16" s="2"/>
      <c r="XAE16" s="2"/>
      <c r="XAF16" s="2"/>
      <c r="XAG16" s="2"/>
      <c r="XAH16" s="2"/>
      <c r="XAI16" s="2"/>
      <c r="XAJ16" s="2"/>
      <c r="XAK16" s="2"/>
      <c r="XAL16" s="2"/>
      <c r="XAM16" s="2"/>
      <c r="XAN16" s="2"/>
      <c r="XAO16" s="2"/>
      <c r="XAP16" s="2"/>
      <c r="XAQ16" s="2"/>
      <c r="XAR16" s="2"/>
      <c r="XAS16" s="2"/>
      <c r="XAT16" s="2"/>
      <c r="XAU16" s="2"/>
      <c r="XAV16" s="2"/>
      <c r="XAW16" s="2"/>
      <c r="XAX16" s="2"/>
      <c r="XAY16" s="2"/>
      <c r="XAZ16" s="2"/>
      <c r="XBA16" s="2"/>
      <c r="XBB16" s="2"/>
      <c r="XBC16" s="2"/>
      <c r="XBD16" s="2"/>
      <c r="XBE16" s="2"/>
      <c r="XBF16" s="2"/>
      <c r="XBG16" s="2"/>
      <c r="XBH16" s="2"/>
      <c r="XBI16" s="2"/>
      <c r="XBJ16" s="2"/>
      <c r="XBK16" s="2"/>
      <c r="XBL16" s="2"/>
      <c r="XBM16" s="2"/>
      <c r="XBN16" s="2"/>
      <c r="XBO16" s="2"/>
      <c r="XBP16" s="2"/>
      <c r="XBQ16" s="2"/>
      <c r="XBR16" s="2"/>
      <c r="XBS16" s="2"/>
      <c r="XBT16" s="2"/>
      <c r="XBU16" s="2"/>
      <c r="XBV16" s="2"/>
      <c r="XBW16" s="2"/>
      <c r="XBX16" s="2"/>
      <c r="XBY16" s="2"/>
      <c r="XBZ16" s="2"/>
      <c r="XCA16" s="2"/>
      <c r="XCB16" s="2"/>
      <c r="XCC16" s="2"/>
      <c r="XCD16" s="2"/>
      <c r="XCE16" s="2"/>
      <c r="XCF16" s="2"/>
      <c r="XCG16" s="2"/>
      <c r="XCH16" s="2"/>
      <c r="XCI16" s="2"/>
      <c r="XCJ16" s="2"/>
      <c r="XCK16" s="2"/>
      <c r="XCL16" s="2"/>
      <c r="XCM16" s="2"/>
      <c r="XCN16" s="2"/>
      <c r="XCO16" s="2"/>
      <c r="XCP16" s="2"/>
      <c r="XCQ16" s="2"/>
      <c r="XCR16" s="2"/>
      <c r="XCS16" s="2"/>
      <c r="XCT16" s="2"/>
      <c r="XCU16" s="2"/>
      <c r="XCV16" s="2"/>
      <c r="XCW16" s="2"/>
      <c r="XCX16" s="2"/>
      <c r="XCY16" s="2"/>
      <c r="XCZ16" s="2"/>
      <c r="XDA16" s="2"/>
      <c r="XDB16" s="2"/>
      <c r="XDC16" s="2"/>
      <c r="XDD16" s="2"/>
      <c r="XDE16" s="2"/>
      <c r="XDF16" s="2"/>
      <c r="XDG16" s="2"/>
      <c r="XDH16" s="2"/>
      <c r="XDI16" s="2"/>
      <c r="XDJ16" s="2"/>
      <c r="XDK16" s="2"/>
      <c r="XDL16" s="2"/>
      <c r="XDM16" s="2"/>
      <c r="XDN16" s="2"/>
      <c r="XDO16" s="2"/>
      <c r="XDP16" s="2"/>
      <c r="XDQ16" s="2"/>
      <c r="XDR16" s="2"/>
      <c r="XDS16" s="2"/>
      <c r="XDT16" s="2"/>
      <c r="XDU16" s="2"/>
      <c r="XDV16" s="2"/>
      <c r="XDW16" s="2"/>
      <c r="XDX16" s="2"/>
      <c r="XDY16" s="2"/>
      <c r="XDZ16" s="2"/>
      <c r="XEA16" s="2"/>
      <c r="XEB16" s="2"/>
      <c r="XEC16" s="2"/>
      <c r="XED16" s="2"/>
      <c r="XEE16" s="2"/>
      <c r="XEF16" s="2"/>
      <c r="XEG16" s="2"/>
      <c r="XEH16" s="2"/>
      <c r="XEI16" s="2"/>
      <c r="XEJ16" s="2"/>
      <c r="XEK16" s="2"/>
      <c r="XEL16" s="2"/>
      <c r="XEM16" s="2"/>
      <c r="XEN16" s="2"/>
      <c r="XEO16" s="2"/>
      <c r="XEP16" s="2"/>
      <c r="XEQ16" s="2"/>
      <c r="XER16" s="2"/>
      <c r="XES16" s="2"/>
      <c r="XET16" s="2"/>
      <c r="XEU16" s="2"/>
      <c r="XEV16" s="2"/>
      <c r="XEW16" s="2"/>
      <c r="XEX16" s="2"/>
      <c r="XEY16" s="2"/>
      <c r="XEZ16" s="2"/>
      <c r="XFA16" s="2"/>
      <c r="XFB16" s="2"/>
      <c r="XFC16" s="2"/>
      <c r="XFD16" s="2"/>
    </row>
    <row r="17" s="2" customFormat="1" ht="117" customHeight="1" spans="1:1024 1025:16384">
      <c r="A17" s="29">
        <v>12</v>
      </c>
      <c r="B17" s="29"/>
      <c r="C17" s="29" t="s">
        <v>1038</v>
      </c>
      <c r="D17" s="29" t="s">
        <v>1023</v>
      </c>
      <c r="E17" s="29" t="s">
        <v>1039</v>
      </c>
      <c r="F17" s="29" t="s">
        <v>183</v>
      </c>
      <c r="G17" s="44">
        <v>1</v>
      </c>
      <c r="H17" s="45"/>
      <c r="I17" s="32">
        <f t="shared" si="0"/>
        <v>0</v>
      </c>
      <c r="J17" s="44"/>
    </row>
    <row r="18" s="2" customFormat="1" ht="97.05" customHeight="1" spans="1:1024 1025:16384">
      <c r="A18" s="29">
        <v>13</v>
      </c>
      <c r="B18" s="30"/>
      <c r="C18" s="29" t="s">
        <v>1040</v>
      </c>
      <c r="D18" s="29" t="s">
        <v>1029</v>
      </c>
      <c r="E18" s="30" t="s">
        <v>1041</v>
      </c>
      <c r="F18" s="29" t="s">
        <v>183</v>
      </c>
      <c r="G18" s="29">
        <v>1</v>
      </c>
      <c r="H18" s="31"/>
      <c r="I18" s="32">
        <f t="shared" si="0"/>
        <v>0</v>
      </c>
      <c r="J18" s="29"/>
    </row>
    <row r="19" s="2" customFormat="1" ht="97.05" customHeight="1" spans="1:1024 1025:16384">
      <c r="A19" s="29">
        <v>14</v>
      </c>
      <c r="B19" s="29"/>
      <c r="C19" s="29" t="s">
        <v>1042</v>
      </c>
      <c r="D19" s="29" t="s">
        <v>1023</v>
      </c>
      <c r="E19" s="46" t="s">
        <v>1043</v>
      </c>
      <c r="F19" s="37" t="s">
        <v>308</v>
      </c>
      <c r="G19" s="29">
        <v>1</v>
      </c>
      <c r="H19" s="34"/>
      <c r="I19" s="32">
        <f t="shared" si="0"/>
        <v>0</v>
      </c>
      <c r="J19" s="29"/>
    </row>
    <row r="20" s="2" customFormat="1" ht="84" customHeight="1" spans="1:1024 1025:16384">
      <c r="A20" s="29">
        <v>15</v>
      </c>
      <c r="B20" s="33"/>
      <c r="C20" s="29" t="s">
        <v>1044</v>
      </c>
      <c r="D20" s="29" t="s">
        <v>1023</v>
      </c>
      <c r="E20" s="30" t="s">
        <v>1045</v>
      </c>
      <c r="F20" s="29" t="s">
        <v>183</v>
      </c>
      <c r="G20" s="29">
        <v>2</v>
      </c>
      <c r="H20" s="34"/>
      <c r="I20" s="32">
        <f t="shared" si="0"/>
        <v>0</v>
      </c>
      <c r="J20" s="47"/>
    </row>
    <row r="21" s="4" customFormat="1" ht="87" customHeight="1" spans="1:1024 1025:16384">
      <c r="A21" s="29">
        <v>16</v>
      </c>
      <c r="B21" s="40"/>
      <c r="C21" s="29" t="s">
        <v>973</v>
      </c>
      <c r="D21" s="29" t="s">
        <v>971</v>
      </c>
      <c r="E21" s="48" t="s">
        <v>974</v>
      </c>
      <c r="F21" s="29" t="s">
        <v>653</v>
      </c>
      <c r="G21" s="29">
        <v>1</v>
      </c>
      <c r="H21" s="34"/>
      <c r="I21" s="32">
        <f t="shared" si="0"/>
        <v>0</v>
      </c>
      <c r="J21" s="29"/>
      <c r="K21" s="2"/>
      <c r="L21" s="49"/>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c r="AMK21" s="2"/>
      <c r="AML21" s="2"/>
      <c r="AMM21" s="2"/>
      <c r="AMN21" s="2"/>
      <c r="AMO21" s="2"/>
      <c r="AMP21" s="2"/>
      <c r="AMQ21" s="2"/>
      <c r="AMR21" s="2"/>
      <c r="AMS21" s="2"/>
      <c r="AMT21" s="2"/>
      <c r="AMU21" s="2"/>
      <c r="AMV21" s="2"/>
      <c r="AMW21" s="2"/>
      <c r="AMX21" s="2"/>
      <c r="AMY21" s="2"/>
      <c r="AMZ21" s="2"/>
      <c r="ANA21" s="2"/>
      <c r="ANB21" s="2"/>
      <c r="ANC21" s="2"/>
      <c r="AND21" s="2"/>
      <c r="ANE21" s="2"/>
      <c r="ANF21" s="2"/>
      <c r="ANG21" s="2"/>
      <c r="ANH21" s="2"/>
      <c r="ANI21" s="2"/>
      <c r="ANJ21" s="2"/>
      <c r="ANK21" s="2"/>
      <c r="ANL21" s="2"/>
      <c r="ANM21" s="2"/>
      <c r="ANN21" s="2"/>
      <c r="ANO21" s="2"/>
      <c r="ANP21" s="2"/>
      <c r="ANQ21" s="2"/>
      <c r="ANR21" s="2"/>
      <c r="ANS21" s="2"/>
      <c r="ANT21" s="2"/>
      <c r="ANU21" s="2"/>
      <c r="ANV21" s="2"/>
      <c r="ANW21" s="2"/>
      <c r="ANX21" s="2"/>
      <c r="ANY21" s="2"/>
      <c r="ANZ21" s="2"/>
      <c r="AOA21" s="2"/>
      <c r="AOB21" s="2"/>
      <c r="AOC21" s="2"/>
      <c r="AOD21" s="2"/>
      <c r="AOE21" s="2"/>
      <c r="AOF21" s="2"/>
      <c r="AOG21" s="2"/>
      <c r="AOH21" s="2"/>
      <c r="AOI21" s="2"/>
      <c r="AOJ21" s="2"/>
      <c r="AOK21" s="2"/>
      <c r="AOL21" s="2"/>
      <c r="AOM21" s="2"/>
      <c r="AON21" s="2"/>
      <c r="AOO21" s="2"/>
      <c r="AOP21" s="2"/>
      <c r="AOQ21" s="2"/>
      <c r="AOR21" s="2"/>
      <c r="AOS21" s="2"/>
      <c r="AOT21" s="2"/>
      <c r="AOU21" s="2"/>
      <c r="AOV21" s="2"/>
      <c r="AOW21" s="2"/>
      <c r="AOX21" s="2"/>
      <c r="AOY21" s="2"/>
      <c r="AOZ21" s="2"/>
      <c r="APA21" s="2"/>
      <c r="APB21" s="2"/>
      <c r="APC21" s="2"/>
      <c r="APD21" s="2"/>
      <c r="APE21" s="2"/>
      <c r="APF21" s="2"/>
      <c r="APG21" s="2"/>
      <c r="APH21" s="2"/>
      <c r="API21" s="2"/>
      <c r="APJ21" s="2"/>
      <c r="APK21" s="2"/>
      <c r="APL21" s="2"/>
      <c r="APM21" s="2"/>
      <c r="APN21" s="2"/>
      <c r="APO21" s="2"/>
      <c r="APP21" s="2"/>
      <c r="APQ21" s="2"/>
      <c r="APR21" s="2"/>
      <c r="APS21" s="2"/>
      <c r="APT21" s="2"/>
      <c r="APU21" s="2"/>
      <c r="APV21" s="2"/>
      <c r="APW21" s="2"/>
      <c r="APX21" s="2"/>
      <c r="APY21" s="2"/>
      <c r="APZ21" s="2"/>
      <c r="AQA21" s="2"/>
      <c r="AQB21" s="2"/>
      <c r="AQC21" s="2"/>
      <c r="AQD21" s="2"/>
      <c r="AQE21" s="2"/>
      <c r="AQF21" s="2"/>
      <c r="AQG21" s="2"/>
      <c r="AQH21" s="2"/>
      <c r="AQI21" s="2"/>
      <c r="AQJ21" s="2"/>
      <c r="AQK21" s="2"/>
      <c r="AQL21" s="2"/>
      <c r="AQM21" s="2"/>
      <c r="AQN21" s="2"/>
      <c r="AQO21" s="2"/>
      <c r="AQP21" s="2"/>
      <c r="AQQ21" s="2"/>
      <c r="AQR21" s="2"/>
      <c r="AQS21" s="2"/>
      <c r="AQT21" s="2"/>
      <c r="AQU21" s="2"/>
      <c r="AQV21" s="2"/>
      <c r="AQW21" s="2"/>
      <c r="AQX21" s="2"/>
      <c r="AQY21" s="2"/>
      <c r="AQZ21" s="2"/>
      <c r="ARA21" s="2"/>
      <c r="ARB21" s="2"/>
      <c r="ARC21" s="2"/>
      <c r="ARD21" s="2"/>
      <c r="ARE21" s="2"/>
      <c r="ARF21" s="2"/>
      <c r="ARG21" s="2"/>
      <c r="ARH21" s="2"/>
      <c r="ARI21" s="2"/>
      <c r="ARJ21" s="2"/>
      <c r="ARK21" s="2"/>
      <c r="ARL21" s="2"/>
      <c r="ARM21" s="2"/>
      <c r="ARN21" s="2"/>
      <c r="ARO21" s="2"/>
      <c r="ARP21" s="2"/>
      <c r="ARQ21" s="2"/>
      <c r="ARR21" s="2"/>
      <c r="ARS21" s="2"/>
      <c r="ART21" s="2"/>
      <c r="ARU21" s="2"/>
      <c r="ARV21" s="2"/>
      <c r="ARW21" s="2"/>
      <c r="ARX21" s="2"/>
      <c r="ARY21" s="2"/>
      <c r="ARZ21" s="2"/>
      <c r="ASA21" s="2"/>
      <c r="ASB21" s="2"/>
      <c r="ASC21" s="2"/>
      <c r="ASD21" s="2"/>
      <c r="ASE21" s="2"/>
      <c r="ASF21" s="2"/>
      <c r="ASG21" s="2"/>
      <c r="ASH21" s="2"/>
      <c r="ASI21" s="2"/>
      <c r="ASJ21" s="2"/>
      <c r="ASK21" s="2"/>
      <c r="ASL21" s="2"/>
      <c r="ASM21" s="2"/>
      <c r="ASN21" s="2"/>
      <c r="ASO21" s="2"/>
      <c r="ASP21" s="2"/>
      <c r="ASQ21" s="2"/>
      <c r="ASR21" s="2"/>
      <c r="ASS21" s="2"/>
      <c r="AST21" s="2"/>
      <c r="ASU21" s="2"/>
      <c r="ASV21" s="2"/>
      <c r="ASW21" s="2"/>
      <c r="ASX21" s="2"/>
      <c r="ASY21" s="2"/>
      <c r="ASZ21" s="2"/>
      <c r="ATA21" s="2"/>
      <c r="ATB21" s="2"/>
      <c r="ATC21" s="2"/>
      <c r="ATD21" s="2"/>
      <c r="ATE21" s="2"/>
      <c r="ATF21" s="2"/>
      <c r="ATG21" s="2"/>
      <c r="ATH21" s="2"/>
      <c r="ATI21" s="2"/>
      <c r="ATJ21" s="2"/>
      <c r="ATK21" s="2"/>
      <c r="ATL21" s="2"/>
      <c r="ATM21" s="2"/>
      <c r="ATN21" s="2"/>
      <c r="ATO21" s="2"/>
      <c r="ATP21" s="2"/>
      <c r="ATQ21" s="2"/>
      <c r="ATR21" s="2"/>
      <c r="ATS21" s="2"/>
      <c r="ATT21" s="2"/>
      <c r="ATU21" s="2"/>
      <c r="ATV21" s="2"/>
      <c r="ATW21" s="2"/>
      <c r="ATX21" s="2"/>
      <c r="ATY21" s="2"/>
      <c r="ATZ21" s="2"/>
      <c r="AUA21" s="2"/>
      <c r="AUB21" s="2"/>
      <c r="AUC21" s="2"/>
      <c r="AUD21" s="2"/>
      <c r="AUE21" s="2"/>
      <c r="AUF21" s="2"/>
      <c r="AUG21" s="2"/>
      <c r="AUH21" s="2"/>
      <c r="AUI21" s="2"/>
      <c r="AUJ21" s="2"/>
      <c r="AUK21" s="2"/>
      <c r="AUL21" s="2"/>
      <c r="AUM21" s="2"/>
      <c r="AUN21" s="2"/>
      <c r="AUO21" s="2"/>
      <c r="AUP21" s="2"/>
      <c r="AUQ21" s="2"/>
      <c r="AUR21" s="2"/>
      <c r="AUS21" s="2"/>
      <c r="AUT21" s="2"/>
      <c r="AUU21" s="2"/>
      <c r="AUV21" s="2"/>
      <c r="AUW21" s="2"/>
      <c r="AUX21" s="2"/>
      <c r="AUY21" s="2"/>
      <c r="AUZ21" s="2"/>
      <c r="AVA21" s="2"/>
      <c r="AVB21" s="2"/>
      <c r="AVC21" s="2"/>
      <c r="AVD21" s="2"/>
      <c r="AVE21" s="2"/>
      <c r="AVF21" s="2"/>
      <c r="AVG21" s="2"/>
      <c r="AVH21" s="2"/>
      <c r="AVI21" s="2"/>
      <c r="AVJ21" s="2"/>
      <c r="AVK21" s="2"/>
      <c r="AVL21" s="2"/>
      <c r="AVM21" s="2"/>
      <c r="AVN21" s="2"/>
      <c r="AVO21" s="2"/>
      <c r="AVP21" s="2"/>
      <c r="AVQ21" s="2"/>
      <c r="AVR21" s="2"/>
      <c r="AVS21" s="2"/>
      <c r="AVT21" s="2"/>
      <c r="AVU21" s="2"/>
      <c r="AVV21" s="2"/>
      <c r="AVW21" s="2"/>
      <c r="AVX21" s="2"/>
      <c r="AVY21" s="2"/>
      <c r="AVZ21" s="2"/>
      <c r="AWA21" s="2"/>
      <c r="AWB21" s="2"/>
      <c r="AWC21" s="2"/>
      <c r="AWD21" s="2"/>
      <c r="AWE21" s="2"/>
      <c r="AWF21" s="2"/>
      <c r="AWG21" s="2"/>
      <c r="AWH21" s="2"/>
      <c r="AWI21" s="2"/>
      <c r="AWJ21" s="2"/>
      <c r="AWK21" s="2"/>
      <c r="AWL21" s="2"/>
      <c r="AWM21" s="2"/>
      <c r="AWN21" s="2"/>
      <c r="AWO21" s="2"/>
      <c r="AWP21" s="2"/>
      <c r="AWQ21" s="2"/>
      <c r="AWR21" s="2"/>
      <c r="AWS21" s="2"/>
      <c r="AWT21" s="2"/>
      <c r="AWU21" s="2"/>
      <c r="AWV21" s="2"/>
      <c r="AWW21" s="2"/>
      <c r="AWX21" s="2"/>
      <c r="AWY21" s="2"/>
      <c r="AWZ21" s="2"/>
      <c r="AXA21" s="2"/>
      <c r="AXB21" s="2"/>
      <c r="AXC21" s="2"/>
      <c r="AXD21" s="2"/>
      <c r="AXE21" s="2"/>
      <c r="AXF21" s="2"/>
      <c r="AXG21" s="2"/>
      <c r="AXH21" s="2"/>
      <c r="AXI21" s="2"/>
      <c r="AXJ21" s="2"/>
      <c r="AXK21" s="2"/>
      <c r="AXL21" s="2"/>
      <c r="AXM21" s="2"/>
      <c r="AXN21" s="2"/>
      <c r="AXO21" s="2"/>
      <c r="AXP21" s="2"/>
      <c r="AXQ21" s="2"/>
      <c r="AXR21" s="2"/>
      <c r="AXS21" s="2"/>
      <c r="AXT21" s="2"/>
      <c r="AXU21" s="2"/>
      <c r="AXV21" s="2"/>
      <c r="AXW21" s="2"/>
      <c r="AXX21" s="2"/>
      <c r="AXY21" s="2"/>
      <c r="AXZ21" s="2"/>
      <c r="AYA21" s="2"/>
      <c r="AYB21" s="2"/>
      <c r="AYC21" s="2"/>
      <c r="AYD21" s="2"/>
      <c r="AYE21" s="2"/>
      <c r="AYF21" s="2"/>
      <c r="AYG21" s="2"/>
      <c r="AYH21" s="2"/>
      <c r="AYI21" s="2"/>
      <c r="AYJ21" s="2"/>
      <c r="AYK21" s="2"/>
      <c r="AYL21" s="2"/>
      <c r="AYM21" s="2"/>
      <c r="AYN21" s="2"/>
      <c r="AYO21" s="2"/>
      <c r="AYP21" s="2"/>
      <c r="AYQ21" s="2"/>
      <c r="AYR21" s="2"/>
      <c r="AYS21" s="2"/>
      <c r="AYT21" s="2"/>
      <c r="AYU21" s="2"/>
      <c r="AYV21" s="2"/>
      <c r="AYW21" s="2"/>
      <c r="AYX21" s="2"/>
      <c r="AYY21" s="2"/>
      <c r="AYZ21" s="2"/>
      <c r="AZA21" s="2"/>
      <c r="AZB21" s="2"/>
      <c r="AZC21" s="2"/>
      <c r="AZD21" s="2"/>
      <c r="AZE21" s="2"/>
      <c r="AZF21" s="2"/>
      <c r="AZG21" s="2"/>
      <c r="AZH21" s="2"/>
      <c r="AZI21" s="2"/>
      <c r="AZJ21" s="2"/>
      <c r="AZK21" s="2"/>
      <c r="AZL21" s="2"/>
      <c r="AZM21" s="2"/>
      <c r="AZN21" s="2"/>
      <c r="AZO21" s="2"/>
      <c r="AZP21" s="2"/>
      <c r="AZQ21" s="2"/>
      <c r="AZR21" s="2"/>
      <c r="AZS21" s="2"/>
      <c r="AZT21" s="2"/>
      <c r="AZU21" s="2"/>
      <c r="AZV21" s="2"/>
      <c r="AZW21" s="2"/>
      <c r="AZX21" s="2"/>
      <c r="AZY21" s="2"/>
      <c r="AZZ21" s="2"/>
      <c r="BAA21" s="2"/>
      <c r="BAB21" s="2"/>
      <c r="BAC21" s="2"/>
      <c r="BAD21" s="2"/>
      <c r="BAE21" s="2"/>
      <c r="BAF21" s="2"/>
      <c r="BAG21" s="2"/>
      <c r="BAH21" s="2"/>
      <c r="BAI21" s="2"/>
      <c r="BAJ21" s="2"/>
      <c r="BAK21" s="2"/>
      <c r="BAL21" s="2"/>
      <c r="BAM21" s="2"/>
      <c r="BAN21" s="2"/>
      <c r="BAO21" s="2"/>
      <c r="BAP21" s="2"/>
      <c r="BAQ21" s="2"/>
      <c r="BAR21" s="2"/>
      <c r="BAS21" s="2"/>
      <c r="BAT21" s="2"/>
      <c r="BAU21" s="2"/>
      <c r="BAV21" s="2"/>
      <c r="BAW21" s="2"/>
      <c r="BAX21" s="2"/>
      <c r="BAY21" s="2"/>
      <c r="BAZ21" s="2"/>
      <c r="BBA21" s="2"/>
      <c r="BBB21" s="2"/>
      <c r="BBC21" s="2"/>
      <c r="BBD21" s="2"/>
      <c r="BBE21" s="2"/>
      <c r="BBF21" s="2"/>
      <c r="BBG21" s="2"/>
      <c r="BBH21" s="2"/>
      <c r="BBI21" s="2"/>
      <c r="BBJ21" s="2"/>
      <c r="BBK21" s="2"/>
      <c r="BBL21" s="2"/>
      <c r="BBM21" s="2"/>
      <c r="BBN21" s="2"/>
      <c r="BBO21" s="2"/>
      <c r="BBP21" s="2"/>
      <c r="BBQ21" s="2"/>
      <c r="BBR21" s="2"/>
      <c r="BBS21" s="2"/>
      <c r="BBT21" s="2"/>
      <c r="BBU21" s="2"/>
      <c r="BBV21" s="2"/>
      <c r="BBW21" s="2"/>
      <c r="BBX21" s="2"/>
      <c r="BBY21" s="2"/>
      <c r="BBZ21" s="2"/>
      <c r="BCA21" s="2"/>
      <c r="BCB21" s="2"/>
      <c r="BCC21" s="2"/>
      <c r="BCD21" s="2"/>
      <c r="BCE21" s="2"/>
      <c r="BCF21" s="2"/>
      <c r="BCG21" s="2"/>
      <c r="BCH21" s="2"/>
      <c r="BCI21" s="2"/>
      <c r="BCJ21" s="2"/>
      <c r="BCK21" s="2"/>
      <c r="BCL21" s="2"/>
      <c r="BCM21" s="2"/>
      <c r="BCN21" s="2"/>
      <c r="BCO21" s="2"/>
      <c r="BCP21" s="2"/>
      <c r="BCQ21" s="2"/>
      <c r="BCR21" s="2"/>
      <c r="BCS21" s="2"/>
      <c r="BCT21" s="2"/>
      <c r="BCU21" s="2"/>
      <c r="BCV21" s="2"/>
      <c r="BCW21" s="2"/>
      <c r="BCX21" s="2"/>
      <c r="BCY21" s="2"/>
      <c r="BCZ21" s="2"/>
      <c r="BDA21" s="2"/>
      <c r="BDB21" s="2"/>
      <c r="BDC21" s="2"/>
      <c r="BDD21" s="2"/>
      <c r="BDE21" s="2"/>
      <c r="BDF21" s="2"/>
      <c r="BDG21" s="2"/>
      <c r="BDH21" s="2"/>
      <c r="BDI21" s="2"/>
      <c r="BDJ21" s="2"/>
      <c r="BDK21" s="2"/>
      <c r="BDL21" s="2"/>
      <c r="BDM21" s="2"/>
      <c r="BDN21" s="2"/>
      <c r="BDO21" s="2"/>
      <c r="BDP21" s="2"/>
      <c r="BDQ21" s="2"/>
      <c r="BDR21" s="2"/>
      <c r="BDS21" s="2"/>
      <c r="BDT21" s="2"/>
      <c r="BDU21" s="2"/>
      <c r="BDV21" s="2"/>
      <c r="BDW21" s="2"/>
      <c r="BDX21" s="2"/>
      <c r="BDY21" s="2"/>
      <c r="BDZ21" s="2"/>
      <c r="BEA21" s="2"/>
      <c r="BEB21" s="2"/>
      <c r="BEC21" s="2"/>
      <c r="BED21" s="2"/>
      <c r="BEE21" s="2"/>
      <c r="BEF21" s="2"/>
      <c r="BEG21" s="2"/>
      <c r="BEH21" s="2"/>
      <c r="BEI21" s="2"/>
      <c r="BEJ21" s="2"/>
      <c r="BEK21" s="2"/>
      <c r="BEL21" s="2"/>
      <c r="BEM21" s="2"/>
      <c r="BEN21" s="2"/>
      <c r="BEO21" s="2"/>
      <c r="BEP21" s="2"/>
      <c r="BEQ21" s="2"/>
      <c r="BER21" s="2"/>
      <c r="BES21" s="2"/>
      <c r="BET21" s="2"/>
      <c r="BEU21" s="2"/>
      <c r="BEV21" s="2"/>
      <c r="BEW21" s="2"/>
      <c r="BEX21" s="2"/>
      <c r="BEY21" s="2"/>
      <c r="BEZ21" s="2"/>
      <c r="BFA21" s="2"/>
      <c r="BFB21" s="2"/>
      <c r="BFC21" s="2"/>
      <c r="BFD21" s="2"/>
      <c r="BFE21" s="2"/>
      <c r="BFF21" s="2"/>
      <c r="BFG21" s="2"/>
      <c r="BFH21" s="2"/>
      <c r="BFI21" s="2"/>
      <c r="BFJ21" s="2"/>
      <c r="BFK21" s="2"/>
      <c r="BFL21" s="2"/>
      <c r="BFM21" s="2"/>
      <c r="BFN21" s="2"/>
      <c r="BFO21" s="2"/>
      <c r="BFP21" s="2"/>
      <c r="BFQ21" s="2"/>
      <c r="BFR21" s="2"/>
      <c r="BFS21" s="2"/>
      <c r="BFT21" s="2"/>
      <c r="BFU21" s="2"/>
      <c r="BFV21" s="2"/>
      <c r="BFW21" s="2"/>
      <c r="BFX21" s="2"/>
      <c r="BFY21" s="2"/>
      <c r="BFZ21" s="2"/>
      <c r="BGA21" s="2"/>
      <c r="BGB21" s="2"/>
      <c r="BGC21" s="2"/>
      <c r="BGD21" s="2"/>
      <c r="BGE21" s="2"/>
      <c r="BGF21" s="2"/>
      <c r="BGG21" s="2"/>
      <c r="BGH21" s="2"/>
      <c r="BGI21" s="2"/>
      <c r="BGJ21" s="2"/>
      <c r="BGK21" s="2"/>
      <c r="BGL21" s="2"/>
      <c r="BGM21" s="2"/>
      <c r="BGN21" s="2"/>
      <c r="BGO21" s="2"/>
      <c r="BGP21" s="2"/>
      <c r="BGQ21" s="2"/>
      <c r="BGR21" s="2"/>
      <c r="BGS21" s="2"/>
      <c r="BGT21" s="2"/>
      <c r="BGU21" s="2"/>
      <c r="BGV21" s="2"/>
      <c r="BGW21" s="2"/>
      <c r="BGX21" s="2"/>
      <c r="BGY21" s="2"/>
      <c r="BGZ21" s="2"/>
      <c r="BHA21" s="2"/>
      <c r="BHB21" s="2"/>
      <c r="BHC21" s="2"/>
      <c r="BHD21" s="2"/>
      <c r="BHE21" s="2"/>
      <c r="BHF21" s="2"/>
      <c r="BHG21" s="2"/>
      <c r="BHH21" s="2"/>
      <c r="BHI21" s="2"/>
      <c r="BHJ21" s="2"/>
      <c r="BHK21" s="2"/>
      <c r="BHL21" s="2"/>
      <c r="BHM21" s="2"/>
      <c r="BHN21" s="2"/>
      <c r="BHO21" s="2"/>
      <c r="BHP21" s="2"/>
      <c r="BHQ21" s="2"/>
      <c r="BHR21" s="2"/>
      <c r="BHS21" s="2"/>
      <c r="BHT21" s="2"/>
      <c r="BHU21" s="2"/>
      <c r="BHV21" s="2"/>
      <c r="BHW21" s="2"/>
      <c r="BHX21" s="2"/>
      <c r="BHY21" s="2"/>
      <c r="BHZ21" s="2"/>
      <c r="BIA21" s="2"/>
      <c r="BIB21" s="2"/>
      <c r="BIC21" s="2"/>
      <c r="BID21" s="2"/>
      <c r="BIE21" s="2"/>
      <c r="BIF21" s="2"/>
      <c r="BIG21" s="2"/>
      <c r="BIH21" s="2"/>
      <c r="BII21" s="2"/>
      <c r="BIJ21" s="2"/>
      <c r="BIK21" s="2"/>
      <c r="BIL21" s="2"/>
      <c r="BIM21" s="2"/>
      <c r="BIN21" s="2"/>
      <c r="BIO21" s="2"/>
      <c r="BIP21" s="2"/>
      <c r="BIQ21" s="2"/>
      <c r="BIR21" s="2"/>
      <c r="BIS21" s="2"/>
      <c r="BIT21" s="2"/>
      <c r="BIU21" s="2"/>
      <c r="BIV21" s="2"/>
      <c r="BIW21" s="2"/>
      <c r="BIX21" s="2"/>
      <c r="BIY21" s="2"/>
      <c r="BIZ21" s="2"/>
      <c r="BJA21" s="2"/>
      <c r="BJB21" s="2"/>
      <c r="BJC21" s="2"/>
      <c r="BJD21" s="2"/>
      <c r="BJE21" s="2"/>
      <c r="BJF21" s="2"/>
      <c r="BJG21" s="2"/>
      <c r="BJH21" s="2"/>
      <c r="BJI21" s="2"/>
      <c r="BJJ21" s="2"/>
      <c r="BJK21" s="2"/>
      <c r="BJL21" s="2"/>
      <c r="BJM21" s="2"/>
      <c r="BJN21" s="2"/>
      <c r="BJO21" s="2"/>
      <c r="BJP21" s="2"/>
      <c r="BJQ21" s="2"/>
      <c r="BJR21" s="2"/>
      <c r="BJS21" s="2"/>
      <c r="BJT21" s="2"/>
      <c r="BJU21" s="2"/>
      <c r="BJV21" s="2"/>
      <c r="BJW21" s="2"/>
      <c r="BJX21" s="2"/>
      <c r="BJY21" s="2"/>
      <c r="BJZ21" s="2"/>
      <c r="BKA21" s="2"/>
      <c r="BKB21" s="2"/>
      <c r="BKC21" s="2"/>
      <c r="BKD21" s="2"/>
      <c r="BKE21" s="2"/>
      <c r="BKF21" s="2"/>
      <c r="BKG21" s="2"/>
      <c r="BKH21" s="2"/>
      <c r="BKI21" s="2"/>
      <c r="BKJ21" s="2"/>
      <c r="BKK21" s="2"/>
      <c r="BKL21" s="2"/>
      <c r="BKM21" s="2"/>
      <c r="BKN21" s="2"/>
      <c r="BKO21" s="2"/>
      <c r="BKP21" s="2"/>
      <c r="BKQ21" s="2"/>
      <c r="BKR21" s="2"/>
      <c r="BKS21" s="2"/>
      <c r="BKT21" s="2"/>
      <c r="BKU21" s="2"/>
      <c r="BKV21" s="2"/>
      <c r="BKW21" s="2"/>
      <c r="BKX21" s="2"/>
      <c r="BKY21" s="2"/>
      <c r="BKZ21" s="2"/>
      <c r="BLA21" s="2"/>
      <c r="BLB21" s="2"/>
      <c r="BLC21" s="2"/>
      <c r="BLD21" s="2"/>
      <c r="BLE21" s="2"/>
      <c r="BLF21" s="2"/>
      <c r="BLG21" s="2"/>
      <c r="BLH21" s="2"/>
      <c r="BLI21" s="2"/>
      <c r="BLJ21" s="2"/>
      <c r="BLK21" s="2"/>
      <c r="BLL21" s="2"/>
      <c r="BLM21" s="2"/>
      <c r="BLN21" s="2"/>
      <c r="BLO21" s="2"/>
      <c r="BLP21" s="2"/>
      <c r="BLQ21" s="2"/>
      <c r="BLR21" s="2"/>
      <c r="BLS21" s="2"/>
      <c r="BLT21" s="2"/>
      <c r="BLU21" s="2"/>
      <c r="BLV21" s="2"/>
      <c r="BLW21" s="2"/>
      <c r="BLX21" s="2"/>
      <c r="BLY21" s="2"/>
      <c r="BLZ21" s="2"/>
      <c r="BMA21" s="2"/>
      <c r="BMB21" s="2"/>
      <c r="BMC21" s="2"/>
      <c r="BMD21" s="2"/>
      <c r="BME21" s="2"/>
      <c r="BMF21" s="2"/>
      <c r="BMG21" s="2"/>
      <c r="BMH21" s="2"/>
      <c r="BMI21" s="2"/>
      <c r="BMJ21" s="2"/>
      <c r="BMK21" s="2"/>
      <c r="BML21" s="2"/>
      <c r="BMM21" s="2"/>
      <c r="BMN21" s="2"/>
      <c r="BMO21" s="2"/>
      <c r="BMP21" s="2"/>
      <c r="BMQ21" s="2"/>
      <c r="BMR21" s="2"/>
      <c r="BMS21" s="2"/>
      <c r="BMT21" s="2"/>
      <c r="BMU21" s="2"/>
      <c r="BMV21" s="2"/>
      <c r="BMW21" s="2"/>
      <c r="BMX21" s="2"/>
      <c r="BMY21" s="2"/>
      <c r="BMZ21" s="2"/>
      <c r="BNA21" s="2"/>
      <c r="BNB21" s="2"/>
      <c r="BNC21" s="2"/>
      <c r="BND21" s="2"/>
      <c r="BNE21" s="2"/>
      <c r="BNF21" s="2"/>
      <c r="BNG21" s="2"/>
      <c r="BNH21" s="2"/>
      <c r="BNI21" s="2"/>
      <c r="BNJ21" s="2"/>
      <c r="BNK21" s="2"/>
      <c r="BNL21" s="2"/>
      <c r="BNM21" s="2"/>
      <c r="BNN21" s="2"/>
      <c r="BNO21" s="2"/>
      <c r="BNP21" s="2"/>
      <c r="BNQ21" s="2"/>
      <c r="BNR21" s="2"/>
      <c r="BNS21" s="2"/>
      <c r="BNT21" s="2"/>
      <c r="BNU21" s="2"/>
      <c r="BNV21" s="2"/>
      <c r="BNW21" s="2"/>
      <c r="BNX21" s="2"/>
      <c r="BNY21" s="2"/>
      <c r="BNZ21" s="2"/>
      <c r="BOA21" s="2"/>
      <c r="BOB21" s="2"/>
      <c r="BOC21" s="2"/>
      <c r="BOD21" s="2"/>
      <c r="BOE21" s="2"/>
      <c r="BOF21" s="2"/>
      <c r="BOG21" s="2"/>
      <c r="BOH21" s="2"/>
      <c r="BOI21" s="2"/>
      <c r="BOJ21" s="2"/>
      <c r="BOK21" s="2"/>
      <c r="BOL21" s="2"/>
      <c r="BOM21" s="2"/>
      <c r="BON21" s="2"/>
      <c r="BOO21" s="2"/>
      <c r="BOP21" s="2"/>
      <c r="BOQ21" s="2"/>
      <c r="BOR21" s="2"/>
      <c r="BOS21" s="2"/>
      <c r="BOT21" s="2"/>
      <c r="BOU21" s="2"/>
      <c r="BOV21" s="2"/>
      <c r="BOW21" s="2"/>
      <c r="BOX21" s="2"/>
      <c r="BOY21" s="2"/>
      <c r="BOZ21" s="2"/>
      <c r="BPA21" s="2"/>
      <c r="BPB21" s="2"/>
      <c r="BPC21" s="2"/>
      <c r="BPD21" s="2"/>
      <c r="BPE21" s="2"/>
      <c r="BPF21" s="2"/>
      <c r="BPG21" s="2"/>
      <c r="BPH21" s="2"/>
      <c r="BPI21" s="2"/>
      <c r="BPJ21" s="2"/>
      <c r="BPK21" s="2"/>
      <c r="BPL21" s="2"/>
      <c r="BPM21" s="2"/>
      <c r="BPN21" s="2"/>
      <c r="BPO21" s="2"/>
      <c r="BPP21" s="2"/>
      <c r="BPQ21" s="2"/>
      <c r="BPR21" s="2"/>
      <c r="BPS21" s="2"/>
      <c r="BPT21" s="2"/>
      <c r="BPU21" s="2"/>
      <c r="BPV21" s="2"/>
      <c r="BPW21" s="2"/>
      <c r="BPX21" s="2"/>
      <c r="BPY21" s="2"/>
      <c r="BPZ21" s="2"/>
      <c r="BQA21" s="2"/>
      <c r="BQB21" s="2"/>
      <c r="BQC21" s="2"/>
      <c r="BQD21" s="2"/>
      <c r="BQE21" s="2"/>
      <c r="BQF21" s="2"/>
      <c r="BQG21" s="2"/>
      <c r="BQH21" s="2"/>
      <c r="BQI21" s="2"/>
      <c r="BQJ21" s="2"/>
      <c r="BQK21" s="2"/>
      <c r="BQL21" s="2"/>
      <c r="BQM21" s="2"/>
      <c r="BQN21" s="2"/>
      <c r="BQO21" s="2"/>
      <c r="BQP21" s="2"/>
      <c r="BQQ21" s="2"/>
      <c r="BQR21" s="2"/>
      <c r="BQS21" s="2"/>
      <c r="BQT21" s="2"/>
      <c r="BQU21" s="2"/>
      <c r="BQV21" s="2"/>
      <c r="BQW21" s="2"/>
      <c r="BQX21" s="2"/>
      <c r="BQY21" s="2"/>
      <c r="BQZ21" s="2"/>
      <c r="BRA21" s="2"/>
      <c r="BRB21" s="2"/>
      <c r="BRC21" s="2"/>
      <c r="BRD21" s="2"/>
      <c r="BRE21" s="2"/>
      <c r="BRF21" s="2"/>
      <c r="BRG21" s="2"/>
      <c r="BRH21" s="2"/>
      <c r="BRI21" s="2"/>
      <c r="BRJ21" s="2"/>
      <c r="BRK21" s="2"/>
      <c r="BRL21" s="2"/>
      <c r="BRM21" s="2"/>
      <c r="BRN21" s="2"/>
      <c r="BRO21" s="2"/>
      <c r="BRP21" s="2"/>
      <c r="BRQ21" s="2"/>
      <c r="BRR21" s="2"/>
      <c r="BRS21" s="2"/>
      <c r="BRT21" s="2"/>
      <c r="BRU21" s="2"/>
      <c r="BRV21" s="2"/>
      <c r="BRW21" s="2"/>
      <c r="BRX21" s="2"/>
      <c r="BRY21" s="2"/>
      <c r="BRZ21" s="2"/>
      <c r="BSA21" s="2"/>
      <c r="BSB21" s="2"/>
      <c r="BSC21" s="2"/>
      <c r="BSD21" s="2"/>
      <c r="BSE21" s="2"/>
      <c r="BSF21" s="2"/>
      <c r="BSG21" s="2"/>
      <c r="BSH21" s="2"/>
      <c r="BSI21" s="2"/>
      <c r="BSJ21" s="2"/>
      <c r="BSK21" s="2"/>
      <c r="BSL21" s="2"/>
      <c r="BSM21" s="2"/>
      <c r="BSN21" s="2"/>
      <c r="BSO21" s="2"/>
      <c r="BSP21" s="2"/>
      <c r="BSQ21" s="2"/>
      <c r="BSR21" s="2"/>
      <c r="BSS21" s="2"/>
      <c r="BST21" s="2"/>
      <c r="BSU21" s="2"/>
      <c r="BSV21" s="2"/>
      <c r="BSW21" s="2"/>
      <c r="BSX21" s="2"/>
      <c r="BSY21" s="2"/>
      <c r="BSZ21" s="2"/>
      <c r="BTA21" s="2"/>
      <c r="BTB21" s="2"/>
      <c r="BTC21" s="2"/>
      <c r="BTD21" s="2"/>
      <c r="BTE21" s="2"/>
      <c r="BTF21" s="2"/>
      <c r="BTG21" s="2"/>
      <c r="BTH21" s="2"/>
      <c r="BTI21" s="2"/>
      <c r="BTJ21" s="2"/>
      <c r="BTK21" s="2"/>
      <c r="BTL21" s="2"/>
      <c r="BTM21" s="2"/>
      <c r="BTN21" s="2"/>
      <c r="BTO21" s="2"/>
      <c r="BTP21" s="2"/>
      <c r="BTQ21" s="2"/>
      <c r="BTR21" s="2"/>
      <c r="BTS21" s="2"/>
      <c r="BTT21" s="2"/>
      <c r="BTU21" s="2"/>
      <c r="BTV21" s="2"/>
      <c r="BTW21" s="2"/>
      <c r="BTX21" s="2"/>
      <c r="BTY21" s="2"/>
      <c r="BTZ21" s="2"/>
      <c r="BUA21" s="2"/>
      <c r="BUB21" s="2"/>
      <c r="BUC21" s="2"/>
      <c r="BUD21" s="2"/>
      <c r="BUE21" s="2"/>
      <c r="BUF21" s="2"/>
      <c r="BUG21" s="2"/>
      <c r="BUH21" s="2"/>
      <c r="BUI21" s="2"/>
      <c r="BUJ21" s="2"/>
      <c r="BUK21" s="2"/>
      <c r="BUL21" s="2"/>
      <c r="BUM21" s="2"/>
      <c r="BUN21" s="2"/>
      <c r="BUO21" s="2"/>
      <c r="BUP21" s="2"/>
      <c r="BUQ21" s="2"/>
      <c r="BUR21" s="2"/>
      <c r="BUS21" s="2"/>
      <c r="BUT21" s="2"/>
      <c r="BUU21" s="2"/>
      <c r="BUV21" s="2"/>
      <c r="BUW21" s="2"/>
      <c r="BUX21" s="2"/>
      <c r="BUY21" s="2"/>
      <c r="BUZ21" s="2"/>
      <c r="BVA21" s="2"/>
      <c r="BVB21" s="2"/>
      <c r="BVC21" s="2"/>
      <c r="BVD21" s="2"/>
      <c r="BVE21" s="2"/>
      <c r="BVF21" s="2"/>
      <c r="BVG21" s="2"/>
      <c r="BVH21" s="2"/>
      <c r="BVI21" s="2"/>
      <c r="BVJ21" s="2"/>
      <c r="BVK21" s="2"/>
      <c r="BVL21" s="2"/>
      <c r="BVM21" s="2"/>
      <c r="BVN21" s="2"/>
      <c r="BVO21" s="2"/>
      <c r="BVP21" s="2"/>
      <c r="BVQ21" s="2"/>
      <c r="BVR21" s="2"/>
      <c r="BVS21" s="2"/>
      <c r="BVT21" s="2"/>
      <c r="BVU21" s="2"/>
      <c r="BVV21" s="2"/>
      <c r="BVW21" s="2"/>
      <c r="BVX21" s="2"/>
      <c r="BVY21" s="2"/>
      <c r="BVZ21" s="2"/>
      <c r="BWA21" s="2"/>
      <c r="BWB21" s="2"/>
      <c r="BWC21" s="2"/>
      <c r="BWD21" s="2"/>
      <c r="BWE21" s="2"/>
      <c r="BWF21" s="2"/>
      <c r="BWG21" s="2"/>
      <c r="BWH21" s="2"/>
      <c r="BWI21" s="2"/>
      <c r="BWJ21" s="2"/>
      <c r="BWK21" s="2"/>
      <c r="BWL21" s="2"/>
      <c r="BWM21" s="2"/>
      <c r="BWN21" s="2"/>
      <c r="BWO21" s="2"/>
      <c r="BWP21" s="2"/>
      <c r="BWQ21" s="2"/>
      <c r="BWR21" s="2"/>
      <c r="BWS21" s="2"/>
      <c r="BWT21" s="2"/>
      <c r="BWU21" s="2"/>
      <c r="BWV21" s="2"/>
      <c r="BWW21" s="2"/>
      <c r="BWX21" s="2"/>
      <c r="BWY21" s="2"/>
      <c r="BWZ21" s="2"/>
      <c r="BXA21" s="2"/>
      <c r="BXB21" s="2"/>
      <c r="BXC21" s="2"/>
      <c r="BXD21" s="2"/>
      <c r="BXE21" s="2"/>
      <c r="BXF21" s="2"/>
      <c r="BXG21" s="2"/>
      <c r="BXH21" s="2"/>
      <c r="BXI21" s="2"/>
      <c r="BXJ21" s="2"/>
      <c r="BXK21" s="2"/>
      <c r="BXL21" s="2"/>
      <c r="BXM21" s="2"/>
      <c r="BXN21" s="2"/>
      <c r="BXO21" s="2"/>
      <c r="BXP21" s="2"/>
      <c r="BXQ21" s="2"/>
      <c r="BXR21" s="2"/>
      <c r="BXS21" s="2"/>
      <c r="BXT21" s="2"/>
      <c r="BXU21" s="2"/>
      <c r="BXV21" s="2"/>
      <c r="BXW21" s="2"/>
      <c r="BXX21" s="2"/>
      <c r="BXY21" s="2"/>
      <c r="BXZ21" s="2"/>
      <c r="BYA21" s="2"/>
      <c r="BYB21" s="2"/>
      <c r="BYC21" s="2"/>
      <c r="BYD21" s="2"/>
      <c r="BYE21" s="2"/>
      <c r="BYF21" s="2"/>
      <c r="BYG21" s="2"/>
      <c r="BYH21" s="2"/>
      <c r="BYI21" s="2"/>
      <c r="BYJ21" s="2"/>
      <c r="BYK21" s="2"/>
      <c r="BYL21" s="2"/>
      <c r="BYM21" s="2"/>
      <c r="BYN21" s="2"/>
      <c r="BYO21" s="2"/>
      <c r="BYP21" s="2"/>
      <c r="BYQ21" s="2"/>
      <c r="BYR21" s="2"/>
      <c r="BYS21" s="2"/>
      <c r="BYT21" s="2"/>
      <c r="BYU21" s="2"/>
      <c r="BYV21" s="2"/>
      <c r="BYW21" s="2"/>
      <c r="BYX21" s="2"/>
      <c r="BYY21" s="2"/>
      <c r="BYZ21" s="2"/>
      <c r="BZA21" s="2"/>
      <c r="BZB21" s="2"/>
      <c r="BZC21" s="2"/>
      <c r="BZD21" s="2"/>
      <c r="BZE21" s="2"/>
      <c r="BZF21" s="2"/>
      <c r="BZG21" s="2"/>
      <c r="BZH21" s="2"/>
      <c r="BZI21" s="2"/>
      <c r="BZJ21" s="2"/>
      <c r="BZK21" s="2"/>
      <c r="BZL21" s="2"/>
      <c r="BZM21" s="2"/>
      <c r="BZN21" s="2"/>
      <c r="BZO21" s="2"/>
      <c r="BZP21" s="2"/>
      <c r="BZQ21" s="2"/>
      <c r="BZR21" s="2"/>
      <c r="BZS21" s="2"/>
      <c r="BZT21" s="2"/>
      <c r="BZU21" s="2"/>
      <c r="BZV21" s="2"/>
      <c r="BZW21" s="2"/>
      <c r="BZX21" s="2"/>
      <c r="BZY21" s="2"/>
      <c r="BZZ21" s="2"/>
      <c r="CAA21" s="2"/>
      <c r="CAB21" s="2"/>
      <c r="CAC21" s="2"/>
      <c r="CAD21" s="2"/>
      <c r="CAE21" s="2"/>
      <c r="CAF21" s="2"/>
      <c r="CAG21" s="2"/>
      <c r="CAH21" s="2"/>
      <c r="CAI21" s="2"/>
      <c r="CAJ21" s="2"/>
      <c r="CAK21" s="2"/>
      <c r="CAL21" s="2"/>
      <c r="CAM21" s="2"/>
      <c r="CAN21" s="2"/>
      <c r="CAO21" s="2"/>
      <c r="CAP21" s="2"/>
      <c r="CAQ21" s="2"/>
      <c r="CAR21" s="2"/>
      <c r="CAS21" s="2"/>
      <c r="CAT21" s="2"/>
      <c r="CAU21" s="2"/>
      <c r="CAV21" s="2"/>
      <c r="CAW21" s="2"/>
      <c r="CAX21" s="2"/>
      <c r="CAY21" s="2"/>
      <c r="CAZ21" s="2"/>
      <c r="CBA21" s="2"/>
      <c r="CBB21" s="2"/>
      <c r="CBC21" s="2"/>
      <c r="CBD21" s="2"/>
      <c r="CBE21" s="2"/>
      <c r="CBF21" s="2"/>
      <c r="CBG21" s="2"/>
      <c r="CBH21" s="2"/>
      <c r="CBI21" s="2"/>
      <c r="CBJ21" s="2"/>
      <c r="CBK21" s="2"/>
      <c r="CBL21" s="2"/>
      <c r="CBM21" s="2"/>
      <c r="CBN21" s="2"/>
      <c r="CBO21" s="2"/>
      <c r="CBP21" s="2"/>
      <c r="CBQ21" s="2"/>
      <c r="CBR21" s="2"/>
      <c r="CBS21" s="2"/>
      <c r="CBT21" s="2"/>
      <c r="CBU21" s="2"/>
      <c r="CBV21" s="2"/>
      <c r="CBW21" s="2"/>
      <c r="CBX21" s="2"/>
      <c r="CBY21" s="2"/>
      <c r="CBZ21" s="2"/>
      <c r="CCA21" s="2"/>
      <c r="CCB21" s="2"/>
      <c r="CCC21" s="2"/>
      <c r="CCD21" s="2"/>
      <c r="CCE21" s="2"/>
      <c r="CCF21" s="2"/>
      <c r="CCG21" s="2"/>
      <c r="CCH21" s="2"/>
      <c r="CCI21" s="2"/>
      <c r="CCJ21" s="2"/>
      <c r="CCK21" s="2"/>
      <c r="CCL21" s="2"/>
      <c r="CCM21" s="2"/>
      <c r="CCN21" s="2"/>
      <c r="CCO21" s="2"/>
      <c r="CCP21" s="2"/>
      <c r="CCQ21" s="2"/>
      <c r="CCR21" s="2"/>
      <c r="CCS21" s="2"/>
      <c r="CCT21" s="2"/>
      <c r="CCU21" s="2"/>
      <c r="CCV21" s="2"/>
      <c r="CCW21" s="2"/>
      <c r="CCX21" s="2"/>
      <c r="CCY21" s="2"/>
      <c r="CCZ21" s="2"/>
      <c r="CDA21" s="2"/>
      <c r="CDB21" s="2"/>
      <c r="CDC21" s="2"/>
      <c r="CDD21" s="2"/>
      <c r="CDE21" s="2"/>
      <c r="CDF21" s="2"/>
      <c r="CDG21" s="2"/>
      <c r="CDH21" s="2"/>
      <c r="CDI21" s="2"/>
      <c r="CDJ21" s="2"/>
      <c r="CDK21" s="2"/>
      <c r="CDL21" s="2"/>
      <c r="CDM21" s="2"/>
      <c r="CDN21" s="2"/>
      <c r="CDO21" s="2"/>
      <c r="CDP21" s="2"/>
      <c r="CDQ21" s="2"/>
      <c r="CDR21" s="2"/>
      <c r="CDS21" s="2"/>
      <c r="CDT21" s="2"/>
      <c r="CDU21" s="2"/>
      <c r="CDV21" s="2"/>
      <c r="CDW21" s="2"/>
      <c r="CDX21" s="2"/>
      <c r="CDY21" s="2"/>
      <c r="CDZ21" s="2"/>
      <c r="CEA21" s="2"/>
      <c r="CEB21" s="2"/>
      <c r="CEC21" s="2"/>
      <c r="CED21" s="2"/>
      <c r="CEE21" s="2"/>
      <c r="CEF21" s="2"/>
      <c r="CEG21" s="2"/>
      <c r="CEH21" s="2"/>
      <c r="CEI21" s="2"/>
      <c r="CEJ21" s="2"/>
      <c r="CEK21" s="2"/>
      <c r="CEL21" s="2"/>
      <c r="CEM21" s="2"/>
      <c r="CEN21" s="2"/>
      <c r="CEO21" s="2"/>
      <c r="CEP21" s="2"/>
      <c r="CEQ21" s="2"/>
      <c r="CER21" s="2"/>
      <c r="CES21" s="2"/>
      <c r="CET21" s="2"/>
      <c r="CEU21" s="2"/>
      <c r="CEV21" s="2"/>
      <c r="CEW21" s="2"/>
      <c r="CEX21" s="2"/>
      <c r="CEY21" s="2"/>
      <c r="CEZ21" s="2"/>
      <c r="CFA21" s="2"/>
      <c r="CFB21" s="2"/>
      <c r="CFC21" s="2"/>
      <c r="CFD21" s="2"/>
      <c r="CFE21" s="2"/>
      <c r="CFF21" s="2"/>
      <c r="CFG21" s="2"/>
      <c r="CFH21" s="2"/>
      <c r="CFI21" s="2"/>
      <c r="CFJ21" s="2"/>
      <c r="CFK21" s="2"/>
      <c r="CFL21" s="2"/>
      <c r="CFM21" s="2"/>
      <c r="CFN21" s="2"/>
      <c r="CFO21" s="2"/>
      <c r="CFP21" s="2"/>
      <c r="CFQ21" s="2"/>
      <c r="CFR21" s="2"/>
      <c r="CFS21" s="2"/>
      <c r="CFT21" s="2"/>
      <c r="CFU21" s="2"/>
      <c r="CFV21" s="2"/>
      <c r="CFW21" s="2"/>
      <c r="CFX21" s="2"/>
      <c r="CFY21" s="2"/>
      <c r="CFZ21" s="2"/>
      <c r="CGA21" s="2"/>
      <c r="CGB21" s="2"/>
      <c r="CGC21" s="2"/>
      <c r="CGD21" s="2"/>
      <c r="CGE21" s="2"/>
      <c r="CGF21" s="2"/>
      <c r="CGG21" s="2"/>
      <c r="CGH21" s="2"/>
      <c r="CGI21" s="2"/>
      <c r="CGJ21" s="2"/>
      <c r="CGK21" s="2"/>
      <c r="CGL21" s="2"/>
      <c r="CGM21" s="2"/>
      <c r="CGN21" s="2"/>
      <c r="CGO21" s="2"/>
      <c r="CGP21" s="2"/>
      <c r="CGQ21" s="2"/>
      <c r="CGR21" s="2"/>
      <c r="CGS21" s="2"/>
      <c r="CGT21" s="2"/>
      <c r="CGU21" s="2"/>
      <c r="CGV21" s="2"/>
      <c r="CGW21" s="2"/>
      <c r="CGX21" s="2"/>
      <c r="CGY21" s="2"/>
      <c r="CGZ21" s="2"/>
      <c r="CHA21" s="2"/>
      <c r="CHB21" s="2"/>
      <c r="CHC21" s="2"/>
      <c r="CHD21" s="2"/>
      <c r="CHE21" s="2"/>
      <c r="CHF21" s="2"/>
      <c r="CHG21" s="2"/>
      <c r="CHH21" s="2"/>
      <c r="CHI21" s="2"/>
      <c r="CHJ21" s="2"/>
      <c r="CHK21" s="2"/>
      <c r="CHL21" s="2"/>
      <c r="CHM21" s="2"/>
      <c r="CHN21" s="2"/>
      <c r="CHO21" s="2"/>
      <c r="CHP21" s="2"/>
      <c r="CHQ21" s="2"/>
      <c r="CHR21" s="2"/>
      <c r="CHS21" s="2"/>
      <c r="CHT21" s="2"/>
      <c r="CHU21" s="2"/>
      <c r="CHV21" s="2"/>
      <c r="CHW21" s="2"/>
      <c r="CHX21" s="2"/>
      <c r="CHY21" s="2"/>
      <c r="CHZ21" s="2"/>
      <c r="CIA21" s="2"/>
      <c r="CIB21" s="2"/>
      <c r="CIC21" s="2"/>
      <c r="CID21" s="2"/>
      <c r="CIE21" s="2"/>
      <c r="CIF21" s="2"/>
      <c r="CIG21" s="2"/>
      <c r="CIH21" s="2"/>
      <c r="CII21" s="2"/>
      <c r="CIJ21" s="2"/>
      <c r="CIK21" s="2"/>
      <c r="CIL21" s="2"/>
      <c r="CIM21" s="2"/>
      <c r="CIN21" s="2"/>
      <c r="CIO21" s="2"/>
      <c r="CIP21" s="2"/>
      <c r="CIQ21" s="2"/>
      <c r="CIR21" s="2"/>
      <c r="CIS21" s="2"/>
      <c r="CIT21" s="2"/>
      <c r="CIU21" s="2"/>
      <c r="CIV21" s="2"/>
      <c r="CIW21" s="2"/>
      <c r="CIX21" s="2"/>
      <c r="CIY21" s="2"/>
      <c r="CIZ21" s="2"/>
      <c r="CJA21" s="2"/>
      <c r="CJB21" s="2"/>
      <c r="CJC21" s="2"/>
      <c r="CJD21" s="2"/>
      <c r="CJE21" s="2"/>
      <c r="CJF21" s="2"/>
      <c r="CJG21" s="2"/>
      <c r="CJH21" s="2"/>
      <c r="CJI21" s="2"/>
      <c r="CJJ21" s="2"/>
      <c r="CJK21" s="2"/>
      <c r="CJL21" s="2"/>
      <c r="CJM21" s="2"/>
      <c r="CJN21" s="2"/>
      <c r="CJO21" s="2"/>
      <c r="CJP21" s="2"/>
      <c r="CJQ21" s="2"/>
      <c r="CJR21" s="2"/>
      <c r="CJS21" s="2"/>
      <c r="CJT21" s="2"/>
      <c r="CJU21" s="2"/>
      <c r="CJV21" s="2"/>
      <c r="CJW21" s="2"/>
      <c r="CJX21" s="2"/>
      <c r="CJY21" s="2"/>
      <c r="CJZ21" s="2"/>
      <c r="CKA21" s="2"/>
      <c r="CKB21" s="2"/>
      <c r="CKC21" s="2"/>
      <c r="CKD21" s="2"/>
      <c r="CKE21" s="2"/>
      <c r="CKF21" s="2"/>
      <c r="CKG21" s="2"/>
      <c r="CKH21" s="2"/>
      <c r="CKI21" s="2"/>
      <c r="CKJ21" s="2"/>
      <c r="CKK21" s="2"/>
      <c r="CKL21" s="2"/>
      <c r="CKM21" s="2"/>
      <c r="CKN21" s="2"/>
      <c r="CKO21" s="2"/>
      <c r="CKP21" s="2"/>
      <c r="CKQ21" s="2"/>
      <c r="CKR21" s="2"/>
      <c r="CKS21" s="2"/>
      <c r="CKT21" s="2"/>
      <c r="CKU21" s="2"/>
      <c r="CKV21" s="2"/>
      <c r="CKW21" s="2"/>
      <c r="CKX21" s="2"/>
      <c r="CKY21" s="2"/>
      <c r="CKZ21" s="2"/>
      <c r="CLA21" s="2"/>
      <c r="CLB21" s="2"/>
      <c r="CLC21" s="2"/>
      <c r="CLD21" s="2"/>
      <c r="CLE21" s="2"/>
      <c r="CLF21" s="2"/>
      <c r="CLG21" s="2"/>
      <c r="CLH21" s="2"/>
      <c r="CLI21" s="2"/>
      <c r="CLJ21" s="2"/>
      <c r="CLK21" s="2"/>
      <c r="CLL21" s="2"/>
      <c r="CLM21" s="2"/>
      <c r="CLN21" s="2"/>
      <c r="CLO21" s="2"/>
      <c r="CLP21" s="2"/>
      <c r="CLQ21" s="2"/>
      <c r="CLR21" s="2"/>
      <c r="CLS21" s="2"/>
      <c r="CLT21" s="2"/>
      <c r="CLU21" s="2"/>
      <c r="CLV21" s="2"/>
      <c r="CLW21" s="2"/>
      <c r="CLX21" s="2"/>
      <c r="CLY21" s="2"/>
      <c r="CLZ21" s="2"/>
      <c r="CMA21" s="2"/>
      <c r="CMB21" s="2"/>
      <c r="CMC21" s="2"/>
      <c r="CMD21" s="2"/>
      <c r="CME21" s="2"/>
      <c r="CMF21" s="2"/>
      <c r="CMG21" s="2"/>
      <c r="CMH21" s="2"/>
      <c r="CMI21" s="2"/>
      <c r="CMJ21" s="2"/>
      <c r="CMK21" s="2"/>
      <c r="CML21" s="2"/>
      <c r="CMM21" s="2"/>
      <c r="CMN21" s="2"/>
      <c r="CMO21" s="2"/>
      <c r="CMP21" s="2"/>
      <c r="CMQ21" s="2"/>
      <c r="CMR21" s="2"/>
      <c r="CMS21" s="2"/>
      <c r="CMT21" s="2"/>
      <c r="CMU21" s="2"/>
      <c r="CMV21" s="2"/>
      <c r="CMW21" s="2"/>
      <c r="CMX21" s="2"/>
      <c r="CMY21" s="2"/>
      <c r="CMZ21" s="2"/>
      <c r="CNA21" s="2"/>
      <c r="CNB21" s="2"/>
      <c r="CNC21" s="2"/>
      <c r="CND21" s="2"/>
      <c r="CNE21" s="2"/>
      <c r="CNF21" s="2"/>
      <c r="CNG21" s="2"/>
      <c r="CNH21" s="2"/>
      <c r="CNI21" s="2"/>
      <c r="CNJ21" s="2"/>
      <c r="CNK21" s="2"/>
      <c r="CNL21" s="2"/>
      <c r="CNM21" s="2"/>
      <c r="CNN21" s="2"/>
      <c r="CNO21" s="2"/>
      <c r="CNP21" s="2"/>
      <c r="CNQ21" s="2"/>
      <c r="CNR21" s="2"/>
      <c r="CNS21" s="2"/>
      <c r="CNT21" s="2"/>
      <c r="CNU21" s="2"/>
      <c r="CNV21" s="2"/>
      <c r="CNW21" s="2"/>
      <c r="CNX21" s="2"/>
      <c r="CNY21" s="2"/>
      <c r="CNZ21" s="2"/>
      <c r="COA21" s="2"/>
      <c r="COB21" s="2"/>
      <c r="COC21" s="2"/>
      <c r="COD21" s="2"/>
      <c r="COE21" s="2"/>
      <c r="COF21" s="2"/>
      <c r="COG21" s="2"/>
      <c r="COH21" s="2"/>
      <c r="COI21" s="2"/>
      <c r="COJ21" s="2"/>
      <c r="COK21" s="2"/>
      <c r="COL21" s="2"/>
      <c r="COM21" s="2"/>
      <c r="CON21" s="2"/>
      <c r="COO21" s="2"/>
      <c r="COP21" s="2"/>
      <c r="COQ21" s="2"/>
      <c r="COR21" s="2"/>
      <c r="COS21" s="2"/>
      <c r="COT21" s="2"/>
      <c r="COU21" s="2"/>
      <c r="COV21" s="2"/>
      <c r="COW21" s="2"/>
      <c r="COX21" s="2"/>
      <c r="COY21" s="2"/>
      <c r="COZ21" s="2"/>
      <c r="CPA21" s="2"/>
      <c r="CPB21" s="2"/>
      <c r="CPC21" s="2"/>
      <c r="CPD21" s="2"/>
      <c r="CPE21" s="2"/>
      <c r="CPF21" s="2"/>
      <c r="CPG21" s="2"/>
      <c r="CPH21" s="2"/>
      <c r="CPI21" s="2"/>
      <c r="CPJ21" s="2"/>
      <c r="CPK21" s="2"/>
      <c r="CPL21" s="2"/>
      <c r="CPM21" s="2"/>
      <c r="CPN21" s="2"/>
      <c r="CPO21" s="2"/>
      <c r="CPP21" s="2"/>
      <c r="CPQ21" s="2"/>
      <c r="CPR21" s="2"/>
      <c r="CPS21" s="2"/>
      <c r="CPT21" s="2"/>
      <c r="CPU21" s="2"/>
      <c r="CPV21" s="2"/>
      <c r="CPW21" s="2"/>
      <c r="CPX21" s="2"/>
      <c r="CPY21" s="2"/>
      <c r="CPZ21" s="2"/>
      <c r="CQA21" s="2"/>
      <c r="CQB21" s="2"/>
      <c r="CQC21" s="2"/>
      <c r="CQD21" s="2"/>
      <c r="CQE21" s="2"/>
      <c r="CQF21" s="2"/>
      <c r="CQG21" s="2"/>
      <c r="CQH21" s="2"/>
      <c r="CQI21" s="2"/>
      <c r="CQJ21" s="2"/>
      <c r="CQK21" s="2"/>
      <c r="CQL21" s="2"/>
      <c r="CQM21" s="2"/>
      <c r="CQN21" s="2"/>
      <c r="CQO21" s="2"/>
      <c r="CQP21" s="2"/>
      <c r="CQQ21" s="2"/>
      <c r="CQR21" s="2"/>
      <c r="CQS21" s="2"/>
      <c r="CQT21" s="2"/>
      <c r="CQU21" s="2"/>
      <c r="CQV21" s="2"/>
      <c r="CQW21" s="2"/>
      <c r="CQX21" s="2"/>
      <c r="CQY21" s="2"/>
      <c r="CQZ21" s="2"/>
      <c r="CRA21" s="2"/>
      <c r="CRB21" s="2"/>
      <c r="CRC21" s="2"/>
      <c r="CRD21" s="2"/>
      <c r="CRE21" s="2"/>
      <c r="CRF21" s="2"/>
      <c r="CRG21" s="2"/>
      <c r="CRH21" s="2"/>
      <c r="CRI21" s="2"/>
      <c r="CRJ21" s="2"/>
      <c r="CRK21" s="2"/>
      <c r="CRL21" s="2"/>
      <c r="CRM21" s="2"/>
      <c r="CRN21" s="2"/>
      <c r="CRO21" s="2"/>
      <c r="CRP21" s="2"/>
      <c r="CRQ21" s="2"/>
      <c r="CRR21" s="2"/>
      <c r="CRS21" s="2"/>
      <c r="CRT21" s="2"/>
      <c r="CRU21" s="2"/>
      <c r="CRV21" s="2"/>
      <c r="CRW21" s="2"/>
      <c r="CRX21" s="2"/>
      <c r="CRY21" s="2"/>
      <c r="CRZ21" s="2"/>
      <c r="CSA21" s="2"/>
      <c r="CSB21" s="2"/>
      <c r="CSC21" s="2"/>
      <c r="CSD21" s="2"/>
      <c r="CSE21" s="2"/>
      <c r="CSF21" s="2"/>
      <c r="CSG21" s="2"/>
      <c r="CSH21" s="2"/>
      <c r="CSI21" s="2"/>
      <c r="CSJ21" s="2"/>
      <c r="CSK21" s="2"/>
      <c r="CSL21" s="2"/>
      <c r="CSM21" s="2"/>
      <c r="CSN21" s="2"/>
      <c r="CSO21" s="2"/>
      <c r="CSP21" s="2"/>
      <c r="CSQ21" s="2"/>
      <c r="CSR21" s="2"/>
      <c r="CSS21" s="2"/>
      <c r="CST21" s="2"/>
      <c r="CSU21" s="2"/>
      <c r="CSV21" s="2"/>
      <c r="CSW21" s="2"/>
      <c r="CSX21" s="2"/>
      <c r="CSY21" s="2"/>
      <c r="CSZ21" s="2"/>
      <c r="CTA21" s="2"/>
      <c r="CTB21" s="2"/>
      <c r="CTC21" s="2"/>
      <c r="CTD21" s="2"/>
      <c r="CTE21" s="2"/>
      <c r="CTF21" s="2"/>
      <c r="CTG21" s="2"/>
      <c r="CTH21" s="2"/>
      <c r="CTI21" s="2"/>
      <c r="CTJ21" s="2"/>
      <c r="CTK21" s="2"/>
      <c r="CTL21" s="2"/>
      <c r="CTM21" s="2"/>
      <c r="CTN21" s="2"/>
      <c r="CTO21" s="2"/>
      <c r="CTP21" s="2"/>
      <c r="CTQ21" s="2"/>
      <c r="CTR21" s="2"/>
      <c r="CTS21" s="2"/>
      <c r="CTT21" s="2"/>
      <c r="CTU21" s="2"/>
      <c r="CTV21" s="2"/>
      <c r="CTW21" s="2"/>
      <c r="CTX21" s="2"/>
      <c r="CTY21" s="2"/>
      <c r="CTZ21" s="2"/>
      <c r="CUA21" s="2"/>
      <c r="CUB21" s="2"/>
      <c r="CUC21" s="2"/>
      <c r="CUD21" s="2"/>
      <c r="CUE21" s="2"/>
      <c r="CUF21" s="2"/>
      <c r="CUG21" s="2"/>
      <c r="CUH21" s="2"/>
      <c r="CUI21" s="2"/>
      <c r="CUJ21" s="2"/>
      <c r="CUK21" s="2"/>
      <c r="CUL21" s="2"/>
      <c r="CUM21" s="2"/>
      <c r="CUN21" s="2"/>
      <c r="CUO21" s="2"/>
      <c r="CUP21" s="2"/>
      <c r="CUQ21" s="2"/>
      <c r="CUR21" s="2"/>
      <c r="CUS21" s="2"/>
      <c r="CUT21" s="2"/>
      <c r="CUU21" s="2"/>
      <c r="CUV21" s="2"/>
      <c r="CUW21" s="2"/>
      <c r="CUX21" s="2"/>
      <c r="CUY21" s="2"/>
      <c r="CUZ21" s="2"/>
      <c r="CVA21" s="2"/>
      <c r="CVB21" s="2"/>
      <c r="CVC21" s="2"/>
      <c r="CVD21" s="2"/>
      <c r="CVE21" s="2"/>
      <c r="CVF21" s="2"/>
      <c r="CVG21" s="2"/>
      <c r="CVH21" s="2"/>
      <c r="CVI21" s="2"/>
      <c r="CVJ21" s="2"/>
      <c r="CVK21" s="2"/>
      <c r="CVL21" s="2"/>
      <c r="CVM21" s="2"/>
      <c r="CVN21" s="2"/>
      <c r="CVO21" s="2"/>
      <c r="CVP21" s="2"/>
      <c r="CVQ21" s="2"/>
      <c r="CVR21" s="2"/>
      <c r="CVS21" s="2"/>
      <c r="CVT21" s="2"/>
      <c r="CVU21" s="2"/>
      <c r="CVV21" s="2"/>
      <c r="CVW21" s="2"/>
      <c r="CVX21" s="2"/>
      <c r="CVY21" s="2"/>
      <c r="CVZ21" s="2"/>
      <c r="CWA21" s="2"/>
      <c r="CWB21" s="2"/>
      <c r="CWC21" s="2"/>
      <c r="CWD21" s="2"/>
      <c r="CWE21" s="2"/>
      <c r="CWF21" s="2"/>
      <c r="CWG21" s="2"/>
      <c r="CWH21" s="2"/>
      <c r="CWI21" s="2"/>
      <c r="CWJ21" s="2"/>
      <c r="CWK21" s="2"/>
      <c r="CWL21" s="2"/>
      <c r="CWM21" s="2"/>
      <c r="CWN21" s="2"/>
      <c r="CWO21" s="2"/>
      <c r="CWP21" s="2"/>
      <c r="CWQ21" s="2"/>
      <c r="CWR21" s="2"/>
      <c r="CWS21" s="2"/>
      <c r="CWT21" s="2"/>
      <c r="CWU21" s="2"/>
      <c r="CWV21" s="2"/>
      <c r="CWW21" s="2"/>
      <c r="CWX21" s="2"/>
      <c r="CWY21" s="2"/>
      <c r="CWZ21" s="2"/>
      <c r="CXA21" s="2"/>
      <c r="CXB21" s="2"/>
      <c r="CXC21" s="2"/>
      <c r="CXD21" s="2"/>
      <c r="CXE21" s="2"/>
      <c r="CXF21" s="2"/>
      <c r="CXG21" s="2"/>
      <c r="CXH21" s="2"/>
      <c r="CXI21" s="2"/>
      <c r="CXJ21" s="2"/>
      <c r="CXK21" s="2"/>
      <c r="CXL21" s="2"/>
      <c r="CXM21" s="2"/>
      <c r="CXN21" s="2"/>
      <c r="CXO21" s="2"/>
      <c r="CXP21" s="2"/>
      <c r="CXQ21" s="2"/>
      <c r="CXR21" s="2"/>
      <c r="CXS21" s="2"/>
      <c r="CXT21" s="2"/>
      <c r="CXU21" s="2"/>
      <c r="CXV21" s="2"/>
      <c r="CXW21" s="2"/>
      <c r="CXX21" s="2"/>
      <c r="CXY21" s="2"/>
      <c r="CXZ21" s="2"/>
      <c r="CYA21" s="2"/>
      <c r="CYB21" s="2"/>
      <c r="CYC21" s="2"/>
      <c r="CYD21" s="2"/>
      <c r="CYE21" s="2"/>
      <c r="CYF21" s="2"/>
      <c r="CYG21" s="2"/>
      <c r="CYH21" s="2"/>
      <c r="CYI21" s="2"/>
      <c r="CYJ21" s="2"/>
      <c r="CYK21" s="2"/>
      <c r="CYL21" s="2"/>
      <c r="CYM21" s="2"/>
      <c r="CYN21" s="2"/>
      <c r="CYO21" s="2"/>
      <c r="CYP21" s="2"/>
      <c r="CYQ21" s="2"/>
      <c r="CYR21" s="2"/>
      <c r="CYS21" s="2"/>
      <c r="CYT21" s="2"/>
      <c r="CYU21" s="2"/>
      <c r="CYV21" s="2"/>
      <c r="CYW21" s="2"/>
      <c r="CYX21" s="2"/>
      <c r="CYY21" s="2"/>
      <c r="CYZ21" s="2"/>
      <c r="CZA21" s="2"/>
      <c r="CZB21" s="2"/>
      <c r="CZC21" s="2"/>
      <c r="CZD21" s="2"/>
      <c r="CZE21" s="2"/>
      <c r="CZF21" s="2"/>
      <c r="CZG21" s="2"/>
      <c r="CZH21" s="2"/>
      <c r="CZI21" s="2"/>
      <c r="CZJ21" s="2"/>
      <c r="CZK21" s="2"/>
      <c r="CZL21" s="2"/>
      <c r="CZM21" s="2"/>
      <c r="CZN21" s="2"/>
      <c r="CZO21" s="2"/>
      <c r="CZP21" s="2"/>
      <c r="CZQ21" s="2"/>
      <c r="CZR21" s="2"/>
      <c r="CZS21" s="2"/>
      <c r="CZT21" s="2"/>
      <c r="CZU21" s="2"/>
      <c r="CZV21" s="2"/>
      <c r="CZW21" s="2"/>
      <c r="CZX21" s="2"/>
      <c r="CZY21" s="2"/>
      <c r="CZZ21" s="2"/>
      <c r="DAA21" s="2"/>
      <c r="DAB21" s="2"/>
      <c r="DAC21" s="2"/>
      <c r="DAD21" s="2"/>
      <c r="DAE21" s="2"/>
      <c r="DAF21" s="2"/>
      <c r="DAG21" s="2"/>
      <c r="DAH21" s="2"/>
      <c r="DAI21" s="2"/>
      <c r="DAJ21" s="2"/>
      <c r="DAK21" s="2"/>
      <c r="DAL21" s="2"/>
      <c r="DAM21" s="2"/>
      <c r="DAN21" s="2"/>
      <c r="DAO21" s="2"/>
      <c r="DAP21" s="2"/>
      <c r="DAQ21" s="2"/>
      <c r="DAR21" s="2"/>
      <c r="DAS21" s="2"/>
      <c r="DAT21" s="2"/>
      <c r="DAU21" s="2"/>
      <c r="DAV21" s="2"/>
      <c r="DAW21" s="2"/>
      <c r="DAX21" s="2"/>
      <c r="DAY21" s="2"/>
      <c r="DAZ21" s="2"/>
      <c r="DBA21" s="2"/>
      <c r="DBB21" s="2"/>
      <c r="DBC21" s="2"/>
      <c r="DBD21" s="2"/>
      <c r="DBE21" s="2"/>
      <c r="DBF21" s="2"/>
      <c r="DBG21" s="2"/>
      <c r="DBH21" s="2"/>
      <c r="DBI21" s="2"/>
      <c r="DBJ21" s="2"/>
      <c r="DBK21" s="2"/>
      <c r="DBL21" s="2"/>
      <c r="DBM21" s="2"/>
      <c r="DBN21" s="2"/>
      <c r="DBO21" s="2"/>
      <c r="DBP21" s="2"/>
      <c r="DBQ21" s="2"/>
      <c r="DBR21" s="2"/>
      <c r="DBS21" s="2"/>
      <c r="DBT21" s="2"/>
      <c r="DBU21" s="2"/>
      <c r="DBV21" s="2"/>
      <c r="DBW21" s="2"/>
      <c r="DBX21" s="2"/>
      <c r="DBY21" s="2"/>
      <c r="DBZ21" s="2"/>
      <c r="DCA21" s="2"/>
      <c r="DCB21" s="2"/>
      <c r="DCC21" s="2"/>
      <c r="DCD21" s="2"/>
      <c r="DCE21" s="2"/>
      <c r="DCF21" s="2"/>
      <c r="DCG21" s="2"/>
      <c r="DCH21" s="2"/>
      <c r="DCI21" s="2"/>
      <c r="DCJ21" s="2"/>
      <c r="DCK21" s="2"/>
      <c r="DCL21" s="2"/>
      <c r="DCM21" s="2"/>
      <c r="DCN21" s="2"/>
      <c r="DCO21" s="2"/>
      <c r="DCP21" s="2"/>
      <c r="DCQ21" s="2"/>
      <c r="DCR21" s="2"/>
      <c r="DCS21" s="2"/>
      <c r="DCT21" s="2"/>
      <c r="DCU21" s="2"/>
      <c r="DCV21" s="2"/>
      <c r="DCW21" s="2"/>
      <c r="DCX21" s="2"/>
      <c r="DCY21" s="2"/>
      <c r="DCZ21" s="2"/>
      <c r="DDA21" s="2"/>
      <c r="DDB21" s="2"/>
      <c r="DDC21" s="2"/>
      <c r="DDD21" s="2"/>
      <c r="DDE21" s="2"/>
      <c r="DDF21" s="2"/>
      <c r="DDG21" s="2"/>
      <c r="DDH21" s="2"/>
      <c r="DDI21" s="2"/>
      <c r="DDJ21" s="2"/>
      <c r="DDK21" s="2"/>
      <c r="DDL21" s="2"/>
      <c r="DDM21" s="2"/>
      <c r="DDN21" s="2"/>
      <c r="DDO21" s="2"/>
      <c r="DDP21" s="2"/>
      <c r="DDQ21" s="2"/>
      <c r="DDR21" s="2"/>
      <c r="DDS21" s="2"/>
      <c r="DDT21" s="2"/>
      <c r="DDU21" s="2"/>
      <c r="DDV21" s="2"/>
      <c r="DDW21" s="2"/>
      <c r="DDX21" s="2"/>
      <c r="DDY21" s="2"/>
      <c r="DDZ21" s="2"/>
      <c r="DEA21" s="2"/>
      <c r="DEB21" s="2"/>
      <c r="DEC21" s="2"/>
      <c r="DED21" s="2"/>
      <c r="DEE21" s="2"/>
      <c r="DEF21" s="2"/>
      <c r="DEG21" s="2"/>
      <c r="DEH21" s="2"/>
      <c r="DEI21" s="2"/>
      <c r="DEJ21" s="2"/>
      <c r="DEK21" s="2"/>
      <c r="DEL21" s="2"/>
      <c r="DEM21" s="2"/>
      <c r="DEN21" s="2"/>
      <c r="DEO21" s="2"/>
      <c r="DEP21" s="2"/>
      <c r="DEQ21" s="2"/>
      <c r="DER21" s="2"/>
      <c r="DES21" s="2"/>
      <c r="DET21" s="2"/>
      <c r="DEU21" s="2"/>
      <c r="DEV21" s="2"/>
      <c r="DEW21" s="2"/>
      <c r="DEX21" s="2"/>
      <c r="DEY21" s="2"/>
      <c r="DEZ21" s="2"/>
      <c r="DFA21" s="2"/>
      <c r="DFB21" s="2"/>
      <c r="DFC21" s="2"/>
      <c r="DFD21" s="2"/>
      <c r="DFE21" s="2"/>
      <c r="DFF21" s="2"/>
      <c r="DFG21" s="2"/>
      <c r="DFH21" s="2"/>
      <c r="DFI21" s="2"/>
      <c r="DFJ21" s="2"/>
      <c r="DFK21" s="2"/>
      <c r="DFL21" s="2"/>
      <c r="DFM21" s="2"/>
      <c r="DFN21" s="2"/>
      <c r="DFO21" s="2"/>
      <c r="DFP21" s="2"/>
      <c r="DFQ21" s="2"/>
      <c r="DFR21" s="2"/>
      <c r="DFS21" s="2"/>
      <c r="DFT21" s="2"/>
      <c r="DFU21" s="2"/>
      <c r="DFV21" s="2"/>
      <c r="DFW21" s="2"/>
      <c r="DFX21" s="2"/>
      <c r="DFY21" s="2"/>
      <c r="DFZ21" s="2"/>
      <c r="DGA21" s="2"/>
      <c r="DGB21" s="2"/>
      <c r="DGC21" s="2"/>
      <c r="DGD21" s="2"/>
      <c r="DGE21" s="2"/>
      <c r="DGF21" s="2"/>
      <c r="DGG21" s="2"/>
      <c r="DGH21" s="2"/>
      <c r="DGI21" s="2"/>
      <c r="DGJ21" s="2"/>
      <c r="DGK21" s="2"/>
      <c r="DGL21" s="2"/>
      <c r="DGM21" s="2"/>
      <c r="DGN21" s="2"/>
      <c r="DGO21" s="2"/>
      <c r="DGP21" s="2"/>
      <c r="DGQ21" s="2"/>
      <c r="DGR21" s="2"/>
      <c r="DGS21" s="2"/>
      <c r="DGT21" s="2"/>
      <c r="DGU21" s="2"/>
      <c r="DGV21" s="2"/>
      <c r="DGW21" s="2"/>
      <c r="DGX21" s="2"/>
      <c r="DGY21" s="2"/>
      <c r="DGZ21" s="2"/>
      <c r="DHA21" s="2"/>
      <c r="DHB21" s="2"/>
      <c r="DHC21" s="2"/>
      <c r="DHD21" s="2"/>
      <c r="DHE21" s="2"/>
      <c r="DHF21" s="2"/>
      <c r="DHG21" s="2"/>
      <c r="DHH21" s="2"/>
      <c r="DHI21" s="2"/>
      <c r="DHJ21" s="2"/>
      <c r="DHK21" s="2"/>
      <c r="DHL21" s="2"/>
      <c r="DHM21" s="2"/>
      <c r="DHN21" s="2"/>
      <c r="DHO21" s="2"/>
      <c r="DHP21" s="2"/>
      <c r="DHQ21" s="2"/>
      <c r="DHR21" s="2"/>
      <c r="DHS21" s="2"/>
      <c r="DHT21" s="2"/>
      <c r="DHU21" s="2"/>
      <c r="DHV21" s="2"/>
      <c r="DHW21" s="2"/>
      <c r="DHX21" s="2"/>
      <c r="DHY21" s="2"/>
      <c r="DHZ21" s="2"/>
      <c r="DIA21" s="2"/>
      <c r="DIB21" s="2"/>
      <c r="DIC21" s="2"/>
      <c r="DID21" s="2"/>
      <c r="DIE21" s="2"/>
      <c r="DIF21" s="2"/>
      <c r="DIG21" s="2"/>
      <c r="DIH21" s="2"/>
      <c r="DII21" s="2"/>
      <c r="DIJ21" s="2"/>
      <c r="DIK21" s="2"/>
      <c r="DIL21" s="2"/>
      <c r="DIM21" s="2"/>
      <c r="DIN21" s="2"/>
      <c r="DIO21" s="2"/>
      <c r="DIP21" s="2"/>
      <c r="DIQ21" s="2"/>
      <c r="DIR21" s="2"/>
      <c r="DIS21" s="2"/>
      <c r="DIT21" s="2"/>
      <c r="DIU21" s="2"/>
      <c r="DIV21" s="2"/>
      <c r="DIW21" s="2"/>
      <c r="DIX21" s="2"/>
      <c r="DIY21" s="2"/>
      <c r="DIZ21" s="2"/>
      <c r="DJA21" s="2"/>
      <c r="DJB21" s="2"/>
      <c r="DJC21" s="2"/>
      <c r="DJD21" s="2"/>
      <c r="DJE21" s="2"/>
      <c r="DJF21" s="2"/>
      <c r="DJG21" s="2"/>
      <c r="DJH21" s="2"/>
      <c r="DJI21" s="2"/>
      <c r="DJJ21" s="2"/>
      <c r="DJK21" s="2"/>
      <c r="DJL21" s="2"/>
      <c r="DJM21" s="2"/>
      <c r="DJN21" s="2"/>
      <c r="DJO21" s="2"/>
      <c r="DJP21" s="2"/>
      <c r="DJQ21" s="2"/>
      <c r="DJR21" s="2"/>
      <c r="DJS21" s="2"/>
      <c r="DJT21" s="2"/>
      <c r="DJU21" s="2"/>
      <c r="DJV21" s="2"/>
      <c r="DJW21" s="2"/>
      <c r="DJX21" s="2"/>
      <c r="DJY21" s="2"/>
      <c r="DJZ21" s="2"/>
      <c r="DKA21" s="2"/>
      <c r="DKB21" s="2"/>
      <c r="DKC21" s="2"/>
      <c r="DKD21" s="2"/>
      <c r="DKE21" s="2"/>
      <c r="DKF21" s="2"/>
      <c r="DKG21" s="2"/>
      <c r="DKH21" s="2"/>
      <c r="DKI21" s="2"/>
      <c r="DKJ21" s="2"/>
      <c r="DKK21" s="2"/>
      <c r="DKL21" s="2"/>
      <c r="DKM21" s="2"/>
      <c r="DKN21" s="2"/>
      <c r="DKO21" s="2"/>
      <c r="DKP21" s="2"/>
      <c r="DKQ21" s="2"/>
      <c r="DKR21" s="2"/>
      <c r="DKS21" s="2"/>
      <c r="DKT21" s="2"/>
      <c r="DKU21" s="2"/>
      <c r="DKV21" s="2"/>
      <c r="DKW21" s="2"/>
      <c r="DKX21" s="2"/>
      <c r="DKY21" s="2"/>
      <c r="DKZ21" s="2"/>
      <c r="DLA21" s="2"/>
      <c r="DLB21" s="2"/>
      <c r="DLC21" s="2"/>
      <c r="DLD21" s="2"/>
      <c r="DLE21" s="2"/>
      <c r="DLF21" s="2"/>
      <c r="DLG21" s="2"/>
      <c r="DLH21" s="2"/>
      <c r="DLI21" s="2"/>
      <c r="DLJ21" s="2"/>
      <c r="DLK21" s="2"/>
      <c r="DLL21" s="2"/>
      <c r="DLM21" s="2"/>
      <c r="DLN21" s="2"/>
      <c r="DLO21" s="2"/>
      <c r="DLP21" s="2"/>
      <c r="DLQ21" s="2"/>
      <c r="DLR21" s="2"/>
      <c r="DLS21" s="2"/>
      <c r="DLT21" s="2"/>
      <c r="DLU21" s="2"/>
      <c r="DLV21" s="2"/>
      <c r="DLW21" s="2"/>
      <c r="DLX21" s="2"/>
      <c r="DLY21" s="2"/>
      <c r="DLZ21" s="2"/>
      <c r="DMA21" s="2"/>
      <c r="DMB21" s="2"/>
      <c r="DMC21" s="2"/>
      <c r="DMD21" s="2"/>
      <c r="DME21" s="2"/>
      <c r="DMF21" s="2"/>
      <c r="DMG21" s="2"/>
      <c r="DMH21" s="2"/>
      <c r="DMI21" s="2"/>
      <c r="DMJ21" s="2"/>
      <c r="DMK21" s="2"/>
      <c r="DML21" s="2"/>
      <c r="DMM21" s="2"/>
      <c r="DMN21" s="2"/>
      <c r="DMO21" s="2"/>
      <c r="DMP21" s="2"/>
      <c r="DMQ21" s="2"/>
      <c r="DMR21" s="2"/>
      <c r="DMS21" s="2"/>
      <c r="DMT21" s="2"/>
      <c r="DMU21" s="2"/>
      <c r="DMV21" s="2"/>
      <c r="DMW21" s="2"/>
      <c r="DMX21" s="2"/>
      <c r="DMY21" s="2"/>
      <c r="DMZ21" s="2"/>
      <c r="DNA21" s="2"/>
      <c r="DNB21" s="2"/>
      <c r="DNC21" s="2"/>
      <c r="DND21" s="2"/>
      <c r="DNE21" s="2"/>
      <c r="DNF21" s="2"/>
      <c r="DNG21" s="2"/>
      <c r="DNH21" s="2"/>
      <c r="DNI21" s="2"/>
      <c r="DNJ21" s="2"/>
      <c r="DNK21" s="2"/>
      <c r="DNL21" s="2"/>
      <c r="DNM21" s="2"/>
      <c r="DNN21" s="2"/>
      <c r="DNO21" s="2"/>
      <c r="DNP21" s="2"/>
      <c r="DNQ21" s="2"/>
      <c r="DNR21" s="2"/>
      <c r="DNS21" s="2"/>
      <c r="DNT21" s="2"/>
      <c r="DNU21" s="2"/>
      <c r="DNV21" s="2"/>
      <c r="DNW21" s="2"/>
      <c r="DNX21" s="2"/>
      <c r="DNY21" s="2"/>
      <c r="DNZ21" s="2"/>
      <c r="DOA21" s="2"/>
      <c r="DOB21" s="2"/>
      <c r="DOC21" s="2"/>
      <c r="DOD21" s="2"/>
      <c r="DOE21" s="2"/>
      <c r="DOF21" s="2"/>
      <c r="DOG21" s="2"/>
      <c r="DOH21" s="2"/>
      <c r="DOI21" s="2"/>
      <c r="DOJ21" s="2"/>
      <c r="DOK21" s="2"/>
      <c r="DOL21" s="2"/>
      <c r="DOM21" s="2"/>
      <c r="DON21" s="2"/>
      <c r="DOO21" s="2"/>
      <c r="DOP21" s="2"/>
      <c r="DOQ21" s="2"/>
      <c r="DOR21" s="2"/>
      <c r="DOS21" s="2"/>
      <c r="DOT21" s="2"/>
      <c r="DOU21" s="2"/>
      <c r="DOV21" s="2"/>
      <c r="DOW21" s="2"/>
      <c r="DOX21" s="2"/>
      <c r="DOY21" s="2"/>
      <c r="DOZ21" s="2"/>
      <c r="DPA21" s="2"/>
      <c r="DPB21" s="2"/>
      <c r="DPC21" s="2"/>
      <c r="DPD21" s="2"/>
      <c r="DPE21" s="2"/>
      <c r="DPF21" s="2"/>
      <c r="DPG21" s="2"/>
      <c r="DPH21" s="2"/>
      <c r="DPI21" s="2"/>
      <c r="DPJ21" s="2"/>
      <c r="DPK21" s="2"/>
      <c r="DPL21" s="2"/>
      <c r="DPM21" s="2"/>
      <c r="DPN21" s="2"/>
      <c r="DPO21" s="2"/>
      <c r="DPP21" s="2"/>
      <c r="DPQ21" s="2"/>
      <c r="DPR21" s="2"/>
      <c r="DPS21" s="2"/>
      <c r="DPT21" s="2"/>
      <c r="DPU21" s="2"/>
      <c r="DPV21" s="2"/>
      <c r="DPW21" s="2"/>
      <c r="DPX21" s="2"/>
      <c r="DPY21" s="2"/>
      <c r="DPZ21" s="2"/>
      <c r="DQA21" s="2"/>
      <c r="DQB21" s="2"/>
      <c r="DQC21" s="2"/>
      <c r="DQD21" s="2"/>
      <c r="DQE21" s="2"/>
      <c r="DQF21" s="2"/>
      <c r="DQG21" s="2"/>
      <c r="DQH21" s="2"/>
      <c r="DQI21" s="2"/>
      <c r="DQJ21" s="2"/>
      <c r="DQK21" s="2"/>
      <c r="DQL21" s="2"/>
      <c r="DQM21" s="2"/>
      <c r="DQN21" s="2"/>
      <c r="DQO21" s="2"/>
      <c r="DQP21" s="2"/>
      <c r="DQQ21" s="2"/>
      <c r="DQR21" s="2"/>
      <c r="DQS21" s="2"/>
      <c r="DQT21" s="2"/>
      <c r="DQU21" s="2"/>
      <c r="DQV21" s="2"/>
      <c r="DQW21" s="2"/>
      <c r="DQX21" s="2"/>
      <c r="DQY21" s="2"/>
      <c r="DQZ21" s="2"/>
      <c r="DRA21" s="2"/>
      <c r="DRB21" s="2"/>
      <c r="DRC21" s="2"/>
      <c r="DRD21" s="2"/>
      <c r="DRE21" s="2"/>
      <c r="DRF21" s="2"/>
      <c r="DRG21" s="2"/>
      <c r="DRH21" s="2"/>
      <c r="DRI21" s="2"/>
      <c r="DRJ21" s="2"/>
      <c r="DRK21" s="2"/>
      <c r="DRL21" s="2"/>
      <c r="DRM21" s="2"/>
      <c r="DRN21" s="2"/>
      <c r="DRO21" s="2"/>
      <c r="DRP21" s="2"/>
      <c r="DRQ21" s="2"/>
      <c r="DRR21" s="2"/>
      <c r="DRS21" s="2"/>
      <c r="DRT21" s="2"/>
      <c r="DRU21" s="2"/>
      <c r="DRV21" s="2"/>
      <c r="DRW21" s="2"/>
      <c r="DRX21" s="2"/>
      <c r="DRY21" s="2"/>
      <c r="DRZ21" s="2"/>
      <c r="DSA21" s="2"/>
      <c r="DSB21" s="2"/>
      <c r="DSC21" s="2"/>
      <c r="DSD21" s="2"/>
      <c r="DSE21" s="2"/>
      <c r="DSF21" s="2"/>
      <c r="DSG21" s="2"/>
      <c r="DSH21" s="2"/>
      <c r="DSI21" s="2"/>
      <c r="DSJ21" s="2"/>
      <c r="DSK21" s="2"/>
      <c r="DSL21" s="2"/>
      <c r="DSM21" s="2"/>
      <c r="DSN21" s="2"/>
      <c r="DSO21" s="2"/>
      <c r="DSP21" s="2"/>
      <c r="DSQ21" s="2"/>
      <c r="DSR21" s="2"/>
      <c r="DSS21" s="2"/>
      <c r="DST21" s="2"/>
      <c r="DSU21" s="2"/>
      <c r="DSV21" s="2"/>
      <c r="DSW21" s="2"/>
      <c r="DSX21" s="2"/>
      <c r="DSY21" s="2"/>
      <c r="DSZ21" s="2"/>
      <c r="DTA21" s="2"/>
      <c r="DTB21" s="2"/>
      <c r="DTC21" s="2"/>
      <c r="DTD21" s="2"/>
      <c r="DTE21" s="2"/>
      <c r="DTF21" s="2"/>
      <c r="DTG21" s="2"/>
      <c r="DTH21" s="2"/>
      <c r="DTI21" s="2"/>
      <c r="DTJ21" s="2"/>
      <c r="DTK21" s="2"/>
      <c r="DTL21" s="2"/>
      <c r="DTM21" s="2"/>
      <c r="DTN21" s="2"/>
      <c r="DTO21" s="2"/>
      <c r="DTP21" s="2"/>
      <c r="DTQ21" s="2"/>
      <c r="DTR21" s="2"/>
      <c r="DTS21" s="2"/>
      <c r="DTT21" s="2"/>
      <c r="DTU21" s="2"/>
      <c r="DTV21" s="2"/>
      <c r="DTW21" s="2"/>
      <c r="DTX21" s="2"/>
      <c r="DTY21" s="2"/>
      <c r="DTZ21" s="2"/>
      <c r="DUA21" s="2"/>
      <c r="DUB21" s="2"/>
      <c r="DUC21" s="2"/>
      <c r="DUD21" s="2"/>
      <c r="DUE21" s="2"/>
      <c r="DUF21" s="2"/>
      <c r="DUG21" s="2"/>
      <c r="DUH21" s="2"/>
      <c r="DUI21" s="2"/>
      <c r="DUJ21" s="2"/>
      <c r="DUK21" s="2"/>
      <c r="DUL21" s="2"/>
      <c r="DUM21" s="2"/>
      <c r="DUN21" s="2"/>
      <c r="DUO21" s="2"/>
      <c r="DUP21" s="2"/>
      <c r="DUQ21" s="2"/>
      <c r="DUR21" s="2"/>
      <c r="DUS21" s="2"/>
      <c r="DUT21" s="2"/>
      <c r="DUU21" s="2"/>
      <c r="DUV21" s="2"/>
      <c r="DUW21" s="2"/>
      <c r="DUX21" s="2"/>
      <c r="DUY21" s="2"/>
      <c r="DUZ21" s="2"/>
      <c r="DVA21" s="2"/>
      <c r="DVB21" s="2"/>
      <c r="DVC21" s="2"/>
      <c r="DVD21" s="2"/>
      <c r="DVE21" s="2"/>
      <c r="DVF21" s="2"/>
      <c r="DVG21" s="2"/>
      <c r="DVH21" s="2"/>
      <c r="DVI21" s="2"/>
      <c r="DVJ21" s="2"/>
      <c r="DVK21" s="2"/>
      <c r="DVL21" s="2"/>
      <c r="DVM21" s="2"/>
      <c r="DVN21" s="2"/>
      <c r="DVO21" s="2"/>
      <c r="DVP21" s="2"/>
      <c r="DVQ21" s="2"/>
      <c r="DVR21" s="2"/>
      <c r="DVS21" s="2"/>
      <c r="DVT21" s="2"/>
      <c r="DVU21" s="2"/>
      <c r="DVV21" s="2"/>
      <c r="DVW21" s="2"/>
      <c r="DVX21" s="2"/>
      <c r="DVY21" s="2"/>
      <c r="DVZ21" s="2"/>
      <c r="DWA21" s="2"/>
      <c r="DWB21" s="2"/>
      <c r="DWC21" s="2"/>
      <c r="DWD21" s="2"/>
      <c r="DWE21" s="2"/>
      <c r="DWF21" s="2"/>
      <c r="DWG21" s="2"/>
      <c r="DWH21" s="2"/>
      <c r="DWI21" s="2"/>
      <c r="DWJ21" s="2"/>
      <c r="DWK21" s="2"/>
      <c r="DWL21" s="2"/>
      <c r="DWM21" s="2"/>
      <c r="DWN21" s="2"/>
      <c r="DWO21" s="2"/>
      <c r="DWP21" s="2"/>
      <c r="DWQ21" s="2"/>
      <c r="DWR21" s="2"/>
      <c r="DWS21" s="2"/>
      <c r="DWT21" s="2"/>
      <c r="DWU21" s="2"/>
      <c r="DWV21" s="2"/>
      <c r="DWW21" s="2"/>
      <c r="DWX21" s="2"/>
      <c r="DWY21" s="2"/>
      <c r="DWZ21" s="2"/>
      <c r="DXA21" s="2"/>
      <c r="DXB21" s="2"/>
      <c r="DXC21" s="2"/>
      <c r="DXD21" s="2"/>
      <c r="DXE21" s="2"/>
      <c r="DXF21" s="2"/>
      <c r="DXG21" s="2"/>
      <c r="DXH21" s="2"/>
      <c r="DXI21" s="2"/>
      <c r="DXJ21" s="2"/>
      <c r="DXK21" s="2"/>
      <c r="DXL21" s="2"/>
      <c r="DXM21" s="2"/>
      <c r="DXN21" s="2"/>
      <c r="DXO21" s="2"/>
      <c r="DXP21" s="2"/>
      <c r="DXQ21" s="2"/>
      <c r="DXR21" s="2"/>
      <c r="DXS21" s="2"/>
      <c r="DXT21" s="2"/>
      <c r="DXU21" s="2"/>
      <c r="DXV21" s="2"/>
      <c r="DXW21" s="2"/>
      <c r="DXX21" s="2"/>
      <c r="DXY21" s="2"/>
      <c r="DXZ21" s="2"/>
      <c r="DYA21" s="2"/>
      <c r="DYB21" s="2"/>
      <c r="DYC21" s="2"/>
      <c r="DYD21" s="2"/>
      <c r="DYE21" s="2"/>
      <c r="DYF21" s="2"/>
      <c r="DYG21" s="2"/>
      <c r="DYH21" s="2"/>
      <c r="DYI21" s="2"/>
      <c r="DYJ21" s="2"/>
      <c r="DYK21" s="2"/>
      <c r="DYL21" s="2"/>
      <c r="DYM21" s="2"/>
      <c r="DYN21" s="2"/>
      <c r="DYO21" s="2"/>
      <c r="DYP21" s="2"/>
      <c r="DYQ21" s="2"/>
      <c r="DYR21" s="2"/>
      <c r="DYS21" s="2"/>
      <c r="DYT21" s="2"/>
      <c r="DYU21" s="2"/>
      <c r="DYV21" s="2"/>
      <c r="DYW21" s="2"/>
      <c r="DYX21" s="2"/>
      <c r="DYY21" s="2"/>
      <c r="DYZ21" s="2"/>
      <c r="DZA21" s="2"/>
      <c r="DZB21" s="2"/>
      <c r="DZC21" s="2"/>
      <c r="DZD21" s="2"/>
      <c r="DZE21" s="2"/>
      <c r="DZF21" s="2"/>
      <c r="DZG21" s="2"/>
      <c r="DZH21" s="2"/>
      <c r="DZI21" s="2"/>
      <c r="DZJ21" s="2"/>
      <c r="DZK21" s="2"/>
      <c r="DZL21" s="2"/>
      <c r="DZM21" s="2"/>
      <c r="DZN21" s="2"/>
      <c r="DZO21" s="2"/>
      <c r="DZP21" s="2"/>
      <c r="DZQ21" s="2"/>
      <c r="DZR21" s="2"/>
      <c r="DZS21" s="2"/>
      <c r="DZT21" s="2"/>
      <c r="DZU21" s="2"/>
      <c r="DZV21" s="2"/>
      <c r="DZW21" s="2"/>
      <c r="DZX21" s="2"/>
      <c r="DZY21" s="2"/>
      <c r="DZZ21" s="2"/>
      <c r="EAA21" s="2"/>
      <c r="EAB21" s="2"/>
      <c r="EAC21" s="2"/>
      <c r="EAD21" s="2"/>
      <c r="EAE21" s="2"/>
      <c r="EAF21" s="2"/>
      <c r="EAG21" s="2"/>
      <c r="EAH21" s="2"/>
      <c r="EAI21" s="2"/>
      <c r="EAJ21" s="2"/>
      <c r="EAK21" s="2"/>
      <c r="EAL21" s="2"/>
      <c r="EAM21" s="2"/>
      <c r="EAN21" s="2"/>
      <c r="EAO21" s="2"/>
      <c r="EAP21" s="2"/>
      <c r="EAQ21" s="2"/>
      <c r="EAR21" s="2"/>
      <c r="EAS21" s="2"/>
      <c r="EAT21" s="2"/>
      <c r="EAU21" s="2"/>
      <c r="EAV21" s="2"/>
      <c r="EAW21" s="2"/>
      <c r="EAX21" s="2"/>
      <c r="EAY21" s="2"/>
      <c r="EAZ21" s="2"/>
      <c r="EBA21" s="2"/>
      <c r="EBB21" s="2"/>
      <c r="EBC21" s="2"/>
      <c r="EBD21" s="2"/>
      <c r="EBE21" s="2"/>
      <c r="EBF21" s="2"/>
      <c r="EBG21" s="2"/>
      <c r="EBH21" s="2"/>
      <c r="EBI21" s="2"/>
      <c r="EBJ21" s="2"/>
      <c r="EBK21" s="2"/>
      <c r="EBL21" s="2"/>
      <c r="EBM21" s="2"/>
      <c r="EBN21" s="2"/>
      <c r="EBO21" s="2"/>
      <c r="EBP21" s="2"/>
      <c r="EBQ21" s="2"/>
      <c r="EBR21" s="2"/>
      <c r="EBS21" s="2"/>
      <c r="EBT21" s="2"/>
      <c r="EBU21" s="2"/>
      <c r="EBV21" s="2"/>
      <c r="EBW21" s="2"/>
      <c r="EBX21" s="2"/>
      <c r="EBY21" s="2"/>
      <c r="EBZ21" s="2"/>
      <c r="ECA21" s="2"/>
      <c r="ECB21" s="2"/>
      <c r="ECC21" s="2"/>
      <c r="ECD21" s="2"/>
      <c r="ECE21" s="2"/>
      <c r="ECF21" s="2"/>
      <c r="ECG21" s="2"/>
      <c r="ECH21" s="2"/>
      <c r="ECI21" s="2"/>
      <c r="ECJ21" s="2"/>
      <c r="ECK21" s="2"/>
      <c r="ECL21" s="2"/>
      <c r="ECM21" s="2"/>
      <c r="ECN21" s="2"/>
      <c r="ECO21" s="2"/>
      <c r="ECP21" s="2"/>
      <c r="ECQ21" s="2"/>
      <c r="ECR21" s="2"/>
      <c r="ECS21" s="2"/>
      <c r="ECT21" s="2"/>
      <c r="ECU21" s="2"/>
      <c r="ECV21" s="2"/>
      <c r="ECW21" s="2"/>
      <c r="ECX21" s="2"/>
      <c r="ECY21" s="2"/>
      <c r="ECZ21" s="2"/>
      <c r="EDA21" s="2"/>
      <c r="EDB21" s="2"/>
      <c r="EDC21" s="2"/>
      <c r="EDD21" s="2"/>
      <c r="EDE21" s="2"/>
      <c r="EDF21" s="2"/>
      <c r="EDG21" s="2"/>
      <c r="EDH21" s="2"/>
      <c r="EDI21" s="2"/>
      <c r="EDJ21" s="2"/>
      <c r="EDK21" s="2"/>
      <c r="EDL21" s="2"/>
      <c r="EDM21" s="2"/>
      <c r="EDN21" s="2"/>
      <c r="EDO21" s="2"/>
      <c r="EDP21" s="2"/>
      <c r="EDQ21" s="2"/>
      <c r="EDR21" s="2"/>
      <c r="EDS21" s="2"/>
      <c r="EDT21" s="2"/>
      <c r="EDU21" s="2"/>
      <c r="EDV21" s="2"/>
      <c r="EDW21" s="2"/>
      <c r="EDX21" s="2"/>
      <c r="EDY21" s="2"/>
      <c r="EDZ21" s="2"/>
      <c r="EEA21" s="2"/>
      <c r="EEB21" s="2"/>
      <c r="EEC21" s="2"/>
      <c r="EED21" s="2"/>
      <c r="EEE21" s="2"/>
      <c r="EEF21" s="2"/>
      <c r="EEG21" s="2"/>
      <c r="EEH21" s="2"/>
      <c r="EEI21" s="2"/>
      <c r="EEJ21" s="2"/>
      <c r="EEK21" s="2"/>
      <c r="EEL21" s="2"/>
      <c r="EEM21" s="2"/>
      <c r="EEN21" s="2"/>
      <c r="EEO21" s="2"/>
      <c r="EEP21" s="2"/>
      <c r="EEQ21" s="2"/>
      <c r="EER21" s="2"/>
      <c r="EES21" s="2"/>
      <c r="EET21" s="2"/>
      <c r="EEU21" s="2"/>
      <c r="EEV21" s="2"/>
      <c r="EEW21" s="2"/>
      <c r="EEX21" s="2"/>
      <c r="EEY21" s="2"/>
      <c r="EEZ21" s="2"/>
      <c r="EFA21" s="2"/>
      <c r="EFB21" s="2"/>
      <c r="EFC21" s="2"/>
      <c r="EFD21" s="2"/>
      <c r="EFE21" s="2"/>
      <c r="EFF21" s="2"/>
      <c r="EFG21" s="2"/>
      <c r="EFH21" s="2"/>
      <c r="EFI21" s="2"/>
      <c r="EFJ21" s="2"/>
      <c r="EFK21" s="2"/>
      <c r="EFL21" s="2"/>
      <c r="EFM21" s="2"/>
      <c r="EFN21" s="2"/>
      <c r="EFO21" s="2"/>
      <c r="EFP21" s="2"/>
      <c r="EFQ21" s="2"/>
      <c r="EFR21" s="2"/>
      <c r="EFS21" s="2"/>
      <c r="EFT21" s="2"/>
      <c r="EFU21" s="2"/>
      <c r="EFV21" s="2"/>
      <c r="EFW21" s="2"/>
      <c r="EFX21" s="2"/>
      <c r="EFY21" s="2"/>
      <c r="EFZ21" s="2"/>
      <c r="EGA21" s="2"/>
      <c r="EGB21" s="2"/>
      <c r="EGC21" s="2"/>
      <c r="EGD21" s="2"/>
      <c r="EGE21" s="2"/>
      <c r="EGF21" s="2"/>
      <c r="EGG21" s="2"/>
      <c r="EGH21" s="2"/>
      <c r="EGI21" s="2"/>
      <c r="EGJ21" s="2"/>
      <c r="EGK21" s="2"/>
      <c r="EGL21" s="2"/>
      <c r="EGM21" s="2"/>
      <c r="EGN21" s="2"/>
      <c r="EGO21" s="2"/>
      <c r="EGP21" s="2"/>
      <c r="EGQ21" s="2"/>
      <c r="EGR21" s="2"/>
      <c r="EGS21" s="2"/>
      <c r="EGT21" s="2"/>
      <c r="EGU21" s="2"/>
      <c r="EGV21" s="2"/>
      <c r="EGW21" s="2"/>
      <c r="EGX21" s="2"/>
      <c r="EGY21" s="2"/>
      <c r="EGZ21" s="2"/>
      <c r="EHA21" s="2"/>
      <c r="EHB21" s="2"/>
      <c r="EHC21" s="2"/>
      <c r="EHD21" s="2"/>
      <c r="EHE21" s="2"/>
      <c r="EHF21" s="2"/>
      <c r="EHG21" s="2"/>
      <c r="EHH21" s="2"/>
      <c r="EHI21" s="2"/>
      <c r="EHJ21" s="2"/>
      <c r="EHK21" s="2"/>
      <c r="EHL21" s="2"/>
      <c r="EHM21" s="2"/>
      <c r="EHN21" s="2"/>
      <c r="EHO21" s="2"/>
      <c r="EHP21" s="2"/>
      <c r="EHQ21" s="2"/>
      <c r="EHR21" s="2"/>
      <c r="EHS21" s="2"/>
      <c r="EHT21" s="2"/>
      <c r="EHU21" s="2"/>
      <c r="EHV21" s="2"/>
      <c r="EHW21" s="2"/>
      <c r="EHX21" s="2"/>
      <c r="EHY21" s="2"/>
      <c r="EHZ21" s="2"/>
      <c r="EIA21" s="2"/>
      <c r="EIB21" s="2"/>
      <c r="EIC21" s="2"/>
      <c r="EID21" s="2"/>
      <c r="EIE21" s="2"/>
      <c r="EIF21" s="2"/>
      <c r="EIG21" s="2"/>
      <c r="EIH21" s="2"/>
      <c r="EII21" s="2"/>
      <c r="EIJ21" s="2"/>
      <c r="EIK21" s="2"/>
      <c r="EIL21" s="2"/>
      <c r="EIM21" s="2"/>
      <c r="EIN21" s="2"/>
      <c r="EIO21" s="2"/>
      <c r="EIP21" s="2"/>
      <c r="EIQ21" s="2"/>
      <c r="EIR21" s="2"/>
      <c r="EIS21" s="2"/>
      <c r="EIT21" s="2"/>
      <c r="EIU21" s="2"/>
      <c r="EIV21" s="2"/>
      <c r="EIW21" s="2"/>
      <c r="EIX21" s="2"/>
      <c r="EIY21" s="2"/>
      <c r="EIZ21" s="2"/>
      <c r="EJA21" s="2"/>
      <c r="EJB21" s="2"/>
      <c r="EJC21" s="2"/>
      <c r="EJD21" s="2"/>
      <c r="EJE21" s="2"/>
      <c r="EJF21" s="2"/>
      <c r="EJG21" s="2"/>
      <c r="EJH21" s="2"/>
      <c r="EJI21" s="2"/>
      <c r="EJJ21" s="2"/>
      <c r="EJK21" s="2"/>
      <c r="EJL21" s="2"/>
      <c r="EJM21" s="2"/>
      <c r="EJN21" s="2"/>
      <c r="EJO21" s="2"/>
      <c r="EJP21" s="2"/>
      <c r="EJQ21" s="2"/>
      <c r="EJR21" s="2"/>
      <c r="EJS21" s="2"/>
      <c r="EJT21" s="2"/>
      <c r="EJU21" s="2"/>
      <c r="EJV21" s="2"/>
      <c r="EJW21" s="2"/>
      <c r="EJX21" s="2"/>
      <c r="EJY21" s="2"/>
      <c r="EJZ21" s="2"/>
      <c r="EKA21" s="2"/>
      <c r="EKB21" s="2"/>
      <c r="EKC21" s="2"/>
      <c r="EKD21" s="2"/>
      <c r="EKE21" s="2"/>
      <c r="EKF21" s="2"/>
      <c r="EKG21" s="2"/>
      <c r="EKH21" s="2"/>
      <c r="EKI21" s="2"/>
      <c r="EKJ21" s="2"/>
      <c r="EKK21" s="2"/>
      <c r="EKL21" s="2"/>
      <c r="EKM21" s="2"/>
      <c r="EKN21" s="2"/>
      <c r="EKO21" s="2"/>
      <c r="EKP21" s="2"/>
      <c r="EKQ21" s="2"/>
      <c r="EKR21" s="2"/>
      <c r="EKS21" s="2"/>
      <c r="EKT21" s="2"/>
      <c r="EKU21" s="2"/>
      <c r="EKV21" s="2"/>
      <c r="EKW21" s="2"/>
      <c r="EKX21" s="2"/>
      <c r="EKY21" s="2"/>
      <c r="EKZ21" s="2"/>
      <c r="ELA21" s="2"/>
      <c r="ELB21" s="2"/>
      <c r="ELC21" s="2"/>
      <c r="ELD21" s="2"/>
      <c r="ELE21" s="2"/>
      <c r="ELF21" s="2"/>
      <c r="ELG21" s="2"/>
      <c r="ELH21" s="2"/>
      <c r="ELI21" s="2"/>
      <c r="ELJ21" s="2"/>
      <c r="ELK21" s="2"/>
      <c r="ELL21" s="2"/>
      <c r="ELM21" s="2"/>
      <c r="ELN21" s="2"/>
      <c r="ELO21" s="2"/>
      <c r="ELP21" s="2"/>
      <c r="ELQ21" s="2"/>
      <c r="ELR21" s="2"/>
      <c r="ELS21" s="2"/>
      <c r="ELT21" s="2"/>
      <c r="ELU21" s="2"/>
      <c r="ELV21" s="2"/>
      <c r="ELW21" s="2"/>
      <c r="ELX21" s="2"/>
      <c r="ELY21" s="2"/>
      <c r="ELZ21" s="2"/>
      <c r="EMA21" s="2"/>
      <c r="EMB21" s="2"/>
      <c r="EMC21" s="2"/>
      <c r="EMD21" s="2"/>
      <c r="EME21" s="2"/>
      <c r="EMF21" s="2"/>
      <c r="EMG21" s="2"/>
      <c r="EMH21" s="2"/>
      <c r="EMI21" s="2"/>
      <c r="EMJ21" s="2"/>
      <c r="EMK21" s="2"/>
      <c r="EML21" s="2"/>
      <c r="EMM21" s="2"/>
      <c r="EMN21" s="2"/>
      <c r="EMO21" s="2"/>
      <c r="EMP21" s="2"/>
      <c r="EMQ21" s="2"/>
      <c r="EMR21" s="2"/>
      <c r="EMS21" s="2"/>
      <c r="EMT21" s="2"/>
      <c r="EMU21" s="2"/>
      <c r="EMV21" s="2"/>
      <c r="EMW21" s="2"/>
      <c r="EMX21" s="2"/>
      <c r="EMY21" s="2"/>
      <c r="EMZ21" s="2"/>
      <c r="ENA21" s="2"/>
      <c r="ENB21" s="2"/>
      <c r="ENC21" s="2"/>
      <c r="END21" s="2"/>
      <c r="ENE21" s="2"/>
      <c r="ENF21" s="2"/>
      <c r="ENG21" s="2"/>
      <c r="ENH21" s="2"/>
      <c r="ENI21" s="2"/>
      <c r="ENJ21" s="2"/>
      <c r="ENK21" s="2"/>
      <c r="ENL21" s="2"/>
      <c r="ENM21" s="2"/>
      <c r="ENN21" s="2"/>
      <c r="ENO21" s="2"/>
      <c r="ENP21" s="2"/>
      <c r="ENQ21" s="2"/>
      <c r="ENR21" s="2"/>
      <c r="ENS21" s="2"/>
      <c r="ENT21" s="2"/>
      <c r="ENU21" s="2"/>
      <c r="ENV21" s="2"/>
      <c r="ENW21" s="2"/>
      <c r="ENX21" s="2"/>
      <c r="ENY21" s="2"/>
      <c r="ENZ21" s="2"/>
      <c r="EOA21" s="2"/>
      <c r="EOB21" s="2"/>
      <c r="EOC21" s="2"/>
      <c r="EOD21" s="2"/>
      <c r="EOE21" s="2"/>
      <c r="EOF21" s="2"/>
      <c r="EOG21" s="2"/>
      <c r="EOH21" s="2"/>
      <c r="EOI21" s="2"/>
      <c r="EOJ21" s="2"/>
      <c r="EOK21" s="2"/>
      <c r="EOL21" s="2"/>
      <c r="EOM21" s="2"/>
      <c r="EON21" s="2"/>
      <c r="EOO21" s="2"/>
      <c r="EOP21" s="2"/>
      <c r="EOQ21" s="2"/>
      <c r="EOR21" s="2"/>
      <c r="EOS21" s="2"/>
      <c r="EOT21" s="2"/>
      <c r="EOU21" s="2"/>
      <c r="EOV21" s="2"/>
      <c r="EOW21" s="2"/>
      <c r="EOX21" s="2"/>
      <c r="EOY21" s="2"/>
      <c r="EOZ21" s="2"/>
      <c r="EPA21" s="2"/>
      <c r="EPB21" s="2"/>
      <c r="EPC21" s="2"/>
      <c r="EPD21" s="2"/>
      <c r="EPE21" s="2"/>
      <c r="EPF21" s="2"/>
      <c r="EPG21" s="2"/>
      <c r="EPH21" s="2"/>
      <c r="EPI21" s="2"/>
      <c r="EPJ21" s="2"/>
      <c r="EPK21" s="2"/>
      <c r="EPL21" s="2"/>
      <c r="EPM21" s="2"/>
      <c r="EPN21" s="2"/>
      <c r="EPO21" s="2"/>
      <c r="EPP21" s="2"/>
      <c r="EPQ21" s="2"/>
      <c r="EPR21" s="2"/>
      <c r="EPS21" s="2"/>
      <c r="EPT21" s="2"/>
      <c r="EPU21" s="2"/>
      <c r="EPV21" s="2"/>
      <c r="EPW21" s="2"/>
      <c r="EPX21" s="2"/>
      <c r="EPY21" s="2"/>
      <c r="EPZ21" s="2"/>
      <c r="EQA21" s="2"/>
      <c r="EQB21" s="2"/>
      <c r="EQC21" s="2"/>
      <c r="EQD21" s="2"/>
      <c r="EQE21" s="2"/>
      <c r="EQF21" s="2"/>
      <c r="EQG21" s="2"/>
      <c r="EQH21" s="2"/>
      <c r="EQI21" s="2"/>
      <c r="EQJ21" s="2"/>
      <c r="EQK21" s="2"/>
      <c r="EQL21" s="2"/>
      <c r="EQM21" s="2"/>
      <c r="EQN21" s="2"/>
      <c r="EQO21" s="2"/>
      <c r="EQP21" s="2"/>
      <c r="EQQ21" s="2"/>
      <c r="EQR21" s="2"/>
      <c r="EQS21" s="2"/>
      <c r="EQT21" s="2"/>
      <c r="EQU21" s="2"/>
      <c r="EQV21" s="2"/>
      <c r="EQW21" s="2"/>
      <c r="EQX21" s="2"/>
      <c r="EQY21" s="2"/>
      <c r="EQZ21" s="2"/>
      <c r="ERA21" s="2"/>
      <c r="ERB21" s="2"/>
      <c r="ERC21" s="2"/>
      <c r="ERD21" s="2"/>
      <c r="ERE21" s="2"/>
      <c r="ERF21" s="2"/>
      <c r="ERG21" s="2"/>
      <c r="ERH21" s="2"/>
      <c r="ERI21" s="2"/>
      <c r="ERJ21" s="2"/>
      <c r="ERK21" s="2"/>
      <c r="ERL21" s="2"/>
      <c r="ERM21" s="2"/>
      <c r="ERN21" s="2"/>
      <c r="ERO21" s="2"/>
      <c r="ERP21" s="2"/>
      <c r="ERQ21" s="2"/>
      <c r="ERR21" s="2"/>
      <c r="ERS21" s="2"/>
      <c r="ERT21" s="2"/>
      <c r="ERU21" s="2"/>
      <c r="ERV21" s="2"/>
      <c r="ERW21" s="2"/>
      <c r="ERX21" s="2"/>
      <c r="ERY21" s="2"/>
      <c r="ERZ21" s="2"/>
      <c r="ESA21" s="2"/>
      <c r="ESB21" s="2"/>
      <c r="ESC21" s="2"/>
      <c r="ESD21" s="2"/>
      <c r="ESE21" s="2"/>
      <c r="ESF21" s="2"/>
      <c r="ESG21" s="2"/>
      <c r="ESH21" s="2"/>
      <c r="ESI21" s="2"/>
      <c r="ESJ21" s="2"/>
      <c r="ESK21" s="2"/>
      <c r="ESL21" s="2"/>
      <c r="ESM21" s="2"/>
      <c r="ESN21" s="2"/>
      <c r="ESO21" s="2"/>
      <c r="ESP21" s="2"/>
      <c r="ESQ21" s="2"/>
      <c r="ESR21" s="2"/>
      <c r="ESS21" s="2"/>
      <c r="EST21" s="2"/>
      <c r="ESU21" s="2"/>
      <c r="ESV21" s="2"/>
      <c r="ESW21" s="2"/>
      <c r="ESX21" s="2"/>
      <c r="ESY21" s="2"/>
      <c r="ESZ21" s="2"/>
      <c r="ETA21" s="2"/>
      <c r="ETB21" s="2"/>
      <c r="ETC21" s="2"/>
      <c r="ETD21" s="2"/>
      <c r="ETE21" s="2"/>
      <c r="ETF21" s="2"/>
      <c r="ETG21" s="2"/>
      <c r="ETH21" s="2"/>
      <c r="ETI21" s="2"/>
      <c r="ETJ21" s="2"/>
      <c r="ETK21" s="2"/>
      <c r="ETL21" s="2"/>
      <c r="ETM21" s="2"/>
      <c r="ETN21" s="2"/>
      <c r="ETO21" s="2"/>
      <c r="ETP21" s="2"/>
      <c r="ETQ21" s="2"/>
      <c r="ETR21" s="2"/>
      <c r="ETS21" s="2"/>
      <c r="ETT21" s="2"/>
      <c r="ETU21" s="2"/>
      <c r="ETV21" s="2"/>
      <c r="ETW21" s="2"/>
      <c r="ETX21" s="2"/>
      <c r="ETY21" s="2"/>
      <c r="ETZ21" s="2"/>
      <c r="EUA21" s="2"/>
      <c r="EUB21" s="2"/>
      <c r="EUC21" s="2"/>
      <c r="EUD21" s="2"/>
      <c r="EUE21" s="2"/>
      <c r="EUF21" s="2"/>
      <c r="EUG21" s="2"/>
      <c r="EUH21" s="2"/>
      <c r="EUI21" s="2"/>
      <c r="EUJ21" s="2"/>
      <c r="EUK21" s="2"/>
      <c r="EUL21" s="2"/>
      <c r="EUM21" s="2"/>
      <c r="EUN21" s="2"/>
      <c r="EUO21" s="2"/>
      <c r="EUP21" s="2"/>
      <c r="EUQ21" s="2"/>
      <c r="EUR21" s="2"/>
      <c r="EUS21" s="2"/>
      <c r="EUT21" s="2"/>
      <c r="EUU21" s="2"/>
      <c r="EUV21" s="2"/>
      <c r="EUW21" s="2"/>
      <c r="EUX21" s="2"/>
      <c r="EUY21" s="2"/>
      <c r="EUZ21" s="2"/>
      <c r="EVA21" s="2"/>
      <c r="EVB21" s="2"/>
      <c r="EVC21" s="2"/>
      <c r="EVD21" s="2"/>
      <c r="EVE21" s="2"/>
      <c r="EVF21" s="2"/>
      <c r="EVG21" s="2"/>
      <c r="EVH21" s="2"/>
      <c r="EVI21" s="2"/>
      <c r="EVJ21" s="2"/>
      <c r="EVK21" s="2"/>
      <c r="EVL21" s="2"/>
      <c r="EVM21" s="2"/>
      <c r="EVN21" s="2"/>
      <c r="EVO21" s="2"/>
      <c r="EVP21" s="2"/>
      <c r="EVQ21" s="2"/>
      <c r="EVR21" s="2"/>
      <c r="EVS21" s="2"/>
      <c r="EVT21" s="2"/>
      <c r="EVU21" s="2"/>
      <c r="EVV21" s="2"/>
      <c r="EVW21" s="2"/>
      <c r="EVX21" s="2"/>
      <c r="EVY21" s="2"/>
      <c r="EVZ21" s="2"/>
      <c r="EWA21" s="2"/>
      <c r="EWB21" s="2"/>
      <c r="EWC21" s="2"/>
      <c r="EWD21" s="2"/>
      <c r="EWE21" s="2"/>
      <c r="EWF21" s="2"/>
      <c r="EWG21" s="2"/>
      <c r="EWH21" s="2"/>
      <c r="EWI21" s="2"/>
      <c r="EWJ21" s="2"/>
      <c r="EWK21" s="2"/>
      <c r="EWL21" s="2"/>
      <c r="EWM21" s="2"/>
      <c r="EWN21" s="2"/>
      <c r="EWO21" s="2"/>
      <c r="EWP21" s="2"/>
      <c r="EWQ21" s="2"/>
      <c r="EWR21" s="2"/>
      <c r="EWS21" s="2"/>
      <c r="EWT21" s="2"/>
      <c r="EWU21" s="2"/>
      <c r="EWV21" s="2"/>
      <c r="EWW21" s="2"/>
      <c r="EWX21" s="2"/>
      <c r="EWY21" s="2"/>
      <c r="EWZ21" s="2"/>
      <c r="EXA21" s="2"/>
      <c r="EXB21" s="2"/>
      <c r="EXC21" s="2"/>
      <c r="EXD21" s="2"/>
      <c r="EXE21" s="2"/>
      <c r="EXF21" s="2"/>
      <c r="EXG21" s="2"/>
      <c r="EXH21" s="2"/>
      <c r="EXI21" s="2"/>
      <c r="EXJ21" s="2"/>
      <c r="EXK21" s="2"/>
      <c r="EXL21" s="2"/>
      <c r="EXM21" s="2"/>
      <c r="EXN21" s="2"/>
      <c r="EXO21" s="2"/>
      <c r="EXP21" s="2"/>
      <c r="EXQ21" s="2"/>
      <c r="EXR21" s="2"/>
      <c r="EXS21" s="2"/>
      <c r="EXT21" s="2"/>
      <c r="EXU21" s="2"/>
      <c r="EXV21" s="2"/>
      <c r="EXW21" s="2"/>
      <c r="EXX21" s="2"/>
      <c r="EXY21" s="2"/>
      <c r="EXZ21" s="2"/>
      <c r="EYA21" s="2"/>
      <c r="EYB21" s="2"/>
      <c r="EYC21" s="2"/>
      <c r="EYD21" s="2"/>
      <c r="EYE21" s="2"/>
      <c r="EYF21" s="2"/>
      <c r="EYG21" s="2"/>
      <c r="EYH21" s="2"/>
      <c r="EYI21" s="2"/>
      <c r="EYJ21" s="2"/>
      <c r="EYK21" s="2"/>
      <c r="EYL21" s="2"/>
      <c r="EYM21" s="2"/>
      <c r="EYN21" s="2"/>
      <c r="EYO21" s="2"/>
      <c r="EYP21" s="2"/>
      <c r="EYQ21" s="2"/>
      <c r="EYR21" s="2"/>
      <c r="EYS21" s="2"/>
      <c r="EYT21" s="2"/>
      <c r="EYU21" s="2"/>
      <c r="EYV21" s="2"/>
      <c r="EYW21" s="2"/>
      <c r="EYX21" s="2"/>
      <c r="EYY21" s="2"/>
      <c r="EYZ21" s="2"/>
      <c r="EZA21" s="2"/>
      <c r="EZB21" s="2"/>
      <c r="EZC21" s="2"/>
      <c r="EZD21" s="2"/>
      <c r="EZE21" s="2"/>
      <c r="EZF21" s="2"/>
      <c r="EZG21" s="2"/>
      <c r="EZH21" s="2"/>
      <c r="EZI21" s="2"/>
      <c r="EZJ21" s="2"/>
      <c r="EZK21" s="2"/>
      <c r="EZL21" s="2"/>
      <c r="EZM21" s="2"/>
      <c r="EZN21" s="2"/>
      <c r="EZO21" s="2"/>
      <c r="EZP21" s="2"/>
      <c r="EZQ21" s="2"/>
      <c r="EZR21" s="2"/>
      <c r="EZS21" s="2"/>
      <c r="EZT21" s="2"/>
      <c r="EZU21" s="2"/>
      <c r="EZV21" s="2"/>
      <c r="EZW21" s="2"/>
      <c r="EZX21" s="2"/>
      <c r="EZY21" s="2"/>
      <c r="EZZ21" s="2"/>
      <c r="FAA21" s="2"/>
      <c r="FAB21" s="2"/>
      <c r="FAC21" s="2"/>
      <c r="FAD21" s="2"/>
      <c r="FAE21" s="2"/>
      <c r="FAF21" s="2"/>
      <c r="FAG21" s="2"/>
      <c r="FAH21" s="2"/>
      <c r="FAI21" s="2"/>
      <c r="FAJ21" s="2"/>
      <c r="FAK21" s="2"/>
      <c r="FAL21" s="2"/>
      <c r="FAM21" s="2"/>
      <c r="FAN21" s="2"/>
      <c r="FAO21" s="2"/>
      <c r="FAP21" s="2"/>
      <c r="FAQ21" s="2"/>
      <c r="FAR21" s="2"/>
      <c r="FAS21" s="2"/>
      <c r="FAT21" s="2"/>
      <c r="FAU21" s="2"/>
      <c r="FAV21" s="2"/>
      <c r="FAW21" s="2"/>
      <c r="FAX21" s="2"/>
      <c r="FAY21" s="2"/>
      <c r="FAZ21" s="2"/>
      <c r="FBA21" s="2"/>
      <c r="FBB21" s="2"/>
      <c r="FBC21" s="2"/>
      <c r="FBD21" s="2"/>
      <c r="FBE21" s="2"/>
      <c r="FBF21" s="2"/>
      <c r="FBG21" s="2"/>
      <c r="FBH21" s="2"/>
      <c r="FBI21" s="2"/>
      <c r="FBJ21" s="2"/>
      <c r="FBK21" s="2"/>
      <c r="FBL21" s="2"/>
      <c r="FBM21" s="2"/>
      <c r="FBN21" s="2"/>
      <c r="FBO21" s="2"/>
      <c r="FBP21" s="2"/>
      <c r="FBQ21" s="2"/>
      <c r="FBR21" s="2"/>
      <c r="FBS21" s="2"/>
      <c r="FBT21" s="2"/>
      <c r="FBU21" s="2"/>
      <c r="FBV21" s="2"/>
      <c r="FBW21" s="2"/>
      <c r="FBX21" s="2"/>
      <c r="FBY21" s="2"/>
      <c r="FBZ21" s="2"/>
      <c r="FCA21" s="2"/>
      <c r="FCB21" s="2"/>
      <c r="FCC21" s="2"/>
      <c r="FCD21" s="2"/>
      <c r="FCE21" s="2"/>
      <c r="FCF21" s="2"/>
      <c r="FCG21" s="2"/>
      <c r="FCH21" s="2"/>
      <c r="FCI21" s="2"/>
      <c r="FCJ21" s="2"/>
      <c r="FCK21" s="2"/>
      <c r="FCL21" s="2"/>
      <c r="FCM21" s="2"/>
      <c r="FCN21" s="2"/>
      <c r="FCO21" s="2"/>
      <c r="FCP21" s="2"/>
      <c r="FCQ21" s="2"/>
      <c r="FCR21" s="2"/>
      <c r="FCS21" s="2"/>
      <c r="FCT21" s="2"/>
      <c r="FCU21" s="2"/>
      <c r="FCV21" s="2"/>
      <c r="FCW21" s="2"/>
      <c r="FCX21" s="2"/>
      <c r="FCY21" s="2"/>
      <c r="FCZ21" s="2"/>
      <c r="FDA21" s="2"/>
      <c r="FDB21" s="2"/>
      <c r="FDC21" s="2"/>
      <c r="FDD21" s="2"/>
      <c r="FDE21" s="2"/>
      <c r="FDF21" s="2"/>
      <c r="FDG21" s="2"/>
      <c r="FDH21" s="2"/>
      <c r="FDI21" s="2"/>
      <c r="FDJ21" s="2"/>
      <c r="FDK21" s="2"/>
      <c r="FDL21" s="2"/>
      <c r="FDM21" s="2"/>
      <c r="FDN21" s="2"/>
      <c r="FDO21" s="2"/>
      <c r="FDP21" s="2"/>
      <c r="FDQ21" s="2"/>
      <c r="FDR21" s="2"/>
      <c r="FDS21" s="2"/>
      <c r="FDT21" s="2"/>
      <c r="FDU21" s="2"/>
      <c r="FDV21" s="2"/>
      <c r="FDW21" s="2"/>
      <c r="FDX21" s="2"/>
      <c r="FDY21" s="2"/>
      <c r="FDZ21" s="2"/>
      <c r="FEA21" s="2"/>
      <c r="FEB21" s="2"/>
      <c r="FEC21" s="2"/>
      <c r="FED21" s="2"/>
      <c r="FEE21" s="2"/>
      <c r="FEF21" s="2"/>
      <c r="FEG21" s="2"/>
      <c r="FEH21" s="2"/>
      <c r="FEI21" s="2"/>
      <c r="FEJ21" s="2"/>
      <c r="FEK21" s="2"/>
      <c r="FEL21" s="2"/>
      <c r="FEM21" s="2"/>
      <c r="FEN21" s="2"/>
      <c r="FEO21" s="2"/>
      <c r="FEP21" s="2"/>
      <c r="FEQ21" s="2"/>
      <c r="FER21" s="2"/>
      <c r="FES21" s="2"/>
      <c r="FET21" s="2"/>
      <c r="FEU21" s="2"/>
      <c r="FEV21" s="2"/>
      <c r="FEW21" s="2"/>
      <c r="FEX21" s="2"/>
      <c r="FEY21" s="2"/>
      <c r="FEZ21" s="2"/>
      <c r="FFA21" s="2"/>
      <c r="FFB21" s="2"/>
      <c r="FFC21" s="2"/>
      <c r="FFD21" s="2"/>
      <c r="FFE21" s="2"/>
      <c r="FFF21" s="2"/>
      <c r="FFG21" s="2"/>
      <c r="FFH21" s="2"/>
      <c r="FFI21" s="2"/>
      <c r="FFJ21" s="2"/>
      <c r="FFK21" s="2"/>
      <c r="FFL21" s="2"/>
      <c r="FFM21" s="2"/>
      <c r="FFN21" s="2"/>
      <c r="FFO21" s="2"/>
      <c r="FFP21" s="2"/>
      <c r="FFQ21" s="2"/>
      <c r="FFR21" s="2"/>
      <c r="FFS21" s="2"/>
      <c r="FFT21" s="2"/>
      <c r="FFU21" s="2"/>
      <c r="FFV21" s="2"/>
      <c r="FFW21" s="2"/>
      <c r="FFX21" s="2"/>
      <c r="FFY21" s="2"/>
      <c r="FFZ21" s="2"/>
      <c r="FGA21" s="2"/>
      <c r="FGB21" s="2"/>
      <c r="FGC21" s="2"/>
      <c r="FGD21" s="2"/>
      <c r="FGE21" s="2"/>
      <c r="FGF21" s="2"/>
      <c r="FGG21" s="2"/>
      <c r="FGH21" s="2"/>
      <c r="FGI21" s="2"/>
      <c r="FGJ21" s="2"/>
      <c r="FGK21" s="2"/>
      <c r="FGL21" s="2"/>
      <c r="FGM21" s="2"/>
      <c r="FGN21" s="2"/>
      <c r="FGO21" s="2"/>
      <c r="FGP21" s="2"/>
      <c r="FGQ21" s="2"/>
      <c r="FGR21" s="2"/>
      <c r="FGS21" s="2"/>
      <c r="FGT21" s="2"/>
      <c r="FGU21" s="2"/>
      <c r="FGV21" s="2"/>
      <c r="FGW21" s="2"/>
      <c r="FGX21" s="2"/>
      <c r="FGY21" s="2"/>
      <c r="FGZ21" s="2"/>
      <c r="FHA21" s="2"/>
      <c r="FHB21" s="2"/>
      <c r="FHC21" s="2"/>
      <c r="FHD21" s="2"/>
      <c r="FHE21" s="2"/>
      <c r="FHF21" s="2"/>
      <c r="FHG21" s="2"/>
      <c r="FHH21" s="2"/>
      <c r="FHI21" s="2"/>
      <c r="FHJ21" s="2"/>
      <c r="FHK21" s="2"/>
      <c r="FHL21" s="2"/>
      <c r="FHM21" s="2"/>
      <c r="FHN21" s="2"/>
      <c r="FHO21" s="2"/>
      <c r="FHP21" s="2"/>
      <c r="FHQ21" s="2"/>
      <c r="FHR21" s="2"/>
      <c r="FHS21" s="2"/>
      <c r="FHT21" s="2"/>
      <c r="FHU21" s="2"/>
      <c r="FHV21" s="2"/>
      <c r="FHW21" s="2"/>
      <c r="FHX21" s="2"/>
      <c r="FHY21" s="2"/>
      <c r="FHZ21" s="2"/>
      <c r="FIA21" s="2"/>
      <c r="FIB21" s="2"/>
      <c r="FIC21" s="2"/>
      <c r="FID21" s="2"/>
      <c r="FIE21" s="2"/>
      <c r="FIF21" s="2"/>
      <c r="FIG21" s="2"/>
      <c r="FIH21" s="2"/>
      <c r="FII21" s="2"/>
      <c r="FIJ21" s="2"/>
      <c r="FIK21" s="2"/>
      <c r="FIL21" s="2"/>
      <c r="FIM21" s="2"/>
      <c r="FIN21" s="2"/>
      <c r="FIO21" s="2"/>
      <c r="FIP21" s="2"/>
      <c r="FIQ21" s="2"/>
      <c r="FIR21" s="2"/>
      <c r="FIS21" s="2"/>
      <c r="FIT21" s="2"/>
      <c r="FIU21" s="2"/>
      <c r="FIV21" s="2"/>
      <c r="FIW21" s="2"/>
      <c r="FIX21" s="2"/>
      <c r="FIY21" s="2"/>
      <c r="FIZ21" s="2"/>
      <c r="FJA21" s="2"/>
      <c r="FJB21" s="2"/>
      <c r="FJC21" s="2"/>
      <c r="FJD21" s="2"/>
      <c r="FJE21" s="2"/>
      <c r="FJF21" s="2"/>
      <c r="FJG21" s="2"/>
      <c r="FJH21" s="2"/>
      <c r="FJI21" s="2"/>
      <c r="FJJ21" s="2"/>
      <c r="FJK21" s="2"/>
      <c r="FJL21" s="2"/>
      <c r="FJM21" s="2"/>
      <c r="FJN21" s="2"/>
      <c r="FJO21" s="2"/>
      <c r="FJP21" s="2"/>
      <c r="FJQ21" s="2"/>
      <c r="FJR21" s="2"/>
      <c r="FJS21" s="2"/>
      <c r="FJT21" s="2"/>
      <c r="FJU21" s="2"/>
      <c r="FJV21" s="2"/>
      <c r="FJW21" s="2"/>
      <c r="FJX21" s="2"/>
      <c r="FJY21" s="2"/>
      <c r="FJZ21" s="2"/>
      <c r="FKA21" s="2"/>
      <c r="FKB21" s="2"/>
      <c r="FKC21" s="2"/>
      <c r="FKD21" s="2"/>
      <c r="FKE21" s="2"/>
      <c r="FKF21" s="2"/>
      <c r="FKG21" s="2"/>
      <c r="FKH21" s="2"/>
      <c r="FKI21" s="2"/>
      <c r="FKJ21" s="2"/>
      <c r="FKK21" s="2"/>
      <c r="FKL21" s="2"/>
      <c r="FKM21" s="2"/>
      <c r="FKN21" s="2"/>
      <c r="FKO21" s="2"/>
      <c r="FKP21" s="2"/>
      <c r="FKQ21" s="2"/>
      <c r="FKR21" s="2"/>
      <c r="FKS21" s="2"/>
      <c r="FKT21" s="2"/>
      <c r="FKU21" s="2"/>
      <c r="FKV21" s="2"/>
      <c r="FKW21" s="2"/>
      <c r="FKX21" s="2"/>
      <c r="FKY21" s="2"/>
      <c r="FKZ21" s="2"/>
      <c r="FLA21" s="2"/>
      <c r="FLB21" s="2"/>
      <c r="FLC21" s="2"/>
      <c r="FLD21" s="2"/>
      <c r="FLE21" s="2"/>
      <c r="FLF21" s="2"/>
      <c r="FLG21" s="2"/>
      <c r="FLH21" s="2"/>
      <c r="FLI21" s="2"/>
      <c r="FLJ21" s="2"/>
      <c r="FLK21" s="2"/>
      <c r="FLL21" s="2"/>
      <c r="FLM21" s="2"/>
      <c r="FLN21" s="2"/>
      <c r="FLO21" s="2"/>
      <c r="FLP21" s="2"/>
      <c r="FLQ21" s="2"/>
      <c r="FLR21" s="2"/>
      <c r="FLS21" s="2"/>
      <c r="FLT21" s="2"/>
      <c r="FLU21" s="2"/>
      <c r="FLV21" s="2"/>
      <c r="FLW21" s="2"/>
      <c r="FLX21" s="2"/>
      <c r="FLY21" s="2"/>
      <c r="FLZ21" s="2"/>
      <c r="FMA21" s="2"/>
      <c r="FMB21" s="2"/>
      <c r="FMC21" s="2"/>
      <c r="FMD21" s="2"/>
      <c r="FME21" s="2"/>
      <c r="FMF21" s="2"/>
      <c r="FMG21" s="2"/>
      <c r="FMH21" s="2"/>
      <c r="FMI21" s="2"/>
      <c r="FMJ21" s="2"/>
      <c r="FMK21" s="2"/>
      <c r="FML21" s="2"/>
      <c r="FMM21" s="2"/>
      <c r="FMN21" s="2"/>
      <c r="FMO21" s="2"/>
      <c r="FMP21" s="2"/>
      <c r="FMQ21" s="2"/>
      <c r="FMR21" s="2"/>
      <c r="FMS21" s="2"/>
      <c r="FMT21" s="2"/>
      <c r="FMU21" s="2"/>
      <c r="FMV21" s="2"/>
      <c r="FMW21" s="2"/>
      <c r="FMX21" s="2"/>
      <c r="FMY21" s="2"/>
      <c r="FMZ21" s="2"/>
      <c r="FNA21" s="2"/>
      <c r="FNB21" s="2"/>
      <c r="FNC21" s="2"/>
      <c r="FND21" s="2"/>
      <c r="FNE21" s="2"/>
      <c r="FNF21" s="2"/>
      <c r="FNG21" s="2"/>
      <c r="FNH21" s="2"/>
      <c r="FNI21" s="2"/>
      <c r="FNJ21" s="2"/>
      <c r="FNK21" s="2"/>
      <c r="FNL21" s="2"/>
      <c r="FNM21" s="2"/>
      <c r="FNN21" s="2"/>
      <c r="FNO21" s="2"/>
      <c r="FNP21" s="2"/>
      <c r="FNQ21" s="2"/>
      <c r="FNR21" s="2"/>
      <c r="FNS21" s="2"/>
      <c r="FNT21" s="2"/>
      <c r="FNU21" s="2"/>
      <c r="FNV21" s="2"/>
      <c r="FNW21" s="2"/>
      <c r="FNX21" s="2"/>
      <c r="FNY21" s="2"/>
      <c r="FNZ21" s="2"/>
      <c r="FOA21" s="2"/>
      <c r="FOB21" s="2"/>
      <c r="FOC21" s="2"/>
      <c r="FOD21" s="2"/>
      <c r="FOE21" s="2"/>
      <c r="FOF21" s="2"/>
      <c r="FOG21" s="2"/>
      <c r="FOH21" s="2"/>
      <c r="FOI21" s="2"/>
      <c r="FOJ21" s="2"/>
      <c r="FOK21" s="2"/>
      <c r="FOL21" s="2"/>
      <c r="FOM21" s="2"/>
      <c r="FON21" s="2"/>
      <c r="FOO21" s="2"/>
      <c r="FOP21" s="2"/>
      <c r="FOQ21" s="2"/>
      <c r="FOR21" s="2"/>
      <c r="FOS21" s="2"/>
      <c r="FOT21" s="2"/>
      <c r="FOU21" s="2"/>
      <c r="FOV21" s="2"/>
      <c r="FOW21" s="2"/>
      <c r="FOX21" s="2"/>
      <c r="FOY21" s="2"/>
      <c r="FOZ21" s="2"/>
      <c r="FPA21" s="2"/>
      <c r="FPB21" s="2"/>
      <c r="FPC21" s="2"/>
      <c r="FPD21" s="2"/>
      <c r="FPE21" s="2"/>
      <c r="FPF21" s="2"/>
      <c r="FPG21" s="2"/>
      <c r="FPH21" s="2"/>
      <c r="FPI21" s="2"/>
      <c r="FPJ21" s="2"/>
      <c r="FPK21" s="2"/>
      <c r="FPL21" s="2"/>
      <c r="FPM21" s="2"/>
      <c r="FPN21" s="2"/>
      <c r="FPO21" s="2"/>
      <c r="FPP21" s="2"/>
      <c r="FPQ21" s="2"/>
      <c r="FPR21" s="2"/>
      <c r="FPS21" s="2"/>
      <c r="FPT21" s="2"/>
      <c r="FPU21" s="2"/>
      <c r="FPV21" s="2"/>
      <c r="FPW21" s="2"/>
      <c r="FPX21" s="2"/>
      <c r="FPY21" s="2"/>
      <c r="FPZ21" s="2"/>
      <c r="FQA21" s="2"/>
      <c r="FQB21" s="2"/>
      <c r="FQC21" s="2"/>
      <c r="FQD21" s="2"/>
      <c r="FQE21" s="2"/>
      <c r="FQF21" s="2"/>
      <c r="FQG21" s="2"/>
      <c r="FQH21" s="2"/>
      <c r="FQI21" s="2"/>
      <c r="FQJ21" s="2"/>
      <c r="FQK21" s="2"/>
      <c r="FQL21" s="2"/>
      <c r="FQM21" s="2"/>
      <c r="FQN21" s="2"/>
      <c r="FQO21" s="2"/>
      <c r="FQP21" s="2"/>
      <c r="FQQ21" s="2"/>
      <c r="FQR21" s="2"/>
      <c r="FQS21" s="2"/>
      <c r="FQT21" s="2"/>
      <c r="FQU21" s="2"/>
      <c r="FQV21" s="2"/>
      <c r="FQW21" s="2"/>
      <c r="FQX21" s="2"/>
      <c r="FQY21" s="2"/>
      <c r="FQZ21" s="2"/>
      <c r="FRA21" s="2"/>
      <c r="FRB21" s="2"/>
      <c r="FRC21" s="2"/>
      <c r="FRD21" s="2"/>
      <c r="FRE21" s="2"/>
      <c r="FRF21" s="2"/>
      <c r="FRG21" s="2"/>
      <c r="FRH21" s="2"/>
      <c r="FRI21" s="2"/>
      <c r="FRJ21" s="2"/>
      <c r="FRK21" s="2"/>
      <c r="FRL21" s="2"/>
      <c r="FRM21" s="2"/>
      <c r="FRN21" s="2"/>
      <c r="FRO21" s="2"/>
      <c r="FRP21" s="2"/>
      <c r="FRQ21" s="2"/>
      <c r="FRR21" s="2"/>
      <c r="FRS21" s="2"/>
      <c r="FRT21" s="2"/>
      <c r="FRU21" s="2"/>
      <c r="FRV21" s="2"/>
      <c r="FRW21" s="2"/>
      <c r="FRX21" s="2"/>
      <c r="FRY21" s="2"/>
      <c r="FRZ21" s="2"/>
      <c r="FSA21" s="2"/>
      <c r="FSB21" s="2"/>
      <c r="FSC21" s="2"/>
      <c r="FSD21" s="2"/>
      <c r="FSE21" s="2"/>
      <c r="FSF21" s="2"/>
      <c r="FSG21" s="2"/>
      <c r="FSH21" s="2"/>
      <c r="FSI21" s="2"/>
      <c r="FSJ21" s="2"/>
      <c r="FSK21" s="2"/>
      <c r="FSL21" s="2"/>
      <c r="FSM21" s="2"/>
      <c r="FSN21" s="2"/>
      <c r="FSO21" s="2"/>
      <c r="FSP21" s="2"/>
      <c r="FSQ21" s="2"/>
      <c r="FSR21" s="2"/>
      <c r="FSS21" s="2"/>
      <c r="FST21" s="2"/>
      <c r="FSU21" s="2"/>
      <c r="FSV21" s="2"/>
      <c r="FSW21" s="2"/>
      <c r="FSX21" s="2"/>
      <c r="FSY21" s="2"/>
      <c r="FSZ21" s="2"/>
      <c r="FTA21" s="2"/>
      <c r="FTB21" s="2"/>
      <c r="FTC21" s="2"/>
      <c r="FTD21" s="2"/>
      <c r="FTE21" s="2"/>
      <c r="FTF21" s="2"/>
      <c r="FTG21" s="2"/>
      <c r="FTH21" s="2"/>
      <c r="FTI21" s="2"/>
      <c r="FTJ21" s="2"/>
      <c r="FTK21" s="2"/>
      <c r="FTL21" s="2"/>
      <c r="FTM21" s="2"/>
      <c r="FTN21" s="2"/>
      <c r="FTO21" s="2"/>
      <c r="FTP21" s="2"/>
      <c r="FTQ21" s="2"/>
      <c r="FTR21" s="2"/>
      <c r="FTS21" s="2"/>
      <c r="FTT21" s="2"/>
      <c r="FTU21" s="2"/>
      <c r="FTV21" s="2"/>
      <c r="FTW21" s="2"/>
      <c r="FTX21" s="2"/>
      <c r="FTY21" s="2"/>
      <c r="FTZ21" s="2"/>
      <c r="FUA21" s="2"/>
      <c r="FUB21" s="2"/>
      <c r="FUC21" s="2"/>
      <c r="FUD21" s="2"/>
      <c r="FUE21" s="2"/>
      <c r="FUF21" s="2"/>
      <c r="FUG21" s="2"/>
      <c r="FUH21" s="2"/>
      <c r="FUI21" s="2"/>
      <c r="FUJ21" s="2"/>
      <c r="FUK21" s="2"/>
      <c r="FUL21" s="2"/>
      <c r="FUM21" s="2"/>
      <c r="FUN21" s="2"/>
      <c r="FUO21" s="2"/>
      <c r="FUP21" s="2"/>
      <c r="FUQ21" s="2"/>
      <c r="FUR21" s="2"/>
      <c r="FUS21" s="2"/>
      <c r="FUT21" s="2"/>
      <c r="FUU21" s="2"/>
      <c r="FUV21" s="2"/>
      <c r="FUW21" s="2"/>
      <c r="FUX21" s="2"/>
      <c r="FUY21" s="2"/>
      <c r="FUZ21" s="2"/>
      <c r="FVA21" s="2"/>
      <c r="FVB21" s="2"/>
      <c r="FVC21" s="2"/>
      <c r="FVD21" s="2"/>
      <c r="FVE21" s="2"/>
      <c r="FVF21" s="2"/>
      <c r="FVG21" s="2"/>
      <c r="FVH21" s="2"/>
      <c r="FVI21" s="2"/>
      <c r="FVJ21" s="2"/>
      <c r="FVK21" s="2"/>
      <c r="FVL21" s="2"/>
      <c r="FVM21" s="2"/>
      <c r="FVN21" s="2"/>
      <c r="FVO21" s="2"/>
      <c r="FVP21" s="2"/>
      <c r="FVQ21" s="2"/>
      <c r="FVR21" s="2"/>
      <c r="FVS21" s="2"/>
      <c r="FVT21" s="2"/>
      <c r="FVU21" s="2"/>
      <c r="FVV21" s="2"/>
      <c r="FVW21" s="2"/>
      <c r="FVX21" s="2"/>
      <c r="FVY21" s="2"/>
      <c r="FVZ21" s="2"/>
      <c r="FWA21" s="2"/>
      <c r="FWB21" s="2"/>
      <c r="FWC21" s="2"/>
      <c r="FWD21" s="2"/>
      <c r="FWE21" s="2"/>
      <c r="FWF21" s="2"/>
      <c r="FWG21" s="2"/>
      <c r="FWH21" s="2"/>
      <c r="FWI21" s="2"/>
      <c r="FWJ21" s="2"/>
      <c r="FWK21" s="2"/>
      <c r="FWL21" s="2"/>
      <c r="FWM21" s="2"/>
      <c r="FWN21" s="2"/>
      <c r="FWO21" s="2"/>
      <c r="FWP21" s="2"/>
      <c r="FWQ21" s="2"/>
      <c r="FWR21" s="2"/>
      <c r="FWS21" s="2"/>
      <c r="FWT21" s="2"/>
      <c r="FWU21" s="2"/>
      <c r="FWV21" s="2"/>
      <c r="FWW21" s="2"/>
      <c r="FWX21" s="2"/>
      <c r="FWY21" s="2"/>
      <c r="FWZ21" s="2"/>
      <c r="FXA21" s="2"/>
      <c r="FXB21" s="2"/>
      <c r="FXC21" s="2"/>
      <c r="FXD21" s="2"/>
      <c r="FXE21" s="2"/>
      <c r="FXF21" s="2"/>
      <c r="FXG21" s="2"/>
      <c r="FXH21" s="2"/>
      <c r="FXI21" s="2"/>
      <c r="FXJ21" s="2"/>
      <c r="FXK21" s="2"/>
      <c r="FXL21" s="2"/>
      <c r="FXM21" s="2"/>
      <c r="FXN21" s="2"/>
      <c r="FXO21" s="2"/>
      <c r="FXP21" s="2"/>
      <c r="FXQ21" s="2"/>
      <c r="FXR21" s="2"/>
      <c r="FXS21" s="2"/>
      <c r="FXT21" s="2"/>
      <c r="FXU21" s="2"/>
      <c r="FXV21" s="2"/>
      <c r="FXW21" s="2"/>
      <c r="FXX21" s="2"/>
      <c r="FXY21" s="2"/>
      <c r="FXZ21" s="2"/>
      <c r="FYA21" s="2"/>
      <c r="FYB21" s="2"/>
      <c r="FYC21" s="2"/>
      <c r="FYD21" s="2"/>
      <c r="FYE21" s="2"/>
      <c r="FYF21" s="2"/>
      <c r="FYG21" s="2"/>
      <c r="FYH21" s="2"/>
      <c r="FYI21" s="2"/>
      <c r="FYJ21" s="2"/>
      <c r="FYK21" s="2"/>
      <c r="FYL21" s="2"/>
      <c r="FYM21" s="2"/>
      <c r="FYN21" s="2"/>
      <c r="FYO21" s="2"/>
      <c r="FYP21" s="2"/>
      <c r="FYQ21" s="2"/>
      <c r="FYR21" s="2"/>
      <c r="FYS21" s="2"/>
      <c r="FYT21" s="2"/>
      <c r="FYU21" s="2"/>
      <c r="FYV21" s="2"/>
      <c r="FYW21" s="2"/>
      <c r="FYX21" s="2"/>
      <c r="FYY21" s="2"/>
      <c r="FYZ21" s="2"/>
      <c r="FZA21" s="2"/>
      <c r="FZB21" s="2"/>
      <c r="FZC21" s="2"/>
      <c r="FZD21" s="2"/>
      <c r="FZE21" s="2"/>
      <c r="FZF21" s="2"/>
      <c r="FZG21" s="2"/>
      <c r="FZH21" s="2"/>
      <c r="FZI21" s="2"/>
      <c r="FZJ21" s="2"/>
      <c r="FZK21" s="2"/>
      <c r="FZL21" s="2"/>
      <c r="FZM21" s="2"/>
      <c r="FZN21" s="2"/>
      <c r="FZO21" s="2"/>
      <c r="FZP21" s="2"/>
      <c r="FZQ21" s="2"/>
      <c r="FZR21" s="2"/>
      <c r="FZS21" s="2"/>
      <c r="FZT21" s="2"/>
      <c r="FZU21" s="2"/>
      <c r="FZV21" s="2"/>
      <c r="FZW21" s="2"/>
      <c r="FZX21" s="2"/>
      <c r="FZY21" s="2"/>
      <c r="FZZ21" s="2"/>
      <c r="GAA21" s="2"/>
      <c r="GAB21" s="2"/>
      <c r="GAC21" s="2"/>
      <c r="GAD21" s="2"/>
      <c r="GAE21" s="2"/>
      <c r="GAF21" s="2"/>
      <c r="GAG21" s="2"/>
      <c r="GAH21" s="2"/>
      <c r="GAI21" s="2"/>
      <c r="GAJ21" s="2"/>
      <c r="GAK21" s="2"/>
      <c r="GAL21" s="2"/>
      <c r="GAM21" s="2"/>
      <c r="GAN21" s="2"/>
      <c r="GAO21" s="2"/>
      <c r="GAP21" s="2"/>
      <c r="GAQ21" s="2"/>
      <c r="GAR21" s="2"/>
      <c r="GAS21" s="2"/>
      <c r="GAT21" s="2"/>
      <c r="GAU21" s="2"/>
      <c r="GAV21" s="2"/>
      <c r="GAW21" s="2"/>
      <c r="GAX21" s="2"/>
      <c r="GAY21" s="2"/>
      <c r="GAZ21" s="2"/>
      <c r="GBA21" s="2"/>
      <c r="GBB21" s="2"/>
      <c r="GBC21" s="2"/>
      <c r="GBD21" s="2"/>
      <c r="GBE21" s="2"/>
      <c r="GBF21" s="2"/>
      <c r="GBG21" s="2"/>
      <c r="GBH21" s="2"/>
      <c r="GBI21" s="2"/>
      <c r="GBJ21" s="2"/>
      <c r="GBK21" s="2"/>
      <c r="GBL21" s="2"/>
      <c r="GBM21" s="2"/>
      <c r="GBN21" s="2"/>
      <c r="GBO21" s="2"/>
      <c r="GBP21" s="2"/>
      <c r="GBQ21" s="2"/>
      <c r="GBR21" s="2"/>
      <c r="GBS21" s="2"/>
      <c r="GBT21" s="2"/>
      <c r="GBU21" s="2"/>
      <c r="GBV21" s="2"/>
      <c r="GBW21" s="2"/>
      <c r="GBX21" s="2"/>
      <c r="GBY21" s="2"/>
      <c r="GBZ21" s="2"/>
      <c r="GCA21" s="2"/>
      <c r="GCB21" s="2"/>
      <c r="GCC21" s="2"/>
      <c r="GCD21" s="2"/>
      <c r="GCE21" s="2"/>
      <c r="GCF21" s="2"/>
      <c r="GCG21" s="2"/>
      <c r="GCH21" s="2"/>
      <c r="GCI21" s="2"/>
      <c r="GCJ21" s="2"/>
      <c r="GCK21" s="2"/>
      <c r="GCL21" s="2"/>
      <c r="GCM21" s="2"/>
      <c r="GCN21" s="2"/>
      <c r="GCO21" s="2"/>
      <c r="GCP21" s="2"/>
      <c r="GCQ21" s="2"/>
      <c r="GCR21" s="2"/>
      <c r="GCS21" s="2"/>
      <c r="GCT21" s="2"/>
      <c r="GCU21" s="2"/>
      <c r="GCV21" s="2"/>
      <c r="GCW21" s="2"/>
      <c r="GCX21" s="2"/>
      <c r="GCY21" s="2"/>
      <c r="GCZ21" s="2"/>
      <c r="GDA21" s="2"/>
      <c r="GDB21" s="2"/>
      <c r="GDC21" s="2"/>
      <c r="GDD21" s="2"/>
      <c r="GDE21" s="2"/>
      <c r="GDF21" s="2"/>
      <c r="GDG21" s="2"/>
      <c r="GDH21" s="2"/>
      <c r="GDI21" s="2"/>
      <c r="GDJ21" s="2"/>
      <c r="GDK21" s="2"/>
      <c r="GDL21" s="2"/>
      <c r="GDM21" s="2"/>
      <c r="GDN21" s="2"/>
      <c r="GDO21" s="2"/>
      <c r="GDP21" s="2"/>
      <c r="GDQ21" s="2"/>
      <c r="GDR21" s="2"/>
      <c r="GDS21" s="2"/>
      <c r="GDT21" s="2"/>
      <c r="GDU21" s="2"/>
      <c r="GDV21" s="2"/>
      <c r="GDW21" s="2"/>
      <c r="GDX21" s="2"/>
      <c r="GDY21" s="2"/>
      <c r="GDZ21" s="2"/>
      <c r="GEA21" s="2"/>
      <c r="GEB21" s="2"/>
      <c r="GEC21" s="2"/>
      <c r="GED21" s="2"/>
      <c r="GEE21" s="2"/>
      <c r="GEF21" s="2"/>
      <c r="GEG21" s="2"/>
      <c r="GEH21" s="2"/>
      <c r="GEI21" s="2"/>
      <c r="GEJ21" s="2"/>
      <c r="GEK21" s="2"/>
      <c r="GEL21" s="2"/>
      <c r="GEM21" s="2"/>
      <c r="GEN21" s="2"/>
      <c r="GEO21" s="2"/>
      <c r="GEP21" s="2"/>
      <c r="GEQ21" s="2"/>
      <c r="GER21" s="2"/>
      <c r="GES21" s="2"/>
      <c r="GET21" s="2"/>
      <c r="GEU21" s="2"/>
      <c r="GEV21" s="2"/>
      <c r="GEW21" s="2"/>
      <c r="GEX21" s="2"/>
      <c r="GEY21" s="2"/>
      <c r="GEZ21" s="2"/>
      <c r="GFA21" s="2"/>
      <c r="GFB21" s="2"/>
      <c r="GFC21" s="2"/>
      <c r="GFD21" s="2"/>
      <c r="GFE21" s="2"/>
      <c r="GFF21" s="2"/>
      <c r="GFG21" s="2"/>
      <c r="GFH21" s="2"/>
      <c r="GFI21" s="2"/>
      <c r="GFJ21" s="2"/>
      <c r="GFK21" s="2"/>
      <c r="GFL21" s="2"/>
      <c r="GFM21" s="2"/>
      <c r="GFN21" s="2"/>
      <c r="GFO21" s="2"/>
      <c r="GFP21" s="2"/>
      <c r="GFQ21" s="2"/>
      <c r="GFR21" s="2"/>
      <c r="GFS21" s="2"/>
      <c r="GFT21" s="2"/>
      <c r="GFU21" s="2"/>
      <c r="GFV21" s="2"/>
      <c r="GFW21" s="2"/>
      <c r="GFX21" s="2"/>
      <c r="GFY21" s="2"/>
      <c r="GFZ21" s="2"/>
      <c r="GGA21" s="2"/>
      <c r="GGB21" s="2"/>
      <c r="GGC21" s="2"/>
      <c r="GGD21" s="2"/>
      <c r="GGE21" s="2"/>
      <c r="GGF21" s="2"/>
      <c r="GGG21" s="2"/>
      <c r="GGH21" s="2"/>
      <c r="GGI21" s="2"/>
      <c r="GGJ21" s="2"/>
      <c r="GGK21" s="2"/>
      <c r="GGL21" s="2"/>
      <c r="GGM21" s="2"/>
      <c r="GGN21" s="2"/>
      <c r="GGO21" s="2"/>
      <c r="GGP21" s="2"/>
      <c r="GGQ21" s="2"/>
      <c r="GGR21" s="2"/>
      <c r="GGS21" s="2"/>
      <c r="GGT21" s="2"/>
      <c r="GGU21" s="2"/>
      <c r="GGV21" s="2"/>
      <c r="GGW21" s="2"/>
      <c r="GGX21" s="2"/>
      <c r="GGY21" s="2"/>
      <c r="GGZ21" s="2"/>
      <c r="GHA21" s="2"/>
      <c r="GHB21" s="2"/>
      <c r="GHC21" s="2"/>
      <c r="GHD21" s="2"/>
      <c r="GHE21" s="2"/>
      <c r="GHF21" s="2"/>
      <c r="GHG21" s="2"/>
      <c r="GHH21" s="2"/>
      <c r="GHI21" s="2"/>
      <c r="GHJ21" s="2"/>
      <c r="GHK21" s="2"/>
      <c r="GHL21" s="2"/>
      <c r="GHM21" s="2"/>
      <c r="GHN21" s="2"/>
      <c r="GHO21" s="2"/>
      <c r="GHP21" s="2"/>
      <c r="GHQ21" s="2"/>
      <c r="GHR21" s="2"/>
      <c r="GHS21" s="2"/>
      <c r="GHT21" s="2"/>
      <c r="GHU21" s="2"/>
      <c r="GHV21" s="2"/>
      <c r="GHW21" s="2"/>
      <c r="GHX21" s="2"/>
      <c r="GHY21" s="2"/>
      <c r="GHZ21" s="2"/>
      <c r="GIA21" s="2"/>
      <c r="GIB21" s="2"/>
      <c r="GIC21" s="2"/>
      <c r="GID21" s="2"/>
      <c r="GIE21" s="2"/>
      <c r="GIF21" s="2"/>
      <c r="GIG21" s="2"/>
      <c r="GIH21" s="2"/>
      <c r="GII21" s="2"/>
      <c r="GIJ21" s="2"/>
      <c r="GIK21" s="2"/>
      <c r="GIL21" s="2"/>
      <c r="GIM21" s="2"/>
      <c r="GIN21" s="2"/>
      <c r="GIO21" s="2"/>
      <c r="GIP21" s="2"/>
      <c r="GIQ21" s="2"/>
      <c r="GIR21" s="2"/>
      <c r="GIS21" s="2"/>
      <c r="GIT21" s="2"/>
      <c r="GIU21" s="2"/>
      <c r="GIV21" s="2"/>
      <c r="GIW21" s="2"/>
      <c r="GIX21" s="2"/>
      <c r="GIY21" s="2"/>
      <c r="GIZ21" s="2"/>
      <c r="GJA21" s="2"/>
      <c r="GJB21" s="2"/>
      <c r="GJC21" s="2"/>
      <c r="GJD21" s="2"/>
      <c r="GJE21" s="2"/>
      <c r="GJF21" s="2"/>
      <c r="GJG21" s="2"/>
      <c r="GJH21" s="2"/>
      <c r="GJI21" s="2"/>
      <c r="GJJ21" s="2"/>
      <c r="GJK21" s="2"/>
      <c r="GJL21" s="2"/>
      <c r="GJM21" s="2"/>
      <c r="GJN21" s="2"/>
      <c r="GJO21" s="2"/>
      <c r="GJP21" s="2"/>
      <c r="GJQ21" s="2"/>
      <c r="GJR21" s="2"/>
      <c r="GJS21" s="2"/>
      <c r="GJT21" s="2"/>
      <c r="GJU21" s="2"/>
      <c r="GJV21" s="2"/>
      <c r="GJW21" s="2"/>
      <c r="GJX21" s="2"/>
      <c r="GJY21" s="2"/>
      <c r="GJZ21" s="2"/>
      <c r="GKA21" s="2"/>
      <c r="GKB21" s="2"/>
      <c r="GKC21" s="2"/>
      <c r="GKD21" s="2"/>
      <c r="GKE21" s="2"/>
      <c r="GKF21" s="2"/>
      <c r="GKG21" s="2"/>
      <c r="GKH21" s="2"/>
      <c r="GKI21" s="2"/>
      <c r="GKJ21" s="2"/>
      <c r="GKK21" s="2"/>
      <c r="GKL21" s="2"/>
      <c r="GKM21" s="2"/>
      <c r="GKN21" s="2"/>
      <c r="GKO21" s="2"/>
      <c r="GKP21" s="2"/>
      <c r="GKQ21" s="2"/>
      <c r="GKR21" s="2"/>
      <c r="GKS21" s="2"/>
      <c r="GKT21" s="2"/>
      <c r="GKU21" s="2"/>
      <c r="GKV21" s="2"/>
      <c r="GKW21" s="2"/>
      <c r="GKX21" s="2"/>
      <c r="GKY21" s="2"/>
      <c r="GKZ21" s="2"/>
      <c r="GLA21" s="2"/>
      <c r="GLB21" s="2"/>
      <c r="GLC21" s="2"/>
      <c r="GLD21" s="2"/>
      <c r="GLE21" s="2"/>
      <c r="GLF21" s="2"/>
      <c r="GLG21" s="2"/>
      <c r="GLH21" s="2"/>
      <c r="GLI21" s="2"/>
      <c r="GLJ21" s="2"/>
      <c r="GLK21" s="2"/>
      <c r="GLL21" s="2"/>
      <c r="GLM21" s="2"/>
      <c r="GLN21" s="2"/>
      <c r="GLO21" s="2"/>
      <c r="GLP21" s="2"/>
      <c r="GLQ21" s="2"/>
      <c r="GLR21" s="2"/>
      <c r="GLS21" s="2"/>
      <c r="GLT21" s="2"/>
      <c r="GLU21" s="2"/>
      <c r="GLV21" s="2"/>
      <c r="GLW21" s="2"/>
      <c r="GLX21" s="2"/>
      <c r="GLY21" s="2"/>
      <c r="GLZ21" s="2"/>
      <c r="GMA21" s="2"/>
      <c r="GMB21" s="2"/>
      <c r="GMC21" s="2"/>
      <c r="GMD21" s="2"/>
      <c r="GME21" s="2"/>
      <c r="GMF21" s="2"/>
      <c r="GMG21" s="2"/>
      <c r="GMH21" s="2"/>
      <c r="GMI21" s="2"/>
      <c r="GMJ21" s="2"/>
      <c r="GMK21" s="2"/>
      <c r="GML21" s="2"/>
      <c r="GMM21" s="2"/>
      <c r="GMN21" s="2"/>
      <c r="GMO21" s="2"/>
      <c r="GMP21" s="2"/>
      <c r="GMQ21" s="2"/>
      <c r="GMR21" s="2"/>
      <c r="GMS21" s="2"/>
      <c r="GMT21" s="2"/>
      <c r="GMU21" s="2"/>
      <c r="GMV21" s="2"/>
      <c r="GMW21" s="2"/>
      <c r="GMX21" s="2"/>
      <c r="GMY21" s="2"/>
      <c r="GMZ21" s="2"/>
      <c r="GNA21" s="2"/>
      <c r="GNB21" s="2"/>
      <c r="GNC21" s="2"/>
      <c r="GND21" s="2"/>
      <c r="GNE21" s="2"/>
      <c r="GNF21" s="2"/>
      <c r="GNG21" s="2"/>
      <c r="GNH21" s="2"/>
      <c r="GNI21" s="2"/>
      <c r="GNJ21" s="2"/>
      <c r="GNK21" s="2"/>
      <c r="GNL21" s="2"/>
      <c r="GNM21" s="2"/>
      <c r="GNN21" s="2"/>
      <c r="GNO21" s="2"/>
      <c r="GNP21" s="2"/>
      <c r="GNQ21" s="2"/>
      <c r="GNR21" s="2"/>
      <c r="GNS21" s="2"/>
      <c r="GNT21" s="2"/>
      <c r="GNU21" s="2"/>
      <c r="GNV21" s="2"/>
      <c r="GNW21" s="2"/>
      <c r="GNX21" s="2"/>
      <c r="GNY21" s="2"/>
      <c r="GNZ21" s="2"/>
      <c r="GOA21" s="2"/>
      <c r="GOB21" s="2"/>
      <c r="GOC21" s="2"/>
      <c r="GOD21" s="2"/>
      <c r="GOE21" s="2"/>
      <c r="GOF21" s="2"/>
      <c r="GOG21" s="2"/>
      <c r="GOH21" s="2"/>
      <c r="GOI21" s="2"/>
      <c r="GOJ21" s="2"/>
      <c r="GOK21" s="2"/>
      <c r="GOL21" s="2"/>
      <c r="GOM21" s="2"/>
      <c r="GON21" s="2"/>
      <c r="GOO21" s="2"/>
      <c r="GOP21" s="2"/>
      <c r="GOQ21" s="2"/>
      <c r="GOR21" s="2"/>
      <c r="GOS21" s="2"/>
      <c r="GOT21" s="2"/>
      <c r="GOU21" s="2"/>
      <c r="GOV21" s="2"/>
      <c r="GOW21" s="2"/>
      <c r="GOX21" s="2"/>
      <c r="GOY21" s="2"/>
      <c r="GOZ21" s="2"/>
      <c r="GPA21" s="2"/>
      <c r="GPB21" s="2"/>
      <c r="GPC21" s="2"/>
      <c r="GPD21" s="2"/>
      <c r="GPE21" s="2"/>
      <c r="GPF21" s="2"/>
      <c r="GPG21" s="2"/>
      <c r="GPH21" s="2"/>
      <c r="GPI21" s="2"/>
      <c r="GPJ21" s="2"/>
      <c r="GPK21" s="2"/>
      <c r="GPL21" s="2"/>
      <c r="GPM21" s="2"/>
      <c r="GPN21" s="2"/>
      <c r="GPO21" s="2"/>
      <c r="GPP21" s="2"/>
      <c r="GPQ21" s="2"/>
      <c r="GPR21" s="2"/>
      <c r="GPS21" s="2"/>
      <c r="GPT21" s="2"/>
      <c r="GPU21" s="2"/>
      <c r="GPV21" s="2"/>
      <c r="GPW21" s="2"/>
      <c r="GPX21" s="2"/>
      <c r="GPY21" s="2"/>
      <c r="GPZ21" s="2"/>
      <c r="GQA21" s="2"/>
      <c r="GQB21" s="2"/>
      <c r="GQC21" s="2"/>
      <c r="GQD21" s="2"/>
      <c r="GQE21" s="2"/>
      <c r="GQF21" s="2"/>
      <c r="GQG21" s="2"/>
      <c r="GQH21" s="2"/>
      <c r="GQI21" s="2"/>
      <c r="GQJ21" s="2"/>
      <c r="GQK21" s="2"/>
      <c r="GQL21" s="2"/>
      <c r="GQM21" s="2"/>
      <c r="GQN21" s="2"/>
      <c r="GQO21" s="2"/>
      <c r="GQP21" s="2"/>
      <c r="GQQ21" s="2"/>
      <c r="GQR21" s="2"/>
      <c r="GQS21" s="2"/>
      <c r="GQT21" s="2"/>
      <c r="GQU21" s="2"/>
      <c r="GQV21" s="2"/>
      <c r="GQW21" s="2"/>
      <c r="GQX21" s="2"/>
      <c r="GQY21" s="2"/>
      <c r="GQZ21" s="2"/>
      <c r="GRA21" s="2"/>
      <c r="GRB21" s="2"/>
      <c r="GRC21" s="2"/>
      <c r="GRD21" s="2"/>
      <c r="GRE21" s="2"/>
      <c r="GRF21" s="2"/>
      <c r="GRG21" s="2"/>
      <c r="GRH21" s="2"/>
      <c r="GRI21" s="2"/>
      <c r="GRJ21" s="2"/>
      <c r="GRK21" s="2"/>
      <c r="GRL21" s="2"/>
      <c r="GRM21" s="2"/>
      <c r="GRN21" s="2"/>
      <c r="GRO21" s="2"/>
      <c r="GRP21" s="2"/>
      <c r="GRQ21" s="2"/>
      <c r="GRR21" s="2"/>
      <c r="GRS21" s="2"/>
      <c r="GRT21" s="2"/>
      <c r="GRU21" s="2"/>
      <c r="GRV21" s="2"/>
      <c r="GRW21" s="2"/>
      <c r="GRX21" s="2"/>
      <c r="GRY21" s="2"/>
      <c r="GRZ21" s="2"/>
      <c r="GSA21" s="2"/>
      <c r="GSB21" s="2"/>
      <c r="GSC21" s="2"/>
      <c r="GSD21" s="2"/>
      <c r="GSE21" s="2"/>
      <c r="GSF21" s="2"/>
      <c r="GSG21" s="2"/>
      <c r="GSH21" s="2"/>
      <c r="GSI21" s="2"/>
      <c r="GSJ21" s="2"/>
      <c r="GSK21" s="2"/>
      <c r="GSL21" s="2"/>
      <c r="GSM21" s="2"/>
      <c r="GSN21" s="2"/>
      <c r="GSO21" s="2"/>
      <c r="GSP21" s="2"/>
      <c r="GSQ21" s="2"/>
      <c r="GSR21" s="2"/>
      <c r="GSS21" s="2"/>
      <c r="GST21" s="2"/>
      <c r="GSU21" s="2"/>
      <c r="GSV21" s="2"/>
      <c r="GSW21" s="2"/>
      <c r="GSX21" s="2"/>
      <c r="GSY21" s="2"/>
      <c r="GSZ21" s="2"/>
      <c r="GTA21" s="2"/>
      <c r="GTB21" s="2"/>
      <c r="GTC21" s="2"/>
      <c r="GTD21" s="2"/>
      <c r="GTE21" s="2"/>
      <c r="GTF21" s="2"/>
      <c r="GTG21" s="2"/>
      <c r="GTH21" s="2"/>
      <c r="GTI21" s="2"/>
      <c r="GTJ21" s="2"/>
      <c r="GTK21" s="2"/>
      <c r="GTL21" s="2"/>
      <c r="GTM21" s="2"/>
      <c r="GTN21" s="2"/>
      <c r="GTO21" s="2"/>
      <c r="GTP21" s="2"/>
      <c r="GTQ21" s="2"/>
      <c r="GTR21" s="2"/>
      <c r="GTS21" s="2"/>
      <c r="GTT21" s="2"/>
      <c r="GTU21" s="2"/>
      <c r="GTV21" s="2"/>
      <c r="GTW21" s="2"/>
      <c r="GTX21" s="2"/>
      <c r="GTY21" s="2"/>
      <c r="GTZ21" s="2"/>
      <c r="GUA21" s="2"/>
      <c r="GUB21" s="2"/>
      <c r="GUC21" s="2"/>
      <c r="GUD21" s="2"/>
      <c r="GUE21" s="2"/>
      <c r="GUF21" s="2"/>
      <c r="GUG21" s="2"/>
      <c r="GUH21" s="2"/>
      <c r="GUI21" s="2"/>
      <c r="GUJ21" s="2"/>
      <c r="GUK21" s="2"/>
      <c r="GUL21" s="2"/>
      <c r="GUM21" s="2"/>
      <c r="GUN21" s="2"/>
      <c r="GUO21" s="2"/>
      <c r="GUP21" s="2"/>
      <c r="GUQ21" s="2"/>
      <c r="GUR21" s="2"/>
      <c r="GUS21" s="2"/>
      <c r="GUT21" s="2"/>
      <c r="GUU21" s="2"/>
      <c r="GUV21" s="2"/>
      <c r="GUW21" s="2"/>
      <c r="GUX21" s="2"/>
      <c r="GUY21" s="2"/>
      <c r="GUZ21" s="2"/>
      <c r="GVA21" s="2"/>
      <c r="GVB21" s="2"/>
      <c r="GVC21" s="2"/>
      <c r="GVD21" s="2"/>
      <c r="GVE21" s="2"/>
      <c r="GVF21" s="2"/>
      <c r="GVG21" s="2"/>
      <c r="GVH21" s="2"/>
      <c r="GVI21" s="2"/>
      <c r="GVJ21" s="2"/>
      <c r="GVK21" s="2"/>
      <c r="GVL21" s="2"/>
      <c r="GVM21" s="2"/>
      <c r="GVN21" s="2"/>
      <c r="GVO21" s="2"/>
      <c r="GVP21" s="2"/>
      <c r="GVQ21" s="2"/>
      <c r="GVR21" s="2"/>
      <c r="GVS21" s="2"/>
      <c r="GVT21" s="2"/>
      <c r="GVU21" s="2"/>
      <c r="GVV21" s="2"/>
      <c r="GVW21" s="2"/>
      <c r="GVX21" s="2"/>
      <c r="GVY21" s="2"/>
      <c r="GVZ21" s="2"/>
      <c r="GWA21" s="2"/>
      <c r="GWB21" s="2"/>
      <c r="GWC21" s="2"/>
      <c r="GWD21" s="2"/>
      <c r="GWE21" s="2"/>
      <c r="GWF21" s="2"/>
      <c r="GWG21" s="2"/>
      <c r="GWH21" s="2"/>
      <c r="GWI21" s="2"/>
      <c r="GWJ21" s="2"/>
      <c r="GWK21" s="2"/>
      <c r="GWL21" s="2"/>
      <c r="GWM21" s="2"/>
      <c r="GWN21" s="2"/>
      <c r="GWO21" s="2"/>
      <c r="GWP21" s="2"/>
      <c r="GWQ21" s="2"/>
      <c r="GWR21" s="2"/>
      <c r="GWS21" s="2"/>
      <c r="GWT21" s="2"/>
      <c r="GWU21" s="2"/>
      <c r="GWV21" s="2"/>
      <c r="GWW21" s="2"/>
      <c r="GWX21" s="2"/>
      <c r="GWY21" s="2"/>
      <c r="GWZ21" s="2"/>
      <c r="GXA21" s="2"/>
      <c r="GXB21" s="2"/>
      <c r="GXC21" s="2"/>
      <c r="GXD21" s="2"/>
      <c r="GXE21" s="2"/>
      <c r="GXF21" s="2"/>
      <c r="GXG21" s="2"/>
      <c r="GXH21" s="2"/>
      <c r="GXI21" s="2"/>
      <c r="GXJ21" s="2"/>
      <c r="GXK21" s="2"/>
      <c r="GXL21" s="2"/>
      <c r="GXM21" s="2"/>
      <c r="GXN21" s="2"/>
      <c r="GXO21" s="2"/>
      <c r="GXP21" s="2"/>
      <c r="GXQ21" s="2"/>
      <c r="GXR21" s="2"/>
      <c r="GXS21" s="2"/>
      <c r="GXT21" s="2"/>
      <c r="GXU21" s="2"/>
      <c r="GXV21" s="2"/>
      <c r="GXW21" s="2"/>
      <c r="GXX21" s="2"/>
      <c r="GXY21" s="2"/>
      <c r="GXZ21" s="2"/>
      <c r="GYA21" s="2"/>
      <c r="GYB21" s="2"/>
      <c r="GYC21" s="2"/>
      <c r="GYD21" s="2"/>
      <c r="GYE21" s="2"/>
      <c r="GYF21" s="2"/>
      <c r="GYG21" s="2"/>
      <c r="GYH21" s="2"/>
      <c r="GYI21" s="2"/>
      <c r="GYJ21" s="2"/>
      <c r="GYK21" s="2"/>
      <c r="GYL21" s="2"/>
      <c r="GYM21" s="2"/>
      <c r="GYN21" s="2"/>
      <c r="GYO21" s="2"/>
      <c r="GYP21" s="2"/>
      <c r="GYQ21" s="2"/>
      <c r="GYR21" s="2"/>
      <c r="GYS21" s="2"/>
      <c r="GYT21" s="2"/>
      <c r="GYU21" s="2"/>
      <c r="GYV21" s="2"/>
      <c r="GYW21" s="2"/>
      <c r="GYX21" s="2"/>
      <c r="GYY21" s="2"/>
      <c r="GYZ21" s="2"/>
      <c r="GZA21" s="2"/>
      <c r="GZB21" s="2"/>
      <c r="GZC21" s="2"/>
      <c r="GZD21" s="2"/>
      <c r="GZE21" s="2"/>
      <c r="GZF21" s="2"/>
      <c r="GZG21" s="2"/>
      <c r="GZH21" s="2"/>
      <c r="GZI21" s="2"/>
      <c r="GZJ21" s="2"/>
      <c r="GZK21" s="2"/>
      <c r="GZL21" s="2"/>
      <c r="GZM21" s="2"/>
      <c r="GZN21" s="2"/>
      <c r="GZO21" s="2"/>
      <c r="GZP21" s="2"/>
      <c r="GZQ21" s="2"/>
      <c r="GZR21" s="2"/>
      <c r="GZS21" s="2"/>
      <c r="GZT21" s="2"/>
      <c r="GZU21" s="2"/>
      <c r="GZV21" s="2"/>
      <c r="GZW21" s="2"/>
      <c r="GZX21" s="2"/>
      <c r="GZY21" s="2"/>
      <c r="GZZ21" s="2"/>
      <c r="HAA21" s="2"/>
      <c r="HAB21" s="2"/>
      <c r="HAC21" s="2"/>
      <c r="HAD21" s="2"/>
      <c r="HAE21" s="2"/>
      <c r="HAF21" s="2"/>
      <c r="HAG21" s="2"/>
      <c r="HAH21" s="2"/>
      <c r="HAI21" s="2"/>
      <c r="HAJ21" s="2"/>
      <c r="HAK21" s="2"/>
      <c r="HAL21" s="2"/>
      <c r="HAM21" s="2"/>
      <c r="HAN21" s="2"/>
      <c r="HAO21" s="2"/>
      <c r="HAP21" s="2"/>
      <c r="HAQ21" s="2"/>
      <c r="HAR21" s="2"/>
      <c r="HAS21" s="2"/>
      <c r="HAT21" s="2"/>
      <c r="HAU21" s="2"/>
      <c r="HAV21" s="2"/>
      <c r="HAW21" s="2"/>
      <c r="HAX21" s="2"/>
      <c r="HAY21" s="2"/>
      <c r="HAZ21" s="2"/>
      <c r="HBA21" s="2"/>
      <c r="HBB21" s="2"/>
      <c r="HBC21" s="2"/>
      <c r="HBD21" s="2"/>
      <c r="HBE21" s="2"/>
      <c r="HBF21" s="2"/>
      <c r="HBG21" s="2"/>
      <c r="HBH21" s="2"/>
      <c r="HBI21" s="2"/>
      <c r="HBJ21" s="2"/>
      <c r="HBK21" s="2"/>
      <c r="HBL21" s="2"/>
      <c r="HBM21" s="2"/>
      <c r="HBN21" s="2"/>
      <c r="HBO21" s="2"/>
      <c r="HBP21" s="2"/>
      <c r="HBQ21" s="2"/>
      <c r="HBR21" s="2"/>
      <c r="HBS21" s="2"/>
      <c r="HBT21" s="2"/>
      <c r="HBU21" s="2"/>
      <c r="HBV21" s="2"/>
      <c r="HBW21" s="2"/>
      <c r="HBX21" s="2"/>
      <c r="HBY21" s="2"/>
      <c r="HBZ21" s="2"/>
      <c r="HCA21" s="2"/>
      <c r="HCB21" s="2"/>
      <c r="HCC21" s="2"/>
      <c r="HCD21" s="2"/>
      <c r="HCE21" s="2"/>
      <c r="HCF21" s="2"/>
      <c r="HCG21" s="2"/>
      <c r="HCH21" s="2"/>
      <c r="HCI21" s="2"/>
      <c r="HCJ21" s="2"/>
      <c r="HCK21" s="2"/>
      <c r="HCL21" s="2"/>
      <c r="HCM21" s="2"/>
      <c r="HCN21" s="2"/>
      <c r="HCO21" s="2"/>
      <c r="HCP21" s="2"/>
      <c r="HCQ21" s="2"/>
      <c r="HCR21" s="2"/>
      <c r="HCS21" s="2"/>
      <c r="HCT21" s="2"/>
      <c r="HCU21" s="2"/>
      <c r="HCV21" s="2"/>
      <c r="HCW21" s="2"/>
      <c r="HCX21" s="2"/>
      <c r="HCY21" s="2"/>
      <c r="HCZ21" s="2"/>
      <c r="HDA21" s="2"/>
      <c r="HDB21" s="2"/>
      <c r="HDC21" s="2"/>
      <c r="HDD21" s="2"/>
      <c r="HDE21" s="2"/>
      <c r="HDF21" s="2"/>
      <c r="HDG21" s="2"/>
      <c r="HDH21" s="2"/>
      <c r="HDI21" s="2"/>
      <c r="HDJ21" s="2"/>
      <c r="HDK21" s="2"/>
      <c r="HDL21" s="2"/>
      <c r="HDM21" s="2"/>
      <c r="HDN21" s="2"/>
      <c r="HDO21" s="2"/>
      <c r="HDP21" s="2"/>
      <c r="HDQ21" s="2"/>
      <c r="HDR21" s="2"/>
      <c r="HDS21" s="2"/>
      <c r="HDT21" s="2"/>
      <c r="HDU21" s="2"/>
      <c r="HDV21" s="2"/>
      <c r="HDW21" s="2"/>
      <c r="HDX21" s="2"/>
      <c r="HDY21" s="2"/>
      <c r="HDZ21" s="2"/>
      <c r="HEA21" s="2"/>
      <c r="HEB21" s="2"/>
      <c r="HEC21" s="2"/>
      <c r="HED21" s="2"/>
      <c r="HEE21" s="2"/>
      <c r="HEF21" s="2"/>
      <c r="HEG21" s="2"/>
      <c r="HEH21" s="2"/>
      <c r="HEI21" s="2"/>
      <c r="HEJ21" s="2"/>
      <c r="HEK21" s="2"/>
      <c r="HEL21" s="2"/>
      <c r="HEM21" s="2"/>
      <c r="HEN21" s="2"/>
      <c r="HEO21" s="2"/>
      <c r="HEP21" s="2"/>
      <c r="HEQ21" s="2"/>
      <c r="HER21" s="2"/>
      <c r="HES21" s="2"/>
      <c r="HET21" s="2"/>
      <c r="HEU21" s="2"/>
      <c r="HEV21" s="2"/>
      <c r="HEW21" s="2"/>
      <c r="HEX21" s="2"/>
      <c r="HEY21" s="2"/>
      <c r="HEZ21" s="2"/>
      <c r="HFA21" s="2"/>
      <c r="HFB21" s="2"/>
      <c r="HFC21" s="2"/>
      <c r="HFD21" s="2"/>
      <c r="HFE21" s="2"/>
      <c r="HFF21" s="2"/>
      <c r="HFG21" s="2"/>
      <c r="HFH21" s="2"/>
      <c r="HFI21" s="2"/>
      <c r="HFJ21" s="2"/>
      <c r="HFK21" s="2"/>
      <c r="HFL21" s="2"/>
      <c r="HFM21" s="2"/>
      <c r="HFN21" s="2"/>
      <c r="HFO21" s="2"/>
      <c r="HFP21" s="2"/>
      <c r="HFQ21" s="2"/>
      <c r="HFR21" s="2"/>
      <c r="HFS21" s="2"/>
      <c r="HFT21" s="2"/>
      <c r="HFU21" s="2"/>
      <c r="HFV21" s="2"/>
      <c r="HFW21" s="2"/>
      <c r="HFX21" s="2"/>
      <c r="HFY21" s="2"/>
      <c r="HFZ21" s="2"/>
      <c r="HGA21" s="2"/>
      <c r="HGB21" s="2"/>
      <c r="HGC21" s="2"/>
      <c r="HGD21" s="2"/>
      <c r="HGE21" s="2"/>
      <c r="HGF21" s="2"/>
      <c r="HGG21" s="2"/>
      <c r="HGH21" s="2"/>
      <c r="HGI21" s="2"/>
      <c r="HGJ21" s="2"/>
      <c r="HGK21" s="2"/>
      <c r="HGL21" s="2"/>
      <c r="HGM21" s="2"/>
      <c r="HGN21" s="2"/>
      <c r="HGO21" s="2"/>
      <c r="HGP21" s="2"/>
      <c r="HGQ21" s="2"/>
      <c r="HGR21" s="2"/>
      <c r="HGS21" s="2"/>
      <c r="HGT21" s="2"/>
      <c r="HGU21" s="2"/>
      <c r="HGV21" s="2"/>
      <c r="HGW21" s="2"/>
      <c r="HGX21" s="2"/>
      <c r="HGY21" s="2"/>
      <c r="HGZ21" s="2"/>
      <c r="HHA21" s="2"/>
      <c r="HHB21" s="2"/>
      <c r="HHC21" s="2"/>
      <c r="HHD21" s="2"/>
      <c r="HHE21" s="2"/>
      <c r="HHF21" s="2"/>
      <c r="HHG21" s="2"/>
      <c r="HHH21" s="2"/>
      <c r="HHI21" s="2"/>
      <c r="HHJ21" s="2"/>
      <c r="HHK21" s="2"/>
      <c r="HHL21" s="2"/>
      <c r="HHM21" s="2"/>
      <c r="HHN21" s="2"/>
      <c r="HHO21" s="2"/>
      <c r="HHP21" s="2"/>
      <c r="HHQ21" s="2"/>
      <c r="HHR21" s="2"/>
      <c r="HHS21" s="2"/>
      <c r="HHT21" s="2"/>
      <c r="HHU21" s="2"/>
      <c r="HHV21" s="2"/>
      <c r="HHW21" s="2"/>
      <c r="HHX21" s="2"/>
      <c r="HHY21" s="2"/>
      <c r="HHZ21" s="2"/>
      <c r="HIA21" s="2"/>
      <c r="HIB21" s="2"/>
      <c r="HIC21" s="2"/>
      <c r="HID21" s="2"/>
      <c r="HIE21" s="2"/>
      <c r="HIF21" s="2"/>
      <c r="HIG21" s="2"/>
      <c r="HIH21" s="2"/>
      <c r="HII21" s="2"/>
      <c r="HIJ21" s="2"/>
      <c r="HIK21" s="2"/>
      <c r="HIL21" s="2"/>
      <c r="HIM21" s="2"/>
      <c r="HIN21" s="2"/>
      <c r="HIO21" s="2"/>
      <c r="HIP21" s="2"/>
      <c r="HIQ21" s="2"/>
      <c r="HIR21" s="2"/>
      <c r="HIS21" s="2"/>
      <c r="HIT21" s="2"/>
      <c r="HIU21" s="2"/>
      <c r="HIV21" s="2"/>
      <c r="HIW21" s="2"/>
      <c r="HIX21" s="2"/>
      <c r="HIY21" s="2"/>
      <c r="HIZ21" s="2"/>
      <c r="HJA21" s="2"/>
      <c r="HJB21" s="2"/>
      <c r="HJC21" s="2"/>
      <c r="HJD21" s="2"/>
      <c r="HJE21" s="2"/>
      <c r="HJF21" s="2"/>
      <c r="HJG21" s="2"/>
      <c r="HJH21" s="2"/>
      <c r="HJI21" s="2"/>
      <c r="HJJ21" s="2"/>
      <c r="HJK21" s="2"/>
      <c r="HJL21" s="2"/>
      <c r="HJM21" s="2"/>
      <c r="HJN21" s="2"/>
      <c r="HJO21" s="2"/>
      <c r="HJP21" s="2"/>
      <c r="HJQ21" s="2"/>
      <c r="HJR21" s="2"/>
      <c r="HJS21" s="2"/>
      <c r="HJT21" s="2"/>
      <c r="HJU21" s="2"/>
      <c r="HJV21" s="2"/>
      <c r="HJW21" s="2"/>
      <c r="HJX21" s="2"/>
      <c r="HJY21" s="2"/>
      <c r="HJZ21" s="2"/>
      <c r="HKA21" s="2"/>
      <c r="HKB21" s="2"/>
      <c r="HKC21" s="2"/>
      <c r="HKD21" s="2"/>
      <c r="HKE21" s="2"/>
      <c r="HKF21" s="2"/>
      <c r="HKG21" s="2"/>
      <c r="HKH21" s="2"/>
      <c r="HKI21" s="2"/>
      <c r="HKJ21" s="2"/>
      <c r="HKK21" s="2"/>
      <c r="HKL21" s="2"/>
      <c r="HKM21" s="2"/>
      <c r="HKN21" s="2"/>
      <c r="HKO21" s="2"/>
      <c r="HKP21" s="2"/>
      <c r="HKQ21" s="2"/>
      <c r="HKR21" s="2"/>
      <c r="HKS21" s="2"/>
      <c r="HKT21" s="2"/>
      <c r="HKU21" s="2"/>
      <c r="HKV21" s="2"/>
      <c r="HKW21" s="2"/>
      <c r="HKX21" s="2"/>
      <c r="HKY21" s="2"/>
      <c r="HKZ21" s="2"/>
      <c r="HLA21" s="2"/>
      <c r="HLB21" s="2"/>
      <c r="HLC21" s="2"/>
      <c r="HLD21" s="2"/>
      <c r="HLE21" s="2"/>
      <c r="HLF21" s="2"/>
      <c r="HLG21" s="2"/>
      <c r="HLH21" s="2"/>
      <c r="HLI21" s="2"/>
      <c r="HLJ21" s="2"/>
      <c r="HLK21" s="2"/>
      <c r="HLL21" s="2"/>
      <c r="HLM21" s="2"/>
      <c r="HLN21" s="2"/>
      <c r="HLO21" s="2"/>
      <c r="HLP21" s="2"/>
      <c r="HLQ21" s="2"/>
      <c r="HLR21" s="2"/>
      <c r="HLS21" s="2"/>
      <c r="HLT21" s="2"/>
      <c r="HLU21" s="2"/>
      <c r="HLV21" s="2"/>
      <c r="HLW21" s="2"/>
      <c r="HLX21" s="2"/>
      <c r="HLY21" s="2"/>
      <c r="HLZ21" s="2"/>
      <c r="HMA21" s="2"/>
      <c r="HMB21" s="2"/>
      <c r="HMC21" s="2"/>
      <c r="HMD21" s="2"/>
      <c r="HME21" s="2"/>
      <c r="HMF21" s="2"/>
      <c r="HMG21" s="2"/>
      <c r="HMH21" s="2"/>
      <c r="HMI21" s="2"/>
      <c r="HMJ21" s="2"/>
      <c r="HMK21" s="2"/>
      <c r="HML21" s="2"/>
      <c r="HMM21" s="2"/>
      <c r="HMN21" s="2"/>
      <c r="HMO21" s="2"/>
      <c r="HMP21" s="2"/>
      <c r="HMQ21" s="2"/>
      <c r="HMR21" s="2"/>
      <c r="HMS21" s="2"/>
      <c r="HMT21" s="2"/>
      <c r="HMU21" s="2"/>
      <c r="HMV21" s="2"/>
      <c r="HMW21" s="2"/>
      <c r="HMX21" s="2"/>
      <c r="HMY21" s="2"/>
      <c r="HMZ21" s="2"/>
      <c r="HNA21" s="2"/>
      <c r="HNB21" s="2"/>
      <c r="HNC21" s="2"/>
      <c r="HND21" s="2"/>
      <c r="HNE21" s="2"/>
      <c r="HNF21" s="2"/>
      <c r="HNG21" s="2"/>
      <c r="HNH21" s="2"/>
      <c r="HNI21" s="2"/>
      <c r="HNJ21" s="2"/>
      <c r="HNK21" s="2"/>
      <c r="HNL21" s="2"/>
      <c r="HNM21" s="2"/>
      <c r="HNN21" s="2"/>
      <c r="HNO21" s="2"/>
      <c r="HNP21" s="2"/>
      <c r="HNQ21" s="2"/>
      <c r="HNR21" s="2"/>
      <c r="HNS21" s="2"/>
      <c r="HNT21" s="2"/>
      <c r="HNU21" s="2"/>
      <c r="HNV21" s="2"/>
      <c r="HNW21" s="2"/>
      <c r="HNX21" s="2"/>
      <c r="HNY21" s="2"/>
      <c r="HNZ21" s="2"/>
      <c r="HOA21" s="2"/>
      <c r="HOB21" s="2"/>
      <c r="HOC21" s="2"/>
      <c r="HOD21" s="2"/>
      <c r="HOE21" s="2"/>
      <c r="HOF21" s="2"/>
      <c r="HOG21" s="2"/>
      <c r="HOH21" s="2"/>
      <c r="HOI21" s="2"/>
      <c r="HOJ21" s="2"/>
      <c r="HOK21" s="2"/>
      <c r="HOL21" s="2"/>
      <c r="HOM21" s="2"/>
      <c r="HON21" s="2"/>
      <c r="HOO21" s="2"/>
      <c r="HOP21" s="2"/>
      <c r="HOQ21" s="2"/>
      <c r="HOR21" s="2"/>
      <c r="HOS21" s="2"/>
      <c r="HOT21" s="2"/>
      <c r="HOU21" s="2"/>
      <c r="HOV21" s="2"/>
      <c r="HOW21" s="2"/>
      <c r="HOX21" s="2"/>
      <c r="HOY21" s="2"/>
      <c r="HOZ21" s="2"/>
      <c r="HPA21" s="2"/>
      <c r="HPB21" s="2"/>
      <c r="HPC21" s="2"/>
      <c r="HPD21" s="2"/>
      <c r="HPE21" s="2"/>
      <c r="HPF21" s="2"/>
      <c r="HPG21" s="2"/>
      <c r="HPH21" s="2"/>
      <c r="HPI21" s="2"/>
      <c r="HPJ21" s="2"/>
      <c r="HPK21" s="2"/>
      <c r="HPL21" s="2"/>
      <c r="HPM21" s="2"/>
      <c r="HPN21" s="2"/>
      <c r="HPO21" s="2"/>
      <c r="HPP21" s="2"/>
      <c r="HPQ21" s="2"/>
      <c r="HPR21" s="2"/>
      <c r="HPS21" s="2"/>
      <c r="HPT21" s="2"/>
      <c r="HPU21" s="2"/>
      <c r="HPV21" s="2"/>
      <c r="HPW21" s="2"/>
      <c r="HPX21" s="2"/>
      <c r="HPY21" s="2"/>
      <c r="HPZ21" s="2"/>
      <c r="HQA21" s="2"/>
      <c r="HQB21" s="2"/>
      <c r="HQC21" s="2"/>
      <c r="HQD21" s="2"/>
      <c r="HQE21" s="2"/>
      <c r="HQF21" s="2"/>
      <c r="HQG21" s="2"/>
      <c r="HQH21" s="2"/>
      <c r="HQI21" s="2"/>
      <c r="HQJ21" s="2"/>
      <c r="HQK21" s="2"/>
      <c r="HQL21" s="2"/>
      <c r="HQM21" s="2"/>
      <c r="HQN21" s="2"/>
      <c r="HQO21" s="2"/>
      <c r="HQP21" s="2"/>
      <c r="HQQ21" s="2"/>
      <c r="HQR21" s="2"/>
      <c r="HQS21" s="2"/>
      <c r="HQT21" s="2"/>
      <c r="HQU21" s="2"/>
      <c r="HQV21" s="2"/>
      <c r="HQW21" s="2"/>
      <c r="HQX21" s="2"/>
      <c r="HQY21" s="2"/>
      <c r="HQZ21" s="2"/>
      <c r="HRA21" s="2"/>
      <c r="HRB21" s="2"/>
      <c r="HRC21" s="2"/>
      <c r="HRD21" s="2"/>
      <c r="HRE21" s="2"/>
      <c r="HRF21" s="2"/>
      <c r="HRG21" s="2"/>
      <c r="HRH21" s="2"/>
      <c r="HRI21" s="2"/>
      <c r="HRJ21" s="2"/>
      <c r="HRK21" s="2"/>
      <c r="HRL21" s="2"/>
      <c r="HRM21" s="2"/>
      <c r="HRN21" s="2"/>
      <c r="HRO21" s="2"/>
      <c r="HRP21" s="2"/>
      <c r="HRQ21" s="2"/>
      <c r="HRR21" s="2"/>
      <c r="HRS21" s="2"/>
      <c r="HRT21" s="2"/>
      <c r="HRU21" s="2"/>
      <c r="HRV21" s="2"/>
      <c r="HRW21" s="2"/>
      <c r="HRX21" s="2"/>
      <c r="HRY21" s="2"/>
      <c r="HRZ21" s="2"/>
      <c r="HSA21" s="2"/>
      <c r="HSB21" s="2"/>
      <c r="HSC21" s="2"/>
      <c r="HSD21" s="2"/>
      <c r="HSE21" s="2"/>
      <c r="HSF21" s="2"/>
      <c r="HSG21" s="2"/>
      <c r="HSH21" s="2"/>
      <c r="HSI21" s="2"/>
      <c r="HSJ21" s="2"/>
      <c r="HSK21" s="2"/>
      <c r="HSL21" s="2"/>
      <c r="HSM21" s="2"/>
      <c r="HSN21" s="2"/>
      <c r="HSO21" s="2"/>
      <c r="HSP21" s="2"/>
      <c r="HSQ21" s="2"/>
      <c r="HSR21" s="2"/>
      <c r="HSS21" s="2"/>
      <c r="HST21" s="2"/>
      <c r="HSU21" s="2"/>
      <c r="HSV21" s="2"/>
      <c r="HSW21" s="2"/>
      <c r="HSX21" s="2"/>
      <c r="HSY21" s="2"/>
      <c r="HSZ21" s="2"/>
      <c r="HTA21" s="2"/>
      <c r="HTB21" s="2"/>
      <c r="HTC21" s="2"/>
      <c r="HTD21" s="2"/>
      <c r="HTE21" s="2"/>
      <c r="HTF21" s="2"/>
      <c r="HTG21" s="2"/>
      <c r="HTH21" s="2"/>
      <c r="HTI21" s="2"/>
      <c r="HTJ21" s="2"/>
      <c r="HTK21" s="2"/>
      <c r="HTL21" s="2"/>
      <c r="HTM21" s="2"/>
      <c r="HTN21" s="2"/>
      <c r="HTO21" s="2"/>
      <c r="HTP21" s="2"/>
      <c r="HTQ21" s="2"/>
      <c r="HTR21" s="2"/>
      <c r="HTS21" s="2"/>
      <c r="HTT21" s="2"/>
      <c r="HTU21" s="2"/>
      <c r="HTV21" s="2"/>
      <c r="HTW21" s="2"/>
      <c r="HTX21" s="2"/>
      <c r="HTY21" s="2"/>
      <c r="HTZ21" s="2"/>
      <c r="HUA21" s="2"/>
      <c r="HUB21" s="2"/>
      <c r="HUC21" s="2"/>
      <c r="HUD21" s="2"/>
      <c r="HUE21" s="2"/>
      <c r="HUF21" s="2"/>
      <c r="HUG21" s="2"/>
      <c r="HUH21" s="2"/>
      <c r="HUI21" s="2"/>
      <c r="HUJ21" s="2"/>
      <c r="HUK21" s="2"/>
      <c r="HUL21" s="2"/>
      <c r="HUM21" s="2"/>
      <c r="HUN21" s="2"/>
      <c r="HUO21" s="2"/>
      <c r="HUP21" s="2"/>
      <c r="HUQ21" s="2"/>
      <c r="HUR21" s="2"/>
      <c r="HUS21" s="2"/>
      <c r="HUT21" s="2"/>
      <c r="HUU21" s="2"/>
      <c r="HUV21" s="2"/>
      <c r="HUW21" s="2"/>
      <c r="HUX21" s="2"/>
      <c r="HUY21" s="2"/>
      <c r="HUZ21" s="2"/>
      <c r="HVA21" s="2"/>
      <c r="HVB21" s="2"/>
      <c r="HVC21" s="2"/>
      <c r="HVD21" s="2"/>
      <c r="HVE21" s="2"/>
      <c r="HVF21" s="2"/>
      <c r="HVG21" s="2"/>
      <c r="HVH21" s="2"/>
      <c r="HVI21" s="2"/>
      <c r="HVJ21" s="2"/>
      <c r="HVK21" s="2"/>
      <c r="HVL21" s="2"/>
      <c r="HVM21" s="2"/>
      <c r="HVN21" s="2"/>
      <c r="HVO21" s="2"/>
      <c r="HVP21" s="2"/>
      <c r="HVQ21" s="2"/>
      <c r="HVR21" s="2"/>
      <c r="HVS21" s="2"/>
      <c r="HVT21" s="2"/>
      <c r="HVU21" s="2"/>
      <c r="HVV21" s="2"/>
      <c r="HVW21" s="2"/>
      <c r="HVX21" s="2"/>
      <c r="HVY21" s="2"/>
      <c r="HVZ21" s="2"/>
      <c r="HWA21" s="2"/>
      <c r="HWB21" s="2"/>
      <c r="HWC21" s="2"/>
      <c r="HWD21" s="2"/>
      <c r="HWE21" s="2"/>
      <c r="HWF21" s="2"/>
      <c r="HWG21" s="2"/>
      <c r="HWH21" s="2"/>
      <c r="HWI21" s="2"/>
      <c r="HWJ21" s="2"/>
      <c r="HWK21" s="2"/>
      <c r="HWL21" s="2"/>
      <c r="HWM21" s="2"/>
      <c r="HWN21" s="2"/>
      <c r="HWO21" s="2"/>
      <c r="HWP21" s="2"/>
      <c r="HWQ21" s="2"/>
      <c r="HWR21" s="2"/>
      <c r="HWS21" s="2"/>
      <c r="HWT21" s="2"/>
      <c r="HWU21" s="2"/>
      <c r="HWV21" s="2"/>
      <c r="HWW21" s="2"/>
      <c r="HWX21" s="2"/>
      <c r="HWY21" s="2"/>
      <c r="HWZ21" s="2"/>
      <c r="HXA21" s="2"/>
      <c r="HXB21" s="2"/>
      <c r="HXC21" s="2"/>
      <c r="HXD21" s="2"/>
      <c r="HXE21" s="2"/>
      <c r="HXF21" s="2"/>
      <c r="HXG21" s="2"/>
      <c r="HXH21" s="2"/>
      <c r="HXI21" s="2"/>
      <c r="HXJ21" s="2"/>
      <c r="HXK21" s="2"/>
      <c r="HXL21" s="2"/>
      <c r="HXM21" s="2"/>
      <c r="HXN21" s="2"/>
      <c r="HXO21" s="2"/>
      <c r="HXP21" s="2"/>
      <c r="HXQ21" s="2"/>
      <c r="HXR21" s="2"/>
      <c r="HXS21" s="2"/>
      <c r="HXT21" s="2"/>
      <c r="HXU21" s="2"/>
      <c r="HXV21" s="2"/>
      <c r="HXW21" s="2"/>
      <c r="HXX21" s="2"/>
      <c r="HXY21" s="2"/>
      <c r="HXZ21" s="2"/>
      <c r="HYA21" s="2"/>
      <c r="HYB21" s="2"/>
      <c r="HYC21" s="2"/>
      <c r="HYD21" s="2"/>
      <c r="HYE21" s="2"/>
      <c r="HYF21" s="2"/>
      <c r="HYG21" s="2"/>
      <c r="HYH21" s="2"/>
      <c r="HYI21" s="2"/>
      <c r="HYJ21" s="2"/>
      <c r="HYK21" s="2"/>
      <c r="HYL21" s="2"/>
      <c r="HYM21" s="2"/>
      <c r="HYN21" s="2"/>
      <c r="HYO21" s="2"/>
      <c r="HYP21" s="2"/>
      <c r="HYQ21" s="2"/>
      <c r="HYR21" s="2"/>
      <c r="HYS21" s="2"/>
      <c r="HYT21" s="2"/>
      <c r="HYU21" s="2"/>
      <c r="HYV21" s="2"/>
      <c r="HYW21" s="2"/>
      <c r="HYX21" s="2"/>
      <c r="HYY21" s="2"/>
      <c r="HYZ21" s="2"/>
      <c r="HZA21" s="2"/>
      <c r="HZB21" s="2"/>
      <c r="HZC21" s="2"/>
      <c r="HZD21" s="2"/>
      <c r="HZE21" s="2"/>
      <c r="HZF21" s="2"/>
      <c r="HZG21" s="2"/>
      <c r="HZH21" s="2"/>
      <c r="HZI21" s="2"/>
      <c r="HZJ21" s="2"/>
      <c r="HZK21" s="2"/>
      <c r="HZL21" s="2"/>
      <c r="HZM21" s="2"/>
      <c r="HZN21" s="2"/>
      <c r="HZO21" s="2"/>
      <c r="HZP21" s="2"/>
      <c r="HZQ21" s="2"/>
      <c r="HZR21" s="2"/>
      <c r="HZS21" s="2"/>
      <c r="HZT21" s="2"/>
      <c r="HZU21" s="2"/>
      <c r="HZV21" s="2"/>
      <c r="HZW21" s="2"/>
      <c r="HZX21" s="2"/>
      <c r="HZY21" s="2"/>
      <c r="HZZ21" s="2"/>
      <c r="IAA21" s="2"/>
      <c r="IAB21" s="2"/>
      <c r="IAC21" s="2"/>
      <c r="IAD21" s="2"/>
      <c r="IAE21" s="2"/>
      <c r="IAF21" s="2"/>
      <c r="IAG21" s="2"/>
      <c r="IAH21" s="2"/>
      <c r="IAI21" s="2"/>
      <c r="IAJ21" s="2"/>
      <c r="IAK21" s="2"/>
      <c r="IAL21" s="2"/>
      <c r="IAM21" s="2"/>
      <c r="IAN21" s="2"/>
      <c r="IAO21" s="2"/>
      <c r="IAP21" s="2"/>
      <c r="IAQ21" s="2"/>
      <c r="IAR21" s="2"/>
      <c r="IAS21" s="2"/>
      <c r="IAT21" s="2"/>
      <c r="IAU21" s="2"/>
      <c r="IAV21" s="2"/>
      <c r="IAW21" s="2"/>
      <c r="IAX21" s="2"/>
      <c r="IAY21" s="2"/>
      <c r="IAZ21" s="2"/>
      <c r="IBA21" s="2"/>
      <c r="IBB21" s="2"/>
      <c r="IBC21" s="2"/>
      <c r="IBD21" s="2"/>
      <c r="IBE21" s="2"/>
      <c r="IBF21" s="2"/>
      <c r="IBG21" s="2"/>
      <c r="IBH21" s="2"/>
      <c r="IBI21" s="2"/>
      <c r="IBJ21" s="2"/>
      <c r="IBK21" s="2"/>
      <c r="IBL21" s="2"/>
      <c r="IBM21" s="2"/>
      <c r="IBN21" s="2"/>
      <c r="IBO21" s="2"/>
      <c r="IBP21" s="2"/>
      <c r="IBQ21" s="2"/>
      <c r="IBR21" s="2"/>
      <c r="IBS21" s="2"/>
      <c r="IBT21" s="2"/>
      <c r="IBU21" s="2"/>
      <c r="IBV21" s="2"/>
      <c r="IBW21" s="2"/>
      <c r="IBX21" s="2"/>
      <c r="IBY21" s="2"/>
      <c r="IBZ21" s="2"/>
      <c r="ICA21" s="2"/>
      <c r="ICB21" s="2"/>
      <c r="ICC21" s="2"/>
      <c r="ICD21" s="2"/>
      <c r="ICE21" s="2"/>
      <c r="ICF21" s="2"/>
      <c r="ICG21" s="2"/>
      <c r="ICH21" s="2"/>
      <c r="ICI21" s="2"/>
      <c r="ICJ21" s="2"/>
      <c r="ICK21" s="2"/>
      <c r="ICL21" s="2"/>
      <c r="ICM21" s="2"/>
      <c r="ICN21" s="2"/>
      <c r="ICO21" s="2"/>
      <c r="ICP21" s="2"/>
      <c r="ICQ21" s="2"/>
      <c r="ICR21" s="2"/>
      <c r="ICS21" s="2"/>
      <c r="ICT21" s="2"/>
      <c r="ICU21" s="2"/>
      <c r="ICV21" s="2"/>
      <c r="ICW21" s="2"/>
      <c r="ICX21" s="2"/>
      <c r="ICY21" s="2"/>
      <c r="ICZ21" s="2"/>
      <c r="IDA21" s="2"/>
      <c r="IDB21" s="2"/>
      <c r="IDC21" s="2"/>
      <c r="IDD21" s="2"/>
      <c r="IDE21" s="2"/>
      <c r="IDF21" s="2"/>
      <c r="IDG21" s="2"/>
      <c r="IDH21" s="2"/>
      <c r="IDI21" s="2"/>
      <c r="IDJ21" s="2"/>
      <c r="IDK21" s="2"/>
      <c r="IDL21" s="2"/>
      <c r="IDM21" s="2"/>
      <c r="IDN21" s="2"/>
      <c r="IDO21" s="2"/>
      <c r="IDP21" s="2"/>
      <c r="IDQ21" s="2"/>
      <c r="IDR21" s="2"/>
      <c r="IDS21" s="2"/>
      <c r="IDT21" s="2"/>
      <c r="IDU21" s="2"/>
      <c r="IDV21" s="2"/>
      <c r="IDW21" s="2"/>
      <c r="IDX21" s="2"/>
      <c r="IDY21" s="2"/>
      <c r="IDZ21" s="2"/>
      <c r="IEA21" s="2"/>
      <c r="IEB21" s="2"/>
      <c r="IEC21" s="2"/>
      <c r="IED21" s="2"/>
      <c r="IEE21" s="2"/>
      <c r="IEF21" s="2"/>
      <c r="IEG21" s="2"/>
      <c r="IEH21" s="2"/>
      <c r="IEI21" s="2"/>
      <c r="IEJ21" s="2"/>
      <c r="IEK21" s="2"/>
      <c r="IEL21" s="2"/>
      <c r="IEM21" s="2"/>
      <c r="IEN21" s="2"/>
      <c r="IEO21" s="2"/>
      <c r="IEP21" s="2"/>
      <c r="IEQ21" s="2"/>
      <c r="IER21" s="2"/>
      <c r="IES21" s="2"/>
      <c r="IET21" s="2"/>
      <c r="IEU21" s="2"/>
      <c r="IEV21" s="2"/>
      <c r="IEW21" s="2"/>
      <c r="IEX21" s="2"/>
      <c r="IEY21" s="2"/>
      <c r="IEZ21" s="2"/>
      <c r="IFA21" s="2"/>
      <c r="IFB21" s="2"/>
      <c r="IFC21" s="2"/>
      <c r="IFD21" s="2"/>
      <c r="IFE21" s="2"/>
      <c r="IFF21" s="2"/>
      <c r="IFG21" s="2"/>
      <c r="IFH21" s="2"/>
      <c r="IFI21" s="2"/>
      <c r="IFJ21" s="2"/>
      <c r="IFK21" s="2"/>
      <c r="IFL21" s="2"/>
      <c r="IFM21" s="2"/>
      <c r="IFN21" s="2"/>
      <c r="IFO21" s="2"/>
      <c r="IFP21" s="2"/>
      <c r="IFQ21" s="2"/>
      <c r="IFR21" s="2"/>
      <c r="IFS21" s="2"/>
      <c r="IFT21" s="2"/>
      <c r="IFU21" s="2"/>
      <c r="IFV21" s="2"/>
      <c r="IFW21" s="2"/>
      <c r="IFX21" s="2"/>
      <c r="IFY21" s="2"/>
      <c r="IFZ21" s="2"/>
      <c r="IGA21" s="2"/>
      <c r="IGB21" s="2"/>
      <c r="IGC21" s="2"/>
      <c r="IGD21" s="2"/>
      <c r="IGE21" s="2"/>
      <c r="IGF21" s="2"/>
      <c r="IGG21" s="2"/>
      <c r="IGH21" s="2"/>
      <c r="IGI21" s="2"/>
      <c r="IGJ21" s="2"/>
      <c r="IGK21" s="2"/>
      <c r="IGL21" s="2"/>
      <c r="IGM21" s="2"/>
      <c r="IGN21" s="2"/>
      <c r="IGO21" s="2"/>
      <c r="IGP21" s="2"/>
      <c r="IGQ21" s="2"/>
      <c r="IGR21" s="2"/>
      <c r="IGS21" s="2"/>
      <c r="IGT21" s="2"/>
      <c r="IGU21" s="2"/>
      <c r="IGV21" s="2"/>
      <c r="IGW21" s="2"/>
      <c r="IGX21" s="2"/>
      <c r="IGY21" s="2"/>
      <c r="IGZ21" s="2"/>
      <c r="IHA21" s="2"/>
      <c r="IHB21" s="2"/>
      <c r="IHC21" s="2"/>
      <c r="IHD21" s="2"/>
      <c r="IHE21" s="2"/>
      <c r="IHF21" s="2"/>
      <c r="IHG21" s="2"/>
      <c r="IHH21" s="2"/>
      <c r="IHI21" s="2"/>
      <c r="IHJ21" s="2"/>
      <c r="IHK21" s="2"/>
      <c r="IHL21" s="2"/>
      <c r="IHM21" s="2"/>
      <c r="IHN21" s="2"/>
      <c r="IHO21" s="2"/>
      <c r="IHP21" s="2"/>
      <c r="IHQ21" s="2"/>
      <c r="IHR21" s="2"/>
      <c r="IHS21" s="2"/>
      <c r="IHT21" s="2"/>
      <c r="IHU21" s="2"/>
      <c r="IHV21" s="2"/>
      <c r="IHW21" s="2"/>
      <c r="IHX21" s="2"/>
      <c r="IHY21" s="2"/>
      <c r="IHZ21" s="2"/>
      <c r="IIA21" s="2"/>
      <c r="IIB21" s="2"/>
      <c r="IIC21" s="2"/>
      <c r="IID21" s="2"/>
      <c r="IIE21" s="2"/>
      <c r="IIF21" s="2"/>
      <c r="IIG21" s="2"/>
      <c r="IIH21" s="2"/>
      <c r="III21" s="2"/>
      <c r="IIJ21" s="2"/>
      <c r="IIK21" s="2"/>
      <c r="IIL21" s="2"/>
      <c r="IIM21" s="2"/>
      <c r="IIN21" s="2"/>
      <c r="IIO21" s="2"/>
      <c r="IIP21" s="2"/>
      <c r="IIQ21" s="2"/>
      <c r="IIR21" s="2"/>
      <c r="IIS21" s="2"/>
      <c r="IIT21" s="2"/>
      <c r="IIU21" s="2"/>
      <c r="IIV21" s="2"/>
      <c r="IIW21" s="2"/>
      <c r="IIX21" s="2"/>
      <c r="IIY21" s="2"/>
      <c r="IIZ21" s="2"/>
      <c r="IJA21" s="2"/>
      <c r="IJB21" s="2"/>
      <c r="IJC21" s="2"/>
      <c r="IJD21" s="2"/>
      <c r="IJE21" s="2"/>
      <c r="IJF21" s="2"/>
      <c r="IJG21" s="2"/>
      <c r="IJH21" s="2"/>
      <c r="IJI21" s="2"/>
      <c r="IJJ21" s="2"/>
      <c r="IJK21" s="2"/>
      <c r="IJL21" s="2"/>
      <c r="IJM21" s="2"/>
      <c r="IJN21" s="2"/>
      <c r="IJO21" s="2"/>
      <c r="IJP21" s="2"/>
      <c r="IJQ21" s="2"/>
      <c r="IJR21" s="2"/>
      <c r="IJS21" s="2"/>
      <c r="IJT21" s="2"/>
      <c r="IJU21" s="2"/>
      <c r="IJV21" s="2"/>
      <c r="IJW21" s="2"/>
      <c r="IJX21" s="2"/>
      <c r="IJY21" s="2"/>
      <c r="IJZ21" s="2"/>
      <c r="IKA21" s="2"/>
      <c r="IKB21" s="2"/>
      <c r="IKC21" s="2"/>
      <c r="IKD21" s="2"/>
      <c r="IKE21" s="2"/>
      <c r="IKF21" s="2"/>
      <c r="IKG21" s="2"/>
      <c r="IKH21" s="2"/>
      <c r="IKI21" s="2"/>
      <c r="IKJ21" s="2"/>
      <c r="IKK21" s="2"/>
      <c r="IKL21" s="2"/>
      <c r="IKM21" s="2"/>
      <c r="IKN21" s="2"/>
      <c r="IKO21" s="2"/>
      <c r="IKP21" s="2"/>
      <c r="IKQ21" s="2"/>
      <c r="IKR21" s="2"/>
      <c r="IKS21" s="2"/>
      <c r="IKT21" s="2"/>
      <c r="IKU21" s="2"/>
      <c r="IKV21" s="2"/>
      <c r="IKW21" s="2"/>
      <c r="IKX21" s="2"/>
      <c r="IKY21" s="2"/>
      <c r="IKZ21" s="2"/>
      <c r="ILA21" s="2"/>
      <c r="ILB21" s="2"/>
      <c r="ILC21" s="2"/>
      <c r="ILD21" s="2"/>
      <c r="ILE21" s="2"/>
      <c r="ILF21" s="2"/>
      <c r="ILG21" s="2"/>
      <c r="ILH21" s="2"/>
      <c r="ILI21" s="2"/>
      <c r="ILJ21" s="2"/>
      <c r="ILK21" s="2"/>
      <c r="ILL21" s="2"/>
      <c r="ILM21" s="2"/>
      <c r="ILN21" s="2"/>
      <c r="ILO21" s="2"/>
      <c r="ILP21" s="2"/>
      <c r="ILQ21" s="2"/>
      <c r="ILR21" s="2"/>
      <c r="ILS21" s="2"/>
      <c r="ILT21" s="2"/>
      <c r="ILU21" s="2"/>
      <c r="ILV21" s="2"/>
      <c r="ILW21" s="2"/>
      <c r="ILX21" s="2"/>
      <c r="ILY21" s="2"/>
      <c r="ILZ21" s="2"/>
      <c r="IMA21" s="2"/>
      <c r="IMB21" s="2"/>
      <c r="IMC21" s="2"/>
      <c r="IMD21" s="2"/>
      <c r="IME21" s="2"/>
      <c r="IMF21" s="2"/>
      <c r="IMG21" s="2"/>
      <c r="IMH21" s="2"/>
      <c r="IMI21" s="2"/>
      <c r="IMJ21" s="2"/>
      <c r="IMK21" s="2"/>
      <c r="IML21" s="2"/>
      <c r="IMM21" s="2"/>
      <c r="IMN21" s="2"/>
      <c r="IMO21" s="2"/>
      <c r="IMP21" s="2"/>
      <c r="IMQ21" s="2"/>
      <c r="IMR21" s="2"/>
      <c r="IMS21" s="2"/>
      <c r="IMT21" s="2"/>
      <c r="IMU21" s="2"/>
      <c r="IMV21" s="2"/>
      <c r="IMW21" s="2"/>
      <c r="IMX21" s="2"/>
      <c r="IMY21" s="2"/>
      <c r="IMZ21" s="2"/>
      <c r="INA21" s="2"/>
      <c r="INB21" s="2"/>
      <c r="INC21" s="2"/>
      <c r="IND21" s="2"/>
      <c r="INE21" s="2"/>
      <c r="INF21" s="2"/>
      <c r="ING21" s="2"/>
      <c r="INH21" s="2"/>
      <c r="INI21" s="2"/>
      <c r="INJ21" s="2"/>
      <c r="INK21" s="2"/>
      <c r="INL21" s="2"/>
      <c r="INM21" s="2"/>
      <c r="INN21" s="2"/>
      <c r="INO21" s="2"/>
      <c r="INP21" s="2"/>
      <c r="INQ21" s="2"/>
      <c r="INR21" s="2"/>
      <c r="INS21" s="2"/>
      <c r="INT21" s="2"/>
      <c r="INU21" s="2"/>
      <c r="INV21" s="2"/>
      <c r="INW21" s="2"/>
      <c r="INX21" s="2"/>
      <c r="INY21" s="2"/>
      <c r="INZ21" s="2"/>
      <c r="IOA21" s="2"/>
      <c r="IOB21" s="2"/>
      <c r="IOC21" s="2"/>
      <c r="IOD21" s="2"/>
      <c r="IOE21" s="2"/>
      <c r="IOF21" s="2"/>
      <c r="IOG21" s="2"/>
      <c r="IOH21" s="2"/>
      <c r="IOI21" s="2"/>
      <c r="IOJ21" s="2"/>
      <c r="IOK21" s="2"/>
      <c r="IOL21" s="2"/>
      <c r="IOM21" s="2"/>
      <c r="ION21" s="2"/>
      <c r="IOO21" s="2"/>
      <c r="IOP21" s="2"/>
      <c r="IOQ21" s="2"/>
      <c r="IOR21" s="2"/>
      <c r="IOS21" s="2"/>
      <c r="IOT21" s="2"/>
      <c r="IOU21" s="2"/>
      <c r="IOV21" s="2"/>
      <c r="IOW21" s="2"/>
      <c r="IOX21" s="2"/>
      <c r="IOY21" s="2"/>
      <c r="IOZ21" s="2"/>
      <c r="IPA21" s="2"/>
      <c r="IPB21" s="2"/>
      <c r="IPC21" s="2"/>
      <c r="IPD21" s="2"/>
      <c r="IPE21" s="2"/>
      <c r="IPF21" s="2"/>
      <c r="IPG21" s="2"/>
      <c r="IPH21" s="2"/>
      <c r="IPI21" s="2"/>
      <c r="IPJ21" s="2"/>
      <c r="IPK21" s="2"/>
      <c r="IPL21" s="2"/>
      <c r="IPM21" s="2"/>
      <c r="IPN21" s="2"/>
      <c r="IPO21" s="2"/>
      <c r="IPP21" s="2"/>
      <c r="IPQ21" s="2"/>
      <c r="IPR21" s="2"/>
      <c r="IPS21" s="2"/>
      <c r="IPT21" s="2"/>
      <c r="IPU21" s="2"/>
      <c r="IPV21" s="2"/>
      <c r="IPW21" s="2"/>
      <c r="IPX21" s="2"/>
      <c r="IPY21" s="2"/>
      <c r="IPZ21" s="2"/>
      <c r="IQA21" s="2"/>
      <c r="IQB21" s="2"/>
      <c r="IQC21" s="2"/>
      <c r="IQD21" s="2"/>
      <c r="IQE21" s="2"/>
      <c r="IQF21" s="2"/>
      <c r="IQG21" s="2"/>
      <c r="IQH21" s="2"/>
      <c r="IQI21" s="2"/>
      <c r="IQJ21" s="2"/>
      <c r="IQK21" s="2"/>
      <c r="IQL21" s="2"/>
      <c r="IQM21" s="2"/>
      <c r="IQN21" s="2"/>
      <c r="IQO21" s="2"/>
      <c r="IQP21" s="2"/>
      <c r="IQQ21" s="2"/>
      <c r="IQR21" s="2"/>
      <c r="IQS21" s="2"/>
      <c r="IQT21" s="2"/>
      <c r="IQU21" s="2"/>
      <c r="IQV21" s="2"/>
      <c r="IQW21" s="2"/>
      <c r="IQX21" s="2"/>
      <c r="IQY21" s="2"/>
      <c r="IQZ21" s="2"/>
      <c r="IRA21" s="2"/>
      <c r="IRB21" s="2"/>
      <c r="IRC21" s="2"/>
      <c r="IRD21" s="2"/>
      <c r="IRE21" s="2"/>
      <c r="IRF21" s="2"/>
      <c r="IRG21" s="2"/>
      <c r="IRH21" s="2"/>
      <c r="IRI21" s="2"/>
      <c r="IRJ21" s="2"/>
      <c r="IRK21" s="2"/>
      <c r="IRL21" s="2"/>
      <c r="IRM21" s="2"/>
      <c r="IRN21" s="2"/>
      <c r="IRO21" s="2"/>
      <c r="IRP21" s="2"/>
      <c r="IRQ21" s="2"/>
      <c r="IRR21" s="2"/>
      <c r="IRS21" s="2"/>
      <c r="IRT21" s="2"/>
      <c r="IRU21" s="2"/>
      <c r="IRV21" s="2"/>
      <c r="IRW21" s="2"/>
      <c r="IRX21" s="2"/>
      <c r="IRY21" s="2"/>
      <c r="IRZ21" s="2"/>
      <c r="ISA21" s="2"/>
      <c r="ISB21" s="2"/>
      <c r="ISC21" s="2"/>
      <c r="ISD21" s="2"/>
      <c r="ISE21" s="2"/>
      <c r="ISF21" s="2"/>
      <c r="ISG21" s="2"/>
      <c r="ISH21" s="2"/>
      <c r="ISI21" s="2"/>
      <c r="ISJ21" s="2"/>
      <c r="ISK21" s="2"/>
      <c r="ISL21" s="2"/>
      <c r="ISM21" s="2"/>
      <c r="ISN21" s="2"/>
      <c r="ISO21" s="2"/>
      <c r="ISP21" s="2"/>
      <c r="ISQ21" s="2"/>
      <c r="ISR21" s="2"/>
      <c r="ISS21" s="2"/>
      <c r="IST21" s="2"/>
      <c r="ISU21" s="2"/>
      <c r="ISV21" s="2"/>
      <c r="ISW21" s="2"/>
      <c r="ISX21" s="2"/>
      <c r="ISY21" s="2"/>
      <c r="ISZ21" s="2"/>
      <c r="ITA21" s="2"/>
      <c r="ITB21" s="2"/>
      <c r="ITC21" s="2"/>
      <c r="ITD21" s="2"/>
      <c r="ITE21" s="2"/>
      <c r="ITF21" s="2"/>
      <c r="ITG21" s="2"/>
      <c r="ITH21" s="2"/>
      <c r="ITI21" s="2"/>
      <c r="ITJ21" s="2"/>
      <c r="ITK21" s="2"/>
      <c r="ITL21" s="2"/>
      <c r="ITM21" s="2"/>
      <c r="ITN21" s="2"/>
      <c r="ITO21" s="2"/>
      <c r="ITP21" s="2"/>
      <c r="ITQ21" s="2"/>
      <c r="ITR21" s="2"/>
      <c r="ITS21" s="2"/>
      <c r="ITT21" s="2"/>
      <c r="ITU21" s="2"/>
      <c r="ITV21" s="2"/>
      <c r="ITW21" s="2"/>
      <c r="ITX21" s="2"/>
      <c r="ITY21" s="2"/>
      <c r="ITZ21" s="2"/>
      <c r="IUA21" s="2"/>
      <c r="IUB21" s="2"/>
      <c r="IUC21" s="2"/>
      <c r="IUD21" s="2"/>
      <c r="IUE21" s="2"/>
      <c r="IUF21" s="2"/>
      <c r="IUG21" s="2"/>
      <c r="IUH21" s="2"/>
      <c r="IUI21" s="2"/>
      <c r="IUJ21" s="2"/>
      <c r="IUK21" s="2"/>
      <c r="IUL21" s="2"/>
      <c r="IUM21" s="2"/>
      <c r="IUN21" s="2"/>
      <c r="IUO21" s="2"/>
      <c r="IUP21" s="2"/>
      <c r="IUQ21" s="2"/>
      <c r="IUR21" s="2"/>
      <c r="IUS21" s="2"/>
      <c r="IUT21" s="2"/>
      <c r="IUU21" s="2"/>
      <c r="IUV21" s="2"/>
      <c r="IUW21" s="2"/>
      <c r="IUX21" s="2"/>
      <c r="IUY21" s="2"/>
      <c r="IUZ21" s="2"/>
      <c r="IVA21" s="2"/>
      <c r="IVB21" s="2"/>
      <c r="IVC21" s="2"/>
      <c r="IVD21" s="2"/>
      <c r="IVE21" s="2"/>
      <c r="IVF21" s="2"/>
      <c r="IVG21" s="2"/>
      <c r="IVH21" s="2"/>
      <c r="IVI21" s="2"/>
      <c r="IVJ21" s="2"/>
      <c r="IVK21" s="2"/>
      <c r="IVL21" s="2"/>
      <c r="IVM21" s="2"/>
      <c r="IVN21" s="2"/>
      <c r="IVO21" s="2"/>
      <c r="IVP21" s="2"/>
      <c r="IVQ21" s="2"/>
      <c r="IVR21" s="2"/>
      <c r="IVS21" s="2"/>
      <c r="IVT21" s="2"/>
      <c r="IVU21" s="2"/>
      <c r="IVV21" s="2"/>
      <c r="IVW21" s="2"/>
      <c r="IVX21" s="2"/>
      <c r="IVY21" s="2"/>
      <c r="IVZ21" s="2"/>
      <c r="IWA21" s="2"/>
      <c r="IWB21" s="2"/>
      <c r="IWC21" s="2"/>
      <c r="IWD21" s="2"/>
      <c r="IWE21" s="2"/>
      <c r="IWF21" s="2"/>
      <c r="IWG21" s="2"/>
      <c r="IWH21" s="2"/>
      <c r="IWI21" s="2"/>
      <c r="IWJ21" s="2"/>
      <c r="IWK21" s="2"/>
      <c r="IWL21" s="2"/>
      <c r="IWM21" s="2"/>
      <c r="IWN21" s="2"/>
      <c r="IWO21" s="2"/>
      <c r="IWP21" s="2"/>
      <c r="IWQ21" s="2"/>
      <c r="IWR21" s="2"/>
      <c r="IWS21" s="2"/>
      <c r="IWT21" s="2"/>
      <c r="IWU21" s="2"/>
      <c r="IWV21" s="2"/>
      <c r="IWW21" s="2"/>
      <c r="IWX21" s="2"/>
      <c r="IWY21" s="2"/>
      <c r="IWZ21" s="2"/>
      <c r="IXA21" s="2"/>
      <c r="IXB21" s="2"/>
      <c r="IXC21" s="2"/>
      <c r="IXD21" s="2"/>
      <c r="IXE21" s="2"/>
      <c r="IXF21" s="2"/>
      <c r="IXG21" s="2"/>
      <c r="IXH21" s="2"/>
      <c r="IXI21" s="2"/>
      <c r="IXJ21" s="2"/>
      <c r="IXK21" s="2"/>
      <c r="IXL21" s="2"/>
      <c r="IXM21" s="2"/>
      <c r="IXN21" s="2"/>
      <c r="IXO21" s="2"/>
      <c r="IXP21" s="2"/>
      <c r="IXQ21" s="2"/>
      <c r="IXR21" s="2"/>
      <c r="IXS21" s="2"/>
      <c r="IXT21" s="2"/>
      <c r="IXU21" s="2"/>
      <c r="IXV21" s="2"/>
      <c r="IXW21" s="2"/>
      <c r="IXX21" s="2"/>
      <c r="IXY21" s="2"/>
      <c r="IXZ21" s="2"/>
      <c r="IYA21" s="2"/>
      <c r="IYB21" s="2"/>
      <c r="IYC21" s="2"/>
      <c r="IYD21" s="2"/>
      <c r="IYE21" s="2"/>
      <c r="IYF21" s="2"/>
      <c r="IYG21" s="2"/>
      <c r="IYH21" s="2"/>
      <c r="IYI21" s="2"/>
      <c r="IYJ21" s="2"/>
      <c r="IYK21" s="2"/>
      <c r="IYL21" s="2"/>
      <c r="IYM21" s="2"/>
      <c r="IYN21" s="2"/>
      <c r="IYO21" s="2"/>
      <c r="IYP21" s="2"/>
      <c r="IYQ21" s="2"/>
      <c r="IYR21" s="2"/>
      <c r="IYS21" s="2"/>
      <c r="IYT21" s="2"/>
      <c r="IYU21" s="2"/>
      <c r="IYV21" s="2"/>
      <c r="IYW21" s="2"/>
      <c r="IYX21" s="2"/>
      <c r="IYY21" s="2"/>
      <c r="IYZ21" s="2"/>
      <c r="IZA21" s="2"/>
      <c r="IZB21" s="2"/>
      <c r="IZC21" s="2"/>
      <c r="IZD21" s="2"/>
      <c r="IZE21" s="2"/>
      <c r="IZF21" s="2"/>
      <c r="IZG21" s="2"/>
      <c r="IZH21" s="2"/>
      <c r="IZI21" s="2"/>
      <c r="IZJ21" s="2"/>
      <c r="IZK21" s="2"/>
      <c r="IZL21" s="2"/>
      <c r="IZM21" s="2"/>
      <c r="IZN21" s="2"/>
      <c r="IZO21" s="2"/>
      <c r="IZP21" s="2"/>
      <c r="IZQ21" s="2"/>
      <c r="IZR21" s="2"/>
      <c r="IZS21" s="2"/>
      <c r="IZT21" s="2"/>
      <c r="IZU21" s="2"/>
      <c r="IZV21" s="2"/>
      <c r="IZW21" s="2"/>
      <c r="IZX21" s="2"/>
      <c r="IZY21" s="2"/>
      <c r="IZZ21" s="2"/>
      <c r="JAA21" s="2"/>
      <c r="JAB21" s="2"/>
      <c r="JAC21" s="2"/>
      <c r="JAD21" s="2"/>
      <c r="JAE21" s="2"/>
      <c r="JAF21" s="2"/>
      <c r="JAG21" s="2"/>
      <c r="JAH21" s="2"/>
      <c r="JAI21" s="2"/>
      <c r="JAJ21" s="2"/>
      <c r="JAK21" s="2"/>
      <c r="JAL21" s="2"/>
      <c r="JAM21" s="2"/>
      <c r="JAN21" s="2"/>
      <c r="JAO21" s="2"/>
      <c r="JAP21" s="2"/>
      <c r="JAQ21" s="2"/>
      <c r="JAR21" s="2"/>
      <c r="JAS21" s="2"/>
      <c r="JAT21" s="2"/>
      <c r="JAU21" s="2"/>
      <c r="JAV21" s="2"/>
      <c r="JAW21" s="2"/>
      <c r="JAX21" s="2"/>
      <c r="JAY21" s="2"/>
      <c r="JAZ21" s="2"/>
      <c r="JBA21" s="2"/>
      <c r="JBB21" s="2"/>
      <c r="JBC21" s="2"/>
      <c r="JBD21" s="2"/>
      <c r="JBE21" s="2"/>
      <c r="JBF21" s="2"/>
      <c r="JBG21" s="2"/>
      <c r="JBH21" s="2"/>
      <c r="JBI21" s="2"/>
      <c r="JBJ21" s="2"/>
      <c r="JBK21" s="2"/>
      <c r="JBL21" s="2"/>
      <c r="JBM21" s="2"/>
      <c r="JBN21" s="2"/>
      <c r="JBO21" s="2"/>
      <c r="JBP21" s="2"/>
      <c r="JBQ21" s="2"/>
      <c r="JBR21" s="2"/>
      <c r="JBS21" s="2"/>
      <c r="JBT21" s="2"/>
      <c r="JBU21" s="2"/>
      <c r="JBV21" s="2"/>
      <c r="JBW21" s="2"/>
      <c r="JBX21" s="2"/>
      <c r="JBY21" s="2"/>
      <c r="JBZ21" s="2"/>
      <c r="JCA21" s="2"/>
      <c r="JCB21" s="2"/>
      <c r="JCC21" s="2"/>
      <c r="JCD21" s="2"/>
      <c r="JCE21" s="2"/>
      <c r="JCF21" s="2"/>
      <c r="JCG21" s="2"/>
      <c r="JCH21" s="2"/>
      <c r="JCI21" s="2"/>
      <c r="JCJ21" s="2"/>
      <c r="JCK21" s="2"/>
      <c r="JCL21" s="2"/>
      <c r="JCM21" s="2"/>
      <c r="JCN21" s="2"/>
      <c r="JCO21" s="2"/>
      <c r="JCP21" s="2"/>
      <c r="JCQ21" s="2"/>
      <c r="JCR21" s="2"/>
      <c r="JCS21" s="2"/>
      <c r="JCT21" s="2"/>
      <c r="JCU21" s="2"/>
      <c r="JCV21" s="2"/>
      <c r="JCW21" s="2"/>
      <c r="JCX21" s="2"/>
      <c r="JCY21" s="2"/>
      <c r="JCZ21" s="2"/>
      <c r="JDA21" s="2"/>
      <c r="JDB21" s="2"/>
      <c r="JDC21" s="2"/>
      <c r="JDD21" s="2"/>
      <c r="JDE21" s="2"/>
      <c r="JDF21" s="2"/>
      <c r="JDG21" s="2"/>
      <c r="JDH21" s="2"/>
      <c r="JDI21" s="2"/>
      <c r="JDJ21" s="2"/>
      <c r="JDK21" s="2"/>
      <c r="JDL21" s="2"/>
      <c r="JDM21" s="2"/>
      <c r="JDN21" s="2"/>
      <c r="JDO21" s="2"/>
      <c r="JDP21" s="2"/>
      <c r="JDQ21" s="2"/>
      <c r="JDR21" s="2"/>
      <c r="JDS21" s="2"/>
      <c r="JDT21" s="2"/>
      <c r="JDU21" s="2"/>
      <c r="JDV21" s="2"/>
      <c r="JDW21" s="2"/>
      <c r="JDX21" s="2"/>
      <c r="JDY21" s="2"/>
      <c r="JDZ21" s="2"/>
      <c r="JEA21" s="2"/>
      <c r="JEB21" s="2"/>
      <c r="JEC21" s="2"/>
      <c r="JED21" s="2"/>
      <c r="JEE21" s="2"/>
      <c r="JEF21" s="2"/>
      <c r="JEG21" s="2"/>
      <c r="JEH21" s="2"/>
      <c r="JEI21" s="2"/>
      <c r="JEJ21" s="2"/>
      <c r="JEK21" s="2"/>
      <c r="JEL21" s="2"/>
      <c r="JEM21" s="2"/>
      <c r="JEN21" s="2"/>
      <c r="JEO21" s="2"/>
      <c r="JEP21" s="2"/>
      <c r="JEQ21" s="2"/>
      <c r="JER21" s="2"/>
      <c r="JES21" s="2"/>
      <c r="JET21" s="2"/>
      <c r="JEU21" s="2"/>
      <c r="JEV21" s="2"/>
      <c r="JEW21" s="2"/>
      <c r="JEX21" s="2"/>
      <c r="JEY21" s="2"/>
      <c r="JEZ21" s="2"/>
      <c r="JFA21" s="2"/>
      <c r="JFB21" s="2"/>
      <c r="JFC21" s="2"/>
      <c r="JFD21" s="2"/>
      <c r="JFE21" s="2"/>
      <c r="JFF21" s="2"/>
      <c r="JFG21" s="2"/>
      <c r="JFH21" s="2"/>
      <c r="JFI21" s="2"/>
      <c r="JFJ21" s="2"/>
      <c r="JFK21" s="2"/>
      <c r="JFL21" s="2"/>
      <c r="JFM21" s="2"/>
      <c r="JFN21" s="2"/>
      <c r="JFO21" s="2"/>
      <c r="JFP21" s="2"/>
      <c r="JFQ21" s="2"/>
      <c r="JFR21" s="2"/>
      <c r="JFS21" s="2"/>
      <c r="JFT21" s="2"/>
      <c r="JFU21" s="2"/>
      <c r="JFV21" s="2"/>
      <c r="JFW21" s="2"/>
      <c r="JFX21" s="2"/>
      <c r="JFY21" s="2"/>
      <c r="JFZ21" s="2"/>
      <c r="JGA21" s="2"/>
      <c r="JGB21" s="2"/>
      <c r="JGC21" s="2"/>
      <c r="JGD21" s="2"/>
      <c r="JGE21" s="2"/>
      <c r="JGF21" s="2"/>
      <c r="JGG21" s="2"/>
      <c r="JGH21" s="2"/>
      <c r="JGI21" s="2"/>
      <c r="JGJ21" s="2"/>
      <c r="JGK21" s="2"/>
      <c r="JGL21" s="2"/>
      <c r="JGM21" s="2"/>
      <c r="JGN21" s="2"/>
      <c r="JGO21" s="2"/>
      <c r="JGP21" s="2"/>
      <c r="JGQ21" s="2"/>
      <c r="JGR21" s="2"/>
      <c r="JGS21" s="2"/>
      <c r="JGT21" s="2"/>
      <c r="JGU21" s="2"/>
      <c r="JGV21" s="2"/>
      <c r="JGW21" s="2"/>
      <c r="JGX21" s="2"/>
      <c r="JGY21" s="2"/>
      <c r="JGZ21" s="2"/>
      <c r="JHA21" s="2"/>
      <c r="JHB21" s="2"/>
      <c r="JHC21" s="2"/>
      <c r="JHD21" s="2"/>
      <c r="JHE21" s="2"/>
      <c r="JHF21" s="2"/>
      <c r="JHG21" s="2"/>
      <c r="JHH21" s="2"/>
      <c r="JHI21" s="2"/>
      <c r="JHJ21" s="2"/>
      <c r="JHK21" s="2"/>
      <c r="JHL21" s="2"/>
      <c r="JHM21" s="2"/>
      <c r="JHN21" s="2"/>
      <c r="JHO21" s="2"/>
      <c r="JHP21" s="2"/>
      <c r="JHQ21" s="2"/>
      <c r="JHR21" s="2"/>
      <c r="JHS21" s="2"/>
      <c r="JHT21" s="2"/>
      <c r="JHU21" s="2"/>
      <c r="JHV21" s="2"/>
      <c r="JHW21" s="2"/>
      <c r="JHX21" s="2"/>
      <c r="JHY21" s="2"/>
      <c r="JHZ21" s="2"/>
      <c r="JIA21" s="2"/>
      <c r="JIB21" s="2"/>
      <c r="JIC21" s="2"/>
      <c r="JID21" s="2"/>
      <c r="JIE21" s="2"/>
      <c r="JIF21" s="2"/>
      <c r="JIG21" s="2"/>
      <c r="JIH21" s="2"/>
      <c r="JII21" s="2"/>
      <c r="JIJ21" s="2"/>
      <c r="JIK21" s="2"/>
      <c r="JIL21" s="2"/>
      <c r="JIM21" s="2"/>
      <c r="JIN21" s="2"/>
      <c r="JIO21" s="2"/>
      <c r="JIP21" s="2"/>
      <c r="JIQ21" s="2"/>
      <c r="JIR21" s="2"/>
      <c r="JIS21" s="2"/>
      <c r="JIT21" s="2"/>
      <c r="JIU21" s="2"/>
      <c r="JIV21" s="2"/>
      <c r="JIW21" s="2"/>
      <c r="JIX21" s="2"/>
      <c r="JIY21" s="2"/>
      <c r="JIZ21" s="2"/>
      <c r="JJA21" s="2"/>
      <c r="JJB21" s="2"/>
      <c r="JJC21" s="2"/>
      <c r="JJD21" s="2"/>
      <c r="JJE21" s="2"/>
      <c r="JJF21" s="2"/>
      <c r="JJG21" s="2"/>
      <c r="JJH21" s="2"/>
      <c r="JJI21" s="2"/>
      <c r="JJJ21" s="2"/>
      <c r="JJK21" s="2"/>
      <c r="JJL21" s="2"/>
      <c r="JJM21" s="2"/>
      <c r="JJN21" s="2"/>
      <c r="JJO21" s="2"/>
      <c r="JJP21" s="2"/>
      <c r="JJQ21" s="2"/>
      <c r="JJR21" s="2"/>
      <c r="JJS21" s="2"/>
      <c r="JJT21" s="2"/>
      <c r="JJU21" s="2"/>
      <c r="JJV21" s="2"/>
      <c r="JJW21" s="2"/>
      <c r="JJX21" s="2"/>
      <c r="JJY21" s="2"/>
      <c r="JJZ21" s="2"/>
      <c r="JKA21" s="2"/>
      <c r="JKB21" s="2"/>
      <c r="JKC21" s="2"/>
      <c r="JKD21" s="2"/>
      <c r="JKE21" s="2"/>
      <c r="JKF21" s="2"/>
      <c r="JKG21" s="2"/>
      <c r="JKH21" s="2"/>
      <c r="JKI21" s="2"/>
      <c r="JKJ21" s="2"/>
      <c r="JKK21" s="2"/>
      <c r="JKL21" s="2"/>
      <c r="JKM21" s="2"/>
      <c r="JKN21" s="2"/>
      <c r="JKO21" s="2"/>
      <c r="JKP21" s="2"/>
      <c r="JKQ21" s="2"/>
      <c r="JKR21" s="2"/>
      <c r="JKS21" s="2"/>
      <c r="JKT21" s="2"/>
      <c r="JKU21" s="2"/>
      <c r="JKV21" s="2"/>
      <c r="JKW21" s="2"/>
      <c r="JKX21" s="2"/>
      <c r="JKY21" s="2"/>
      <c r="JKZ21" s="2"/>
      <c r="JLA21" s="2"/>
      <c r="JLB21" s="2"/>
      <c r="JLC21" s="2"/>
      <c r="JLD21" s="2"/>
      <c r="JLE21" s="2"/>
      <c r="JLF21" s="2"/>
      <c r="JLG21" s="2"/>
      <c r="JLH21" s="2"/>
      <c r="JLI21" s="2"/>
      <c r="JLJ21" s="2"/>
      <c r="JLK21" s="2"/>
      <c r="JLL21" s="2"/>
      <c r="JLM21" s="2"/>
      <c r="JLN21" s="2"/>
      <c r="JLO21" s="2"/>
      <c r="JLP21" s="2"/>
      <c r="JLQ21" s="2"/>
      <c r="JLR21" s="2"/>
      <c r="JLS21" s="2"/>
      <c r="JLT21" s="2"/>
      <c r="JLU21" s="2"/>
      <c r="JLV21" s="2"/>
      <c r="JLW21" s="2"/>
      <c r="JLX21" s="2"/>
      <c r="JLY21" s="2"/>
      <c r="JLZ21" s="2"/>
      <c r="JMA21" s="2"/>
      <c r="JMB21" s="2"/>
      <c r="JMC21" s="2"/>
      <c r="JMD21" s="2"/>
      <c r="JME21" s="2"/>
      <c r="JMF21" s="2"/>
      <c r="JMG21" s="2"/>
      <c r="JMH21" s="2"/>
      <c r="JMI21" s="2"/>
      <c r="JMJ21" s="2"/>
      <c r="JMK21" s="2"/>
      <c r="JML21" s="2"/>
      <c r="JMM21" s="2"/>
      <c r="JMN21" s="2"/>
      <c r="JMO21" s="2"/>
      <c r="JMP21" s="2"/>
      <c r="JMQ21" s="2"/>
      <c r="JMR21" s="2"/>
      <c r="JMS21" s="2"/>
      <c r="JMT21" s="2"/>
      <c r="JMU21" s="2"/>
      <c r="JMV21" s="2"/>
      <c r="JMW21" s="2"/>
      <c r="JMX21" s="2"/>
      <c r="JMY21" s="2"/>
      <c r="JMZ21" s="2"/>
      <c r="JNA21" s="2"/>
      <c r="JNB21" s="2"/>
      <c r="JNC21" s="2"/>
      <c r="JND21" s="2"/>
      <c r="JNE21" s="2"/>
      <c r="JNF21" s="2"/>
      <c r="JNG21" s="2"/>
      <c r="JNH21" s="2"/>
      <c r="JNI21" s="2"/>
      <c r="JNJ21" s="2"/>
      <c r="JNK21" s="2"/>
      <c r="JNL21" s="2"/>
      <c r="JNM21" s="2"/>
      <c r="JNN21" s="2"/>
      <c r="JNO21" s="2"/>
      <c r="JNP21" s="2"/>
      <c r="JNQ21" s="2"/>
      <c r="JNR21" s="2"/>
      <c r="JNS21" s="2"/>
      <c r="JNT21" s="2"/>
      <c r="JNU21" s="2"/>
      <c r="JNV21" s="2"/>
      <c r="JNW21" s="2"/>
      <c r="JNX21" s="2"/>
      <c r="JNY21" s="2"/>
      <c r="JNZ21" s="2"/>
      <c r="JOA21" s="2"/>
      <c r="JOB21" s="2"/>
      <c r="JOC21" s="2"/>
      <c r="JOD21" s="2"/>
      <c r="JOE21" s="2"/>
      <c r="JOF21" s="2"/>
      <c r="JOG21" s="2"/>
      <c r="JOH21" s="2"/>
      <c r="JOI21" s="2"/>
      <c r="JOJ21" s="2"/>
      <c r="JOK21" s="2"/>
      <c r="JOL21" s="2"/>
      <c r="JOM21" s="2"/>
      <c r="JON21" s="2"/>
      <c r="JOO21" s="2"/>
      <c r="JOP21" s="2"/>
      <c r="JOQ21" s="2"/>
      <c r="JOR21" s="2"/>
      <c r="JOS21" s="2"/>
      <c r="JOT21" s="2"/>
      <c r="JOU21" s="2"/>
      <c r="JOV21" s="2"/>
      <c r="JOW21" s="2"/>
      <c r="JOX21" s="2"/>
      <c r="JOY21" s="2"/>
      <c r="JOZ21" s="2"/>
      <c r="JPA21" s="2"/>
      <c r="JPB21" s="2"/>
      <c r="JPC21" s="2"/>
      <c r="JPD21" s="2"/>
      <c r="JPE21" s="2"/>
      <c r="JPF21" s="2"/>
      <c r="JPG21" s="2"/>
      <c r="JPH21" s="2"/>
      <c r="JPI21" s="2"/>
      <c r="JPJ21" s="2"/>
      <c r="JPK21" s="2"/>
      <c r="JPL21" s="2"/>
      <c r="JPM21" s="2"/>
      <c r="JPN21" s="2"/>
      <c r="JPO21" s="2"/>
      <c r="JPP21" s="2"/>
      <c r="JPQ21" s="2"/>
      <c r="JPR21" s="2"/>
      <c r="JPS21" s="2"/>
      <c r="JPT21" s="2"/>
      <c r="JPU21" s="2"/>
      <c r="JPV21" s="2"/>
      <c r="JPW21" s="2"/>
      <c r="JPX21" s="2"/>
      <c r="JPY21" s="2"/>
      <c r="JPZ21" s="2"/>
      <c r="JQA21" s="2"/>
      <c r="JQB21" s="2"/>
      <c r="JQC21" s="2"/>
      <c r="JQD21" s="2"/>
      <c r="JQE21" s="2"/>
      <c r="JQF21" s="2"/>
      <c r="JQG21" s="2"/>
      <c r="JQH21" s="2"/>
      <c r="JQI21" s="2"/>
      <c r="JQJ21" s="2"/>
      <c r="JQK21" s="2"/>
      <c r="JQL21" s="2"/>
      <c r="JQM21" s="2"/>
      <c r="JQN21" s="2"/>
      <c r="JQO21" s="2"/>
      <c r="JQP21" s="2"/>
      <c r="JQQ21" s="2"/>
      <c r="JQR21" s="2"/>
      <c r="JQS21" s="2"/>
      <c r="JQT21" s="2"/>
      <c r="JQU21" s="2"/>
      <c r="JQV21" s="2"/>
      <c r="JQW21" s="2"/>
      <c r="JQX21" s="2"/>
      <c r="JQY21" s="2"/>
      <c r="JQZ21" s="2"/>
      <c r="JRA21" s="2"/>
      <c r="JRB21" s="2"/>
      <c r="JRC21" s="2"/>
      <c r="JRD21" s="2"/>
      <c r="JRE21" s="2"/>
      <c r="JRF21" s="2"/>
      <c r="JRG21" s="2"/>
      <c r="JRH21" s="2"/>
      <c r="JRI21" s="2"/>
      <c r="JRJ21" s="2"/>
      <c r="JRK21" s="2"/>
      <c r="JRL21" s="2"/>
      <c r="JRM21" s="2"/>
      <c r="JRN21" s="2"/>
      <c r="JRO21" s="2"/>
      <c r="JRP21" s="2"/>
      <c r="JRQ21" s="2"/>
      <c r="JRR21" s="2"/>
      <c r="JRS21" s="2"/>
      <c r="JRT21" s="2"/>
      <c r="JRU21" s="2"/>
      <c r="JRV21" s="2"/>
      <c r="JRW21" s="2"/>
      <c r="JRX21" s="2"/>
      <c r="JRY21" s="2"/>
      <c r="JRZ21" s="2"/>
      <c r="JSA21" s="2"/>
      <c r="JSB21" s="2"/>
      <c r="JSC21" s="2"/>
      <c r="JSD21" s="2"/>
      <c r="JSE21" s="2"/>
      <c r="JSF21" s="2"/>
      <c r="JSG21" s="2"/>
      <c r="JSH21" s="2"/>
      <c r="JSI21" s="2"/>
      <c r="JSJ21" s="2"/>
      <c r="JSK21" s="2"/>
      <c r="JSL21" s="2"/>
      <c r="JSM21" s="2"/>
      <c r="JSN21" s="2"/>
      <c r="JSO21" s="2"/>
      <c r="JSP21" s="2"/>
      <c r="JSQ21" s="2"/>
      <c r="JSR21" s="2"/>
      <c r="JSS21" s="2"/>
      <c r="JST21" s="2"/>
      <c r="JSU21" s="2"/>
      <c r="JSV21" s="2"/>
      <c r="JSW21" s="2"/>
      <c r="JSX21" s="2"/>
      <c r="JSY21" s="2"/>
      <c r="JSZ21" s="2"/>
      <c r="JTA21" s="2"/>
      <c r="JTB21" s="2"/>
      <c r="JTC21" s="2"/>
      <c r="JTD21" s="2"/>
      <c r="JTE21" s="2"/>
      <c r="JTF21" s="2"/>
      <c r="JTG21" s="2"/>
      <c r="JTH21" s="2"/>
      <c r="JTI21" s="2"/>
      <c r="JTJ21" s="2"/>
      <c r="JTK21" s="2"/>
      <c r="JTL21" s="2"/>
      <c r="JTM21" s="2"/>
      <c r="JTN21" s="2"/>
      <c r="JTO21" s="2"/>
      <c r="JTP21" s="2"/>
      <c r="JTQ21" s="2"/>
      <c r="JTR21" s="2"/>
      <c r="JTS21" s="2"/>
      <c r="JTT21" s="2"/>
      <c r="JTU21" s="2"/>
      <c r="JTV21" s="2"/>
      <c r="JTW21" s="2"/>
      <c r="JTX21" s="2"/>
      <c r="JTY21" s="2"/>
      <c r="JTZ21" s="2"/>
      <c r="JUA21" s="2"/>
      <c r="JUB21" s="2"/>
      <c r="JUC21" s="2"/>
      <c r="JUD21" s="2"/>
      <c r="JUE21" s="2"/>
      <c r="JUF21" s="2"/>
      <c r="JUG21" s="2"/>
      <c r="JUH21" s="2"/>
      <c r="JUI21" s="2"/>
      <c r="JUJ21" s="2"/>
      <c r="JUK21" s="2"/>
      <c r="JUL21" s="2"/>
      <c r="JUM21" s="2"/>
      <c r="JUN21" s="2"/>
      <c r="JUO21" s="2"/>
      <c r="JUP21" s="2"/>
      <c r="JUQ21" s="2"/>
      <c r="JUR21" s="2"/>
      <c r="JUS21" s="2"/>
      <c r="JUT21" s="2"/>
      <c r="JUU21" s="2"/>
      <c r="JUV21" s="2"/>
      <c r="JUW21" s="2"/>
      <c r="JUX21" s="2"/>
      <c r="JUY21" s="2"/>
      <c r="JUZ21" s="2"/>
      <c r="JVA21" s="2"/>
      <c r="JVB21" s="2"/>
      <c r="JVC21" s="2"/>
      <c r="JVD21" s="2"/>
      <c r="JVE21" s="2"/>
      <c r="JVF21" s="2"/>
      <c r="JVG21" s="2"/>
      <c r="JVH21" s="2"/>
      <c r="JVI21" s="2"/>
      <c r="JVJ21" s="2"/>
      <c r="JVK21" s="2"/>
      <c r="JVL21" s="2"/>
      <c r="JVM21" s="2"/>
      <c r="JVN21" s="2"/>
      <c r="JVO21" s="2"/>
      <c r="JVP21" s="2"/>
      <c r="JVQ21" s="2"/>
      <c r="JVR21" s="2"/>
      <c r="JVS21" s="2"/>
      <c r="JVT21" s="2"/>
      <c r="JVU21" s="2"/>
      <c r="JVV21" s="2"/>
      <c r="JVW21" s="2"/>
      <c r="JVX21" s="2"/>
      <c r="JVY21" s="2"/>
      <c r="JVZ21" s="2"/>
      <c r="JWA21" s="2"/>
      <c r="JWB21" s="2"/>
      <c r="JWC21" s="2"/>
      <c r="JWD21" s="2"/>
      <c r="JWE21" s="2"/>
      <c r="JWF21" s="2"/>
      <c r="JWG21" s="2"/>
      <c r="JWH21" s="2"/>
      <c r="JWI21" s="2"/>
      <c r="JWJ21" s="2"/>
      <c r="JWK21" s="2"/>
      <c r="JWL21" s="2"/>
      <c r="JWM21" s="2"/>
      <c r="JWN21" s="2"/>
      <c r="JWO21" s="2"/>
      <c r="JWP21" s="2"/>
      <c r="JWQ21" s="2"/>
      <c r="JWR21" s="2"/>
      <c r="JWS21" s="2"/>
      <c r="JWT21" s="2"/>
      <c r="JWU21" s="2"/>
      <c r="JWV21" s="2"/>
      <c r="JWW21" s="2"/>
      <c r="JWX21" s="2"/>
      <c r="JWY21" s="2"/>
      <c r="JWZ21" s="2"/>
      <c r="JXA21" s="2"/>
      <c r="JXB21" s="2"/>
      <c r="JXC21" s="2"/>
      <c r="JXD21" s="2"/>
      <c r="JXE21" s="2"/>
      <c r="JXF21" s="2"/>
      <c r="JXG21" s="2"/>
      <c r="JXH21" s="2"/>
      <c r="JXI21" s="2"/>
      <c r="JXJ21" s="2"/>
      <c r="JXK21" s="2"/>
      <c r="JXL21" s="2"/>
      <c r="JXM21" s="2"/>
      <c r="JXN21" s="2"/>
      <c r="JXO21" s="2"/>
      <c r="JXP21" s="2"/>
      <c r="JXQ21" s="2"/>
      <c r="JXR21" s="2"/>
      <c r="JXS21" s="2"/>
      <c r="JXT21" s="2"/>
      <c r="JXU21" s="2"/>
      <c r="JXV21" s="2"/>
      <c r="JXW21" s="2"/>
      <c r="JXX21" s="2"/>
      <c r="JXY21" s="2"/>
      <c r="JXZ21" s="2"/>
      <c r="JYA21" s="2"/>
      <c r="JYB21" s="2"/>
      <c r="JYC21" s="2"/>
      <c r="JYD21" s="2"/>
      <c r="JYE21" s="2"/>
      <c r="JYF21" s="2"/>
      <c r="JYG21" s="2"/>
      <c r="JYH21" s="2"/>
      <c r="JYI21" s="2"/>
      <c r="JYJ21" s="2"/>
      <c r="JYK21" s="2"/>
      <c r="JYL21" s="2"/>
      <c r="JYM21" s="2"/>
      <c r="JYN21" s="2"/>
      <c r="JYO21" s="2"/>
      <c r="JYP21" s="2"/>
      <c r="JYQ21" s="2"/>
      <c r="JYR21" s="2"/>
      <c r="JYS21" s="2"/>
      <c r="JYT21" s="2"/>
      <c r="JYU21" s="2"/>
      <c r="JYV21" s="2"/>
      <c r="JYW21" s="2"/>
      <c r="JYX21" s="2"/>
      <c r="JYY21" s="2"/>
      <c r="JYZ21" s="2"/>
      <c r="JZA21" s="2"/>
      <c r="JZB21" s="2"/>
      <c r="JZC21" s="2"/>
      <c r="JZD21" s="2"/>
      <c r="JZE21" s="2"/>
      <c r="JZF21" s="2"/>
      <c r="JZG21" s="2"/>
      <c r="JZH21" s="2"/>
      <c r="JZI21" s="2"/>
      <c r="JZJ21" s="2"/>
      <c r="JZK21" s="2"/>
      <c r="JZL21" s="2"/>
      <c r="JZM21" s="2"/>
      <c r="JZN21" s="2"/>
      <c r="JZO21" s="2"/>
      <c r="JZP21" s="2"/>
      <c r="JZQ21" s="2"/>
      <c r="JZR21" s="2"/>
      <c r="JZS21" s="2"/>
      <c r="JZT21" s="2"/>
      <c r="JZU21" s="2"/>
      <c r="JZV21" s="2"/>
      <c r="JZW21" s="2"/>
      <c r="JZX21" s="2"/>
      <c r="JZY21" s="2"/>
      <c r="JZZ21" s="2"/>
      <c r="KAA21" s="2"/>
      <c r="KAB21" s="2"/>
      <c r="KAC21" s="2"/>
      <c r="KAD21" s="2"/>
      <c r="KAE21" s="2"/>
      <c r="KAF21" s="2"/>
      <c r="KAG21" s="2"/>
      <c r="KAH21" s="2"/>
      <c r="KAI21" s="2"/>
      <c r="KAJ21" s="2"/>
      <c r="KAK21" s="2"/>
      <c r="KAL21" s="2"/>
      <c r="KAM21" s="2"/>
      <c r="KAN21" s="2"/>
      <c r="KAO21" s="2"/>
      <c r="KAP21" s="2"/>
      <c r="KAQ21" s="2"/>
      <c r="KAR21" s="2"/>
      <c r="KAS21" s="2"/>
      <c r="KAT21" s="2"/>
      <c r="KAU21" s="2"/>
      <c r="KAV21" s="2"/>
      <c r="KAW21" s="2"/>
      <c r="KAX21" s="2"/>
      <c r="KAY21" s="2"/>
      <c r="KAZ21" s="2"/>
      <c r="KBA21" s="2"/>
      <c r="KBB21" s="2"/>
      <c r="KBC21" s="2"/>
      <c r="KBD21" s="2"/>
      <c r="KBE21" s="2"/>
      <c r="KBF21" s="2"/>
      <c r="KBG21" s="2"/>
      <c r="KBH21" s="2"/>
      <c r="KBI21" s="2"/>
      <c r="KBJ21" s="2"/>
      <c r="KBK21" s="2"/>
      <c r="KBL21" s="2"/>
      <c r="KBM21" s="2"/>
      <c r="KBN21" s="2"/>
      <c r="KBO21" s="2"/>
      <c r="KBP21" s="2"/>
      <c r="KBQ21" s="2"/>
      <c r="KBR21" s="2"/>
      <c r="KBS21" s="2"/>
      <c r="KBT21" s="2"/>
      <c r="KBU21" s="2"/>
      <c r="KBV21" s="2"/>
      <c r="KBW21" s="2"/>
      <c r="KBX21" s="2"/>
      <c r="KBY21" s="2"/>
      <c r="KBZ21" s="2"/>
      <c r="KCA21" s="2"/>
      <c r="KCB21" s="2"/>
      <c r="KCC21" s="2"/>
      <c r="KCD21" s="2"/>
      <c r="KCE21" s="2"/>
      <c r="KCF21" s="2"/>
      <c r="KCG21" s="2"/>
      <c r="KCH21" s="2"/>
      <c r="KCI21" s="2"/>
      <c r="KCJ21" s="2"/>
      <c r="KCK21" s="2"/>
      <c r="KCL21" s="2"/>
      <c r="KCM21" s="2"/>
      <c r="KCN21" s="2"/>
      <c r="KCO21" s="2"/>
      <c r="KCP21" s="2"/>
      <c r="KCQ21" s="2"/>
      <c r="KCR21" s="2"/>
      <c r="KCS21" s="2"/>
      <c r="KCT21" s="2"/>
      <c r="KCU21" s="2"/>
      <c r="KCV21" s="2"/>
      <c r="KCW21" s="2"/>
      <c r="KCX21" s="2"/>
      <c r="KCY21" s="2"/>
      <c r="KCZ21" s="2"/>
      <c r="KDA21" s="2"/>
      <c r="KDB21" s="2"/>
      <c r="KDC21" s="2"/>
      <c r="KDD21" s="2"/>
      <c r="KDE21" s="2"/>
      <c r="KDF21" s="2"/>
      <c r="KDG21" s="2"/>
      <c r="KDH21" s="2"/>
      <c r="KDI21" s="2"/>
      <c r="KDJ21" s="2"/>
      <c r="KDK21" s="2"/>
      <c r="KDL21" s="2"/>
      <c r="KDM21" s="2"/>
      <c r="KDN21" s="2"/>
      <c r="KDO21" s="2"/>
      <c r="KDP21" s="2"/>
      <c r="KDQ21" s="2"/>
      <c r="KDR21" s="2"/>
      <c r="KDS21" s="2"/>
      <c r="KDT21" s="2"/>
      <c r="KDU21" s="2"/>
      <c r="KDV21" s="2"/>
      <c r="KDW21" s="2"/>
      <c r="KDX21" s="2"/>
      <c r="KDY21" s="2"/>
      <c r="KDZ21" s="2"/>
      <c r="KEA21" s="2"/>
      <c r="KEB21" s="2"/>
      <c r="KEC21" s="2"/>
      <c r="KED21" s="2"/>
      <c r="KEE21" s="2"/>
      <c r="KEF21" s="2"/>
      <c r="KEG21" s="2"/>
      <c r="KEH21" s="2"/>
      <c r="KEI21" s="2"/>
      <c r="KEJ21" s="2"/>
      <c r="KEK21" s="2"/>
      <c r="KEL21" s="2"/>
      <c r="KEM21" s="2"/>
      <c r="KEN21" s="2"/>
      <c r="KEO21" s="2"/>
      <c r="KEP21" s="2"/>
      <c r="KEQ21" s="2"/>
      <c r="KER21" s="2"/>
      <c r="KES21" s="2"/>
      <c r="KET21" s="2"/>
      <c r="KEU21" s="2"/>
      <c r="KEV21" s="2"/>
      <c r="KEW21" s="2"/>
      <c r="KEX21" s="2"/>
      <c r="KEY21" s="2"/>
      <c r="KEZ21" s="2"/>
      <c r="KFA21" s="2"/>
      <c r="KFB21" s="2"/>
      <c r="KFC21" s="2"/>
      <c r="KFD21" s="2"/>
      <c r="KFE21" s="2"/>
      <c r="KFF21" s="2"/>
      <c r="KFG21" s="2"/>
      <c r="KFH21" s="2"/>
      <c r="KFI21" s="2"/>
      <c r="KFJ21" s="2"/>
      <c r="KFK21" s="2"/>
      <c r="KFL21" s="2"/>
      <c r="KFM21" s="2"/>
      <c r="KFN21" s="2"/>
      <c r="KFO21" s="2"/>
      <c r="KFP21" s="2"/>
      <c r="KFQ21" s="2"/>
      <c r="KFR21" s="2"/>
      <c r="KFS21" s="2"/>
      <c r="KFT21" s="2"/>
      <c r="KFU21" s="2"/>
      <c r="KFV21" s="2"/>
      <c r="KFW21" s="2"/>
      <c r="KFX21" s="2"/>
      <c r="KFY21" s="2"/>
      <c r="KFZ21" s="2"/>
      <c r="KGA21" s="2"/>
      <c r="KGB21" s="2"/>
      <c r="KGC21" s="2"/>
      <c r="KGD21" s="2"/>
      <c r="KGE21" s="2"/>
      <c r="KGF21" s="2"/>
      <c r="KGG21" s="2"/>
      <c r="KGH21" s="2"/>
      <c r="KGI21" s="2"/>
      <c r="KGJ21" s="2"/>
      <c r="KGK21" s="2"/>
      <c r="KGL21" s="2"/>
      <c r="KGM21" s="2"/>
      <c r="KGN21" s="2"/>
      <c r="KGO21" s="2"/>
      <c r="KGP21" s="2"/>
      <c r="KGQ21" s="2"/>
      <c r="KGR21" s="2"/>
      <c r="KGS21" s="2"/>
      <c r="KGT21" s="2"/>
      <c r="KGU21" s="2"/>
      <c r="KGV21" s="2"/>
      <c r="KGW21" s="2"/>
      <c r="KGX21" s="2"/>
      <c r="KGY21" s="2"/>
      <c r="KGZ21" s="2"/>
      <c r="KHA21" s="2"/>
      <c r="KHB21" s="2"/>
      <c r="KHC21" s="2"/>
      <c r="KHD21" s="2"/>
      <c r="KHE21" s="2"/>
      <c r="KHF21" s="2"/>
      <c r="KHG21" s="2"/>
      <c r="KHH21" s="2"/>
      <c r="KHI21" s="2"/>
      <c r="KHJ21" s="2"/>
      <c r="KHK21" s="2"/>
      <c r="KHL21" s="2"/>
      <c r="KHM21" s="2"/>
      <c r="KHN21" s="2"/>
      <c r="KHO21" s="2"/>
      <c r="KHP21" s="2"/>
      <c r="KHQ21" s="2"/>
      <c r="KHR21" s="2"/>
      <c r="KHS21" s="2"/>
      <c r="KHT21" s="2"/>
      <c r="KHU21" s="2"/>
      <c r="KHV21" s="2"/>
      <c r="KHW21" s="2"/>
      <c r="KHX21" s="2"/>
      <c r="KHY21" s="2"/>
      <c r="KHZ21" s="2"/>
      <c r="KIA21" s="2"/>
      <c r="KIB21" s="2"/>
      <c r="KIC21" s="2"/>
      <c r="KID21" s="2"/>
      <c r="KIE21" s="2"/>
      <c r="KIF21" s="2"/>
      <c r="KIG21" s="2"/>
      <c r="KIH21" s="2"/>
      <c r="KII21" s="2"/>
      <c r="KIJ21" s="2"/>
      <c r="KIK21" s="2"/>
      <c r="KIL21" s="2"/>
      <c r="KIM21" s="2"/>
      <c r="KIN21" s="2"/>
      <c r="KIO21" s="2"/>
      <c r="KIP21" s="2"/>
      <c r="KIQ21" s="2"/>
      <c r="KIR21" s="2"/>
      <c r="KIS21" s="2"/>
      <c r="KIT21" s="2"/>
      <c r="KIU21" s="2"/>
      <c r="KIV21" s="2"/>
      <c r="KIW21" s="2"/>
      <c r="KIX21" s="2"/>
      <c r="KIY21" s="2"/>
      <c r="KIZ21" s="2"/>
      <c r="KJA21" s="2"/>
      <c r="KJB21" s="2"/>
      <c r="KJC21" s="2"/>
      <c r="KJD21" s="2"/>
      <c r="KJE21" s="2"/>
      <c r="KJF21" s="2"/>
      <c r="KJG21" s="2"/>
      <c r="KJH21" s="2"/>
      <c r="KJI21" s="2"/>
      <c r="KJJ21" s="2"/>
      <c r="KJK21" s="2"/>
      <c r="KJL21" s="2"/>
      <c r="KJM21" s="2"/>
      <c r="KJN21" s="2"/>
      <c r="KJO21" s="2"/>
      <c r="KJP21" s="2"/>
      <c r="KJQ21" s="2"/>
      <c r="KJR21" s="2"/>
      <c r="KJS21" s="2"/>
      <c r="KJT21" s="2"/>
      <c r="KJU21" s="2"/>
      <c r="KJV21" s="2"/>
      <c r="KJW21" s="2"/>
      <c r="KJX21" s="2"/>
      <c r="KJY21" s="2"/>
      <c r="KJZ21" s="2"/>
      <c r="KKA21" s="2"/>
      <c r="KKB21" s="2"/>
      <c r="KKC21" s="2"/>
      <c r="KKD21" s="2"/>
      <c r="KKE21" s="2"/>
      <c r="KKF21" s="2"/>
      <c r="KKG21" s="2"/>
      <c r="KKH21" s="2"/>
      <c r="KKI21" s="2"/>
      <c r="KKJ21" s="2"/>
      <c r="KKK21" s="2"/>
      <c r="KKL21" s="2"/>
      <c r="KKM21" s="2"/>
      <c r="KKN21" s="2"/>
      <c r="KKO21" s="2"/>
      <c r="KKP21" s="2"/>
      <c r="KKQ21" s="2"/>
      <c r="KKR21" s="2"/>
      <c r="KKS21" s="2"/>
      <c r="KKT21" s="2"/>
      <c r="KKU21" s="2"/>
      <c r="KKV21" s="2"/>
      <c r="KKW21" s="2"/>
      <c r="KKX21" s="2"/>
      <c r="KKY21" s="2"/>
      <c r="KKZ21" s="2"/>
      <c r="KLA21" s="2"/>
      <c r="KLB21" s="2"/>
      <c r="KLC21" s="2"/>
      <c r="KLD21" s="2"/>
      <c r="KLE21" s="2"/>
      <c r="KLF21" s="2"/>
      <c r="KLG21" s="2"/>
      <c r="KLH21" s="2"/>
      <c r="KLI21" s="2"/>
      <c r="KLJ21" s="2"/>
      <c r="KLK21" s="2"/>
      <c r="KLL21" s="2"/>
      <c r="KLM21" s="2"/>
      <c r="KLN21" s="2"/>
      <c r="KLO21" s="2"/>
      <c r="KLP21" s="2"/>
      <c r="KLQ21" s="2"/>
      <c r="KLR21" s="2"/>
      <c r="KLS21" s="2"/>
      <c r="KLT21" s="2"/>
      <c r="KLU21" s="2"/>
      <c r="KLV21" s="2"/>
      <c r="KLW21" s="2"/>
      <c r="KLX21" s="2"/>
      <c r="KLY21" s="2"/>
      <c r="KLZ21" s="2"/>
      <c r="KMA21" s="2"/>
      <c r="KMB21" s="2"/>
      <c r="KMC21" s="2"/>
      <c r="KMD21" s="2"/>
      <c r="KME21" s="2"/>
      <c r="KMF21" s="2"/>
      <c r="KMG21" s="2"/>
      <c r="KMH21" s="2"/>
      <c r="KMI21" s="2"/>
      <c r="KMJ21" s="2"/>
      <c r="KMK21" s="2"/>
      <c r="KML21" s="2"/>
      <c r="KMM21" s="2"/>
      <c r="KMN21" s="2"/>
      <c r="KMO21" s="2"/>
      <c r="KMP21" s="2"/>
      <c r="KMQ21" s="2"/>
      <c r="KMR21" s="2"/>
      <c r="KMS21" s="2"/>
      <c r="KMT21" s="2"/>
      <c r="KMU21" s="2"/>
      <c r="KMV21" s="2"/>
      <c r="KMW21" s="2"/>
      <c r="KMX21" s="2"/>
      <c r="KMY21" s="2"/>
      <c r="KMZ21" s="2"/>
      <c r="KNA21" s="2"/>
      <c r="KNB21" s="2"/>
      <c r="KNC21" s="2"/>
      <c r="KND21" s="2"/>
      <c r="KNE21" s="2"/>
      <c r="KNF21" s="2"/>
      <c r="KNG21" s="2"/>
      <c r="KNH21" s="2"/>
      <c r="KNI21" s="2"/>
      <c r="KNJ21" s="2"/>
      <c r="KNK21" s="2"/>
      <c r="KNL21" s="2"/>
      <c r="KNM21" s="2"/>
      <c r="KNN21" s="2"/>
      <c r="KNO21" s="2"/>
      <c r="KNP21" s="2"/>
      <c r="KNQ21" s="2"/>
      <c r="KNR21" s="2"/>
      <c r="KNS21" s="2"/>
      <c r="KNT21" s="2"/>
      <c r="KNU21" s="2"/>
      <c r="KNV21" s="2"/>
      <c r="KNW21" s="2"/>
      <c r="KNX21" s="2"/>
      <c r="KNY21" s="2"/>
      <c r="KNZ21" s="2"/>
      <c r="KOA21" s="2"/>
      <c r="KOB21" s="2"/>
      <c r="KOC21" s="2"/>
      <c r="KOD21" s="2"/>
      <c r="KOE21" s="2"/>
      <c r="KOF21" s="2"/>
      <c r="KOG21" s="2"/>
      <c r="KOH21" s="2"/>
      <c r="KOI21" s="2"/>
      <c r="KOJ21" s="2"/>
      <c r="KOK21" s="2"/>
      <c r="KOL21" s="2"/>
      <c r="KOM21" s="2"/>
      <c r="KON21" s="2"/>
      <c r="KOO21" s="2"/>
      <c r="KOP21" s="2"/>
      <c r="KOQ21" s="2"/>
      <c r="KOR21" s="2"/>
      <c r="KOS21" s="2"/>
      <c r="KOT21" s="2"/>
      <c r="KOU21" s="2"/>
      <c r="KOV21" s="2"/>
      <c r="KOW21" s="2"/>
      <c r="KOX21" s="2"/>
      <c r="KOY21" s="2"/>
      <c r="KOZ21" s="2"/>
      <c r="KPA21" s="2"/>
      <c r="KPB21" s="2"/>
      <c r="KPC21" s="2"/>
      <c r="KPD21" s="2"/>
      <c r="KPE21" s="2"/>
      <c r="KPF21" s="2"/>
      <c r="KPG21" s="2"/>
      <c r="KPH21" s="2"/>
      <c r="KPI21" s="2"/>
      <c r="KPJ21" s="2"/>
      <c r="KPK21" s="2"/>
      <c r="KPL21" s="2"/>
      <c r="KPM21" s="2"/>
      <c r="KPN21" s="2"/>
      <c r="KPO21" s="2"/>
      <c r="KPP21" s="2"/>
      <c r="KPQ21" s="2"/>
      <c r="KPR21" s="2"/>
      <c r="KPS21" s="2"/>
      <c r="KPT21" s="2"/>
      <c r="KPU21" s="2"/>
      <c r="KPV21" s="2"/>
      <c r="KPW21" s="2"/>
      <c r="KPX21" s="2"/>
      <c r="KPY21" s="2"/>
      <c r="KPZ21" s="2"/>
      <c r="KQA21" s="2"/>
      <c r="KQB21" s="2"/>
      <c r="KQC21" s="2"/>
      <c r="KQD21" s="2"/>
      <c r="KQE21" s="2"/>
      <c r="KQF21" s="2"/>
      <c r="KQG21" s="2"/>
      <c r="KQH21" s="2"/>
      <c r="KQI21" s="2"/>
      <c r="KQJ21" s="2"/>
      <c r="KQK21" s="2"/>
      <c r="KQL21" s="2"/>
      <c r="KQM21" s="2"/>
      <c r="KQN21" s="2"/>
      <c r="KQO21" s="2"/>
      <c r="KQP21" s="2"/>
      <c r="KQQ21" s="2"/>
      <c r="KQR21" s="2"/>
      <c r="KQS21" s="2"/>
      <c r="KQT21" s="2"/>
      <c r="KQU21" s="2"/>
      <c r="KQV21" s="2"/>
      <c r="KQW21" s="2"/>
      <c r="KQX21" s="2"/>
      <c r="KQY21" s="2"/>
      <c r="KQZ21" s="2"/>
      <c r="KRA21" s="2"/>
      <c r="KRB21" s="2"/>
      <c r="KRC21" s="2"/>
      <c r="KRD21" s="2"/>
      <c r="KRE21" s="2"/>
      <c r="KRF21" s="2"/>
      <c r="KRG21" s="2"/>
      <c r="KRH21" s="2"/>
      <c r="KRI21" s="2"/>
      <c r="KRJ21" s="2"/>
      <c r="KRK21" s="2"/>
      <c r="KRL21" s="2"/>
      <c r="KRM21" s="2"/>
      <c r="KRN21" s="2"/>
      <c r="KRO21" s="2"/>
      <c r="KRP21" s="2"/>
      <c r="KRQ21" s="2"/>
      <c r="KRR21" s="2"/>
      <c r="KRS21" s="2"/>
      <c r="KRT21" s="2"/>
      <c r="KRU21" s="2"/>
      <c r="KRV21" s="2"/>
      <c r="KRW21" s="2"/>
      <c r="KRX21" s="2"/>
      <c r="KRY21" s="2"/>
      <c r="KRZ21" s="2"/>
      <c r="KSA21" s="2"/>
      <c r="KSB21" s="2"/>
      <c r="KSC21" s="2"/>
      <c r="KSD21" s="2"/>
      <c r="KSE21" s="2"/>
      <c r="KSF21" s="2"/>
      <c r="KSG21" s="2"/>
      <c r="KSH21" s="2"/>
      <c r="KSI21" s="2"/>
      <c r="KSJ21" s="2"/>
      <c r="KSK21" s="2"/>
      <c r="KSL21" s="2"/>
      <c r="KSM21" s="2"/>
      <c r="KSN21" s="2"/>
      <c r="KSO21" s="2"/>
      <c r="KSP21" s="2"/>
      <c r="KSQ21" s="2"/>
      <c r="KSR21" s="2"/>
      <c r="KSS21" s="2"/>
      <c r="KST21" s="2"/>
      <c r="KSU21" s="2"/>
      <c r="KSV21" s="2"/>
      <c r="KSW21" s="2"/>
      <c r="KSX21" s="2"/>
      <c r="KSY21" s="2"/>
      <c r="KSZ21" s="2"/>
      <c r="KTA21" s="2"/>
      <c r="KTB21" s="2"/>
      <c r="KTC21" s="2"/>
      <c r="KTD21" s="2"/>
      <c r="KTE21" s="2"/>
      <c r="KTF21" s="2"/>
      <c r="KTG21" s="2"/>
      <c r="KTH21" s="2"/>
      <c r="KTI21" s="2"/>
      <c r="KTJ21" s="2"/>
      <c r="KTK21" s="2"/>
      <c r="KTL21" s="2"/>
      <c r="KTM21" s="2"/>
      <c r="KTN21" s="2"/>
      <c r="KTO21" s="2"/>
      <c r="KTP21" s="2"/>
      <c r="KTQ21" s="2"/>
      <c r="KTR21" s="2"/>
      <c r="KTS21" s="2"/>
      <c r="KTT21" s="2"/>
      <c r="KTU21" s="2"/>
      <c r="KTV21" s="2"/>
      <c r="KTW21" s="2"/>
      <c r="KTX21" s="2"/>
      <c r="KTY21" s="2"/>
      <c r="KTZ21" s="2"/>
      <c r="KUA21" s="2"/>
      <c r="KUB21" s="2"/>
      <c r="KUC21" s="2"/>
      <c r="KUD21" s="2"/>
      <c r="KUE21" s="2"/>
      <c r="KUF21" s="2"/>
      <c r="KUG21" s="2"/>
      <c r="KUH21" s="2"/>
      <c r="KUI21" s="2"/>
      <c r="KUJ21" s="2"/>
      <c r="KUK21" s="2"/>
      <c r="KUL21" s="2"/>
      <c r="KUM21" s="2"/>
      <c r="KUN21" s="2"/>
      <c r="KUO21" s="2"/>
      <c r="KUP21" s="2"/>
      <c r="KUQ21" s="2"/>
      <c r="KUR21" s="2"/>
      <c r="KUS21" s="2"/>
      <c r="KUT21" s="2"/>
      <c r="KUU21" s="2"/>
      <c r="KUV21" s="2"/>
      <c r="KUW21" s="2"/>
      <c r="KUX21" s="2"/>
      <c r="KUY21" s="2"/>
      <c r="KUZ21" s="2"/>
      <c r="KVA21" s="2"/>
      <c r="KVB21" s="2"/>
      <c r="KVC21" s="2"/>
      <c r="KVD21" s="2"/>
      <c r="KVE21" s="2"/>
      <c r="KVF21" s="2"/>
      <c r="KVG21" s="2"/>
      <c r="KVH21" s="2"/>
      <c r="KVI21" s="2"/>
      <c r="KVJ21" s="2"/>
      <c r="KVK21" s="2"/>
      <c r="KVL21" s="2"/>
      <c r="KVM21" s="2"/>
      <c r="KVN21" s="2"/>
      <c r="KVO21" s="2"/>
      <c r="KVP21" s="2"/>
      <c r="KVQ21" s="2"/>
      <c r="KVR21" s="2"/>
      <c r="KVS21" s="2"/>
      <c r="KVT21" s="2"/>
      <c r="KVU21" s="2"/>
      <c r="KVV21" s="2"/>
      <c r="KVW21" s="2"/>
      <c r="KVX21" s="2"/>
      <c r="KVY21" s="2"/>
      <c r="KVZ21" s="2"/>
      <c r="KWA21" s="2"/>
      <c r="KWB21" s="2"/>
      <c r="KWC21" s="2"/>
      <c r="KWD21" s="2"/>
      <c r="KWE21" s="2"/>
      <c r="KWF21" s="2"/>
      <c r="KWG21" s="2"/>
      <c r="KWH21" s="2"/>
      <c r="KWI21" s="2"/>
      <c r="KWJ21" s="2"/>
      <c r="KWK21" s="2"/>
      <c r="KWL21" s="2"/>
      <c r="KWM21" s="2"/>
      <c r="KWN21" s="2"/>
      <c r="KWO21" s="2"/>
      <c r="KWP21" s="2"/>
      <c r="KWQ21" s="2"/>
      <c r="KWR21" s="2"/>
      <c r="KWS21" s="2"/>
      <c r="KWT21" s="2"/>
      <c r="KWU21" s="2"/>
      <c r="KWV21" s="2"/>
      <c r="KWW21" s="2"/>
      <c r="KWX21" s="2"/>
      <c r="KWY21" s="2"/>
      <c r="KWZ21" s="2"/>
      <c r="KXA21" s="2"/>
      <c r="KXB21" s="2"/>
      <c r="KXC21" s="2"/>
      <c r="KXD21" s="2"/>
      <c r="KXE21" s="2"/>
      <c r="KXF21" s="2"/>
      <c r="KXG21" s="2"/>
      <c r="KXH21" s="2"/>
      <c r="KXI21" s="2"/>
      <c r="KXJ21" s="2"/>
      <c r="KXK21" s="2"/>
      <c r="KXL21" s="2"/>
      <c r="KXM21" s="2"/>
      <c r="KXN21" s="2"/>
      <c r="KXO21" s="2"/>
      <c r="KXP21" s="2"/>
      <c r="KXQ21" s="2"/>
      <c r="KXR21" s="2"/>
      <c r="KXS21" s="2"/>
      <c r="KXT21" s="2"/>
      <c r="KXU21" s="2"/>
      <c r="KXV21" s="2"/>
      <c r="KXW21" s="2"/>
      <c r="KXX21" s="2"/>
      <c r="KXY21" s="2"/>
      <c r="KXZ21" s="2"/>
      <c r="KYA21" s="2"/>
      <c r="KYB21" s="2"/>
      <c r="KYC21" s="2"/>
      <c r="KYD21" s="2"/>
      <c r="KYE21" s="2"/>
      <c r="KYF21" s="2"/>
      <c r="KYG21" s="2"/>
      <c r="KYH21" s="2"/>
      <c r="KYI21" s="2"/>
      <c r="KYJ21" s="2"/>
      <c r="KYK21" s="2"/>
      <c r="KYL21" s="2"/>
      <c r="KYM21" s="2"/>
      <c r="KYN21" s="2"/>
      <c r="KYO21" s="2"/>
      <c r="KYP21" s="2"/>
      <c r="KYQ21" s="2"/>
      <c r="KYR21" s="2"/>
      <c r="KYS21" s="2"/>
      <c r="KYT21" s="2"/>
      <c r="KYU21" s="2"/>
      <c r="KYV21" s="2"/>
      <c r="KYW21" s="2"/>
      <c r="KYX21" s="2"/>
      <c r="KYY21" s="2"/>
      <c r="KYZ21" s="2"/>
      <c r="KZA21" s="2"/>
      <c r="KZB21" s="2"/>
      <c r="KZC21" s="2"/>
      <c r="KZD21" s="2"/>
      <c r="KZE21" s="2"/>
      <c r="KZF21" s="2"/>
      <c r="KZG21" s="2"/>
      <c r="KZH21" s="2"/>
      <c r="KZI21" s="2"/>
      <c r="KZJ21" s="2"/>
      <c r="KZK21" s="2"/>
      <c r="KZL21" s="2"/>
      <c r="KZM21" s="2"/>
      <c r="KZN21" s="2"/>
      <c r="KZO21" s="2"/>
      <c r="KZP21" s="2"/>
      <c r="KZQ21" s="2"/>
      <c r="KZR21" s="2"/>
      <c r="KZS21" s="2"/>
      <c r="KZT21" s="2"/>
      <c r="KZU21" s="2"/>
      <c r="KZV21" s="2"/>
      <c r="KZW21" s="2"/>
      <c r="KZX21" s="2"/>
      <c r="KZY21" s="2"/>
      <c r="KZZ21" s="2"/>
      <c r="LAA21" s="2"/>
      <c r="LAB21" s="2"/>
      <c r="LAC21" s="2"/>
      <c r="LAD21" s="2"/>
      <c r="LAE21" s="2"/>
      <c r="LAF21" s="2"/>
      <c r="LAG21" s="2"/>
      <c r="LAH21" s="2"/>
      <c r="LAI21" s="2"/>
      <c r="LAJ21" s="2"/>
      <c r="LAK21" s="2"/>
      <c r="LAL21" s="2"/>
      <c r="LAM21" s="2"/>
      <c r="LAN21" s="2"/>
      <c r="LAO21" s="2"/>
      <c r="LAP21" s="2"/>
      <c r="LAQ21" s="2"/>
      <c r="LAR21" s="2"/>
      <c r="LAS21" s="2"/>
      <c r="LAT21" s="2"/>
      <c r="LAU21" s="2"/>
      <c r="LAV21" s="2"/>
      <c r="LAW21" s="2"/>
      <c r="LAX21" s="2"/>
      <c r="LAY21" s="2"/>
      <c r="LAZ21" s="2"/>
      <c r="LBA21" s="2"/>
      <c r="LBB21" s="2"/>
      <c r="LBC21" s="2"/>
      <c r="LBD21" s="2"/>
      <c r="LBE21" s="2"/>
      <c r="LBF21" s="2"/>
      <c r="LBG21" s="2"/>
      <c r="LBH21" s="2"/>
      <c r="LBI21" s="2"/>
      <c r="LBJ21" s="2"/>
      <c r="LBK21" s="2"/>
      <c r="LBL21" s="2"/>
      <c r="LBM21" s="2"/>
      <c r="LBN21" s="2"/>
      <c r="LBO21" s="2"/>
      <c r="LBP21" s="2"/>
      <c r="LBQ21" s="2"/>
      <c r="LBR21" s="2"/>
      <c r="LBS21" s="2"/>
      <c r="LBT21" s="2"/>
      <c r="LBU21" s="2"/>
      <c r="LBV21" s="2"/>
      <c r="LBW21" s="2"/>
      <c r="LBX21" s="2"/>
      <c r="LBY21" s="2"/>
      <c r="LBZ21" s="2"/>
      <c r="LCA21" s="2"/>
      <c r="LCB21" s="2"/>
      <c r="LCC21" s="2"/>
      <c r="LCD21" s="2"/>
      <c r="LCE21" s="2"/>
      <c r="LCF21" s="2"/>
      <c r="LCG21" s="2"/>
      <c r="LCH21" s="2"/>
      <c r="LCI21" s="2"/>
      <c r="LCJ21" s="2"/>
      <c r="LCK21" s="2"/>
      <c r="LCL21" s="2"/>
      <c r="LCM21" s="2"/>
      <c r="LCN21" s="2"/>
      <c r="LCO21" s="2"/>
      <c r="LCP21" s="2"/>
      <c r="LCQ21" s="2"/>
      <c r="LCR21" s="2"/>
      <c r="LCS21" s="2"/>
      <c r="LCT21" s="2"/>
      <c r="LCU21" s="2"/>
      <c r="LCV21" s="2"/>
      <c r="LCW21" s="2"/>
      <c r="LCX21" s="2"/>
      <c r="LCY21" s="2"/>
      <c r="LCZ21" s="2"/>
      <c r="LDA21" s="2"/>
      <c r="LDB21" s="2"/>
      <c r="LDC21" s="2"/>
      <c r="LDD21" s="2"/>
      <c r="LDE21" s="2"/>
      <c r="LDF21" s="2"/>
      <c r="LDG21" s="2"/>
      <c r="LDH21" s="2"/>
      <c r="LDI21" s="2"/>
      <c r="LDJ21" s="2"/>
      <c r="LDK21" s="2"/>
      <c r="LDL21" s="2"/>
      <c r="LDM21" s="2"/>
      <c r="LDN21" s="2"/>
      <c r="LDO21" s="2"/>
      <c r="LDP21" s="2"/>
      <c r="LDQ21" s="2"/>
      <c r="LDR21" s="2"/>
      <c r="LDS21" s="2"/>
      <c r="LDT21" s="2"/>
      <c r="LDU21" s="2"/>
      <c r="LDV21" s="2"/>
      <c r="LDW21" s="2"/>
      <c r="LDX21" s="2"/>
      <c r="LDY21" s="2"/>
      <c r="LDZ21" s="2"/>
      <c r="LEA21" s="2"/>
      <c r="LEB21" s="2"/>
      <c r="LEC21" s="2"/>
      <c r="LED21" s="2"/>
      <c r="LEE21" s="2"/>
      <c r="LEF21" s="2"/>
      <c r="LEG21" s="2"/>
      <c r="LEH21" s="2"/>
      <c r="LEI21" s="2"/>
      <c r="LEJ21" s="2"/>
      <c r="LEK21" s="2"/>
      <c r="LEL21" s="2"/>
      <c r="LEM21" s="2"/>
      <c r="LEN21" s="2"/>
      <c r="LEO21" s="2"/>
      <c r="LEP21" s="2"/>
      <c r="LEQ21" s="2"/>
      <c r="LER21" s="2"/>
      <c r="LES21" s="2"/>
      <c r="LET21" s="2"/>
      <c r="LEU21" s="2"/>
      <c r="LEV21" s="2"/>
      <c r="LEW21" s="2"/>
      <c r="LEX21" s="2"/>
      <c r="LEY21" s="2"/>
      <c r="LEZ21" s="2"/>
      <c r="LFA21" s="2"/>
      <c r="LFB21" s="2"/>
      <c r="LFC21" s="2"/>
      <c r="LFD21" s="2"/>
      <c r="LFE21" s="2"/>
      <c r="LFF21" s="2"/>
      <c r="LFG21" s="2"/>
      <c r="LFH21" s="2"/>
      <c r="LFI21" s="2"/>
      <c r="LFJ21" s="2"/>
      <c r="LFK21" s="2"/>
      <c r="LFL21" s="2"/>
      <c r="LFM21" s="2"/>
      <c r="LFN21" s="2"/>
      <c r="LFO21" s="2"/>
      <c r="LFP21" s="2"/>
      <c r="LFQ21" s="2"/>
      <c r="LFR21" s="2"/>
      <c r="LFS21" s="2"/>
      <c r="LFT21" s="2"/>
      <c r="LFU21" s="2"/>
      <c r="LFV21" s="2"/>
      <c r="LFW21" s="2"/>
      <c r="LFX21" s="2"/>
      <c r="LFY21" s="2"/>
      <c r="LFZ21" s="2"/>
      <c r="LGA21" s="2"/>
      <c r="LGB21" s="2"/>
      <c r="LGC21" s="2"/>
      <c r="LGD21" s="2"/>
      <c r="LGE21" s="2"/>
      <c r="LGF21" s="2"/>
      <c r="LGG21" s="2"/>
      <c r="LGH21" s="2"/>
      <c r="LGI21" s="2"/>
      <c r="LGJ21" s="2"/>
      <c r="LGK21" s="2"/>
      <c r="LGL21" s="2"/>
      <c r="LGM21" s="2"/>
      <c r="LGN21" s="2"/>
      <c r="LGO21" s="2"/>
      <c r="LGP21" s="2"/>
      <c r="LGQ21" s="2"/>
      <c r="LGR21" s="2"/>
      <c r="LGS21" s="2"/>
      <c r="LGT21" s="2"/>
      <c r="LGU21" s="2"/>
      <c r="LGV21" s="2"/>
      <c r="LGW21" s="2"/>
      <c r="LGX21" s="2"/>
      <c r="LGY21" s="2"/>
      <c r="LGZ21" s="2"/>
      <c r="LHA21" s="2"/>
      <c r="LHB21" s="2"/>
      <c r="LHC21" s="2"/>
      <c r="LHD21" s="2"/>
      <c r="LHE21" s="2"/>
      <c r="LHF21" s="2"/>
      <c r="LHG21" s="2"/>
      <c r="LHH21" s="2"/>
      <c r="LHI21" s="2"/>
      <c r="LHJ21" s="2"/>
      <c r="LHK21" s="2"/>
      <c r="LHL21" s="2"/>
      <c r="LHM21" s="2"/>
      <c r="LHN21" s="2"/>
      <c r="LHO21" s="2"/>
      <c r="LHP21" s="2"/>
      <c r="LHQ21" s="2"/>
      <c r="LHR21" s="2"/>
      <c r="LHS21" s="2"/>
      <c r="LHT21" s="2"/>
      <c r="LHU21" s="2"/>
      <c r="LHV21" s="2"/>
      <c r="LHW21" s="2"/>
      <c r="LHX21" s="2"/>
      <c r="LHY21" s="2"/>
      <c r="LHZ21" s="2"/>
      <c r="LIA21" s="2"/>
      <c r="LIB21" s="2"/>
      <c r="LIC21" s="2"/>
      <c r="LID21" s="2"/>
      <c r="LIE21" s="2"/>
      <c r="LIF21" s="2"/>
      <c r="LIG21" s="2"/>
      <c r="LIH21" s="2"/>
      <c r="LII21" s="2"/>
      <c r="LIJ21" s="2"/>
      <c r="LIK21" s="2"/>
      <c r="LIL21" s="2"/>
      <c r="LIM21" s="2"/>
      <c r="LIN21" s="2"/>
      <c r="LIO21" s="2"/>
      <c r="LIP21" s="2"/>
      <c r="LIQ21" s="2"/>
      <c r="LIR21" s="2"/>
      <c r="LIS21" s="2"/>
      <c r="LIT21" s="2"/>
      <c r="LIU21" s="2"/>
      <c r="LIV21" s="2"/>
      <c r="LIW21" s="2"/>
      <c r="LIX21" s="2"/>
      <c r="LIY21" s="2"/>
      <c r="LIZ21" s="2"/>
      <c r="LJA21" s="2"/>
      <c r="LJB21" s="2"/>
      <c r="LJC21" s="2"/>
      <c r="LJD21" s="2"/>
      <c r="LJE21" s="2"/>
      <c r="LJF21" s="2"/>
      <c r="LJG21" s="2"/>
      <c r="LJH21" s="2"/>
      <c r="LJI21" s="2"/>
      <c r="LJJ21" s="2"/>
      <c r="LJK21" s="2"/>
      <c r="LJL21" s="2"/>
      <c r="LJM21" s="2"/>
      <c r="LJN21" s="2"/>
      <c r="LJO21" s="2"/>
      <c r="LJP21" s="2"/>
      <c r="LJQ21" s="2"/>
      <c r="LJR21" s="2"/>
      <c r="LJS21" s="2"/>
      <c r="LJT21" s="2"/>
      <c r="LJU21" s="2"/>
      <c r="LJV21" s="2"/>
      <c r="LJW21" s="2"/>
      <c r="LJX21" s="2"/>
      <c r="LJY21" s="2"/>
      <c r="LJZ21" s="2"/>
      <c r="LKA21" s="2"/>
      <c r="LKB21" s="2"/>
      <c r="LKC21" s="2"/>
      <c r="LKD21" s="2"/>
      <c r="LKE21" s="2"/>
      <c r="LKF21" s="2"/>
      <c r="LKG21" s="2"/>
      <c r="LKH21" s="2"/>
      <c r="LKI21" s="2"/>
      <c r="LKJ21" s="2"/>
      <c r="LKK21" s="2"/>
      <c r="LKL21" s="2"/>
      <c r="LKM21" s="2"/>
      <c r="LKN21" s="2"/>
      <c r="LKO21" s="2"/>
      <c r="LKP21" s="2"/>
      <c r="LKQ21" s="2"/>
      <c r="LKR21" s="2"/>
      <c r="LKS21" s="2"/>
      <c r="LKT21" s="2"/>
      <c r="LKU21" s="2"/>
      <c r="LKV21" s="2"/>
      <c r="LKW21" s="2"/>
      <c r="LKX21" s="2"/>
      <c r="LKY21" s="2"/>
      <c r="LKZ21" s="2"/>
      <c r="LLA21" s="2"/>
      <c r="LLB21" s="2"/>
      <c r="LLC21" s="2"/>
      <c r="LLD21" s="2"/>
      <c r="LLE21" s="2"/>
      <c r="LLF21" s="2"/>
      <c r="LLG21" s="2"/>
      <c r="LLH21" s="2"/>
      <c r="LLI21" s="2"/>
      <c r="LLJ21" s="2"/>
      <c r="LLK21" s="2"/>
      <c r="LLL21" s="2"/>
      <c r="LLM21" s="2"/>
      <c r="LLN21" s="2"/>
      <c r="LLO21" s="2"/>
      <c r="LLP21" s="2"/>
      <c r="LLQ21" s="2"/>
      <c r="LLR21" s="2"/>
      <c r="LLS21" s="2"/>
      <c r="LLT21" s="2"/>
      <c r="LLU21" s="2"/>
      <c r="LLV21" s="2"/>
      <c r="LLW21" s="2"/>
      <c r="LLX21" s="2"/>
      <c r="LLY21" s="2"/>
      <c r="LLZ21" s="2"/>
      <c r="LMA21" s="2"/>
      <c r="LMB21" s="2"/>
      <c r="LMC21" s="2"/>
      <c r="LMD21" s="2"/>
      <c r="LME21" s="2"/>
      <c r="LMF21" s="2"/>
      <c r="LMG21" s="2"/>
      <c r="LMH21" s="2"/>
      <c r="LMI21" s="2"/>
      <c r="LMJ21" s="2"/>
      <c r="LMK21" s="2"/>
      <c r="LML21" s="2"/>
      <c r="LMM21" s="2"/>
      <c r="LMN21" s="2"/>
      <c r="LMO21" s="2"/>
      <c r="LMP21" s="2"/>
      <c r="LMQ21" s="2"/>
      <c r="LMR21" s="2"/>
      <c r="LMS21" s="2"/>
      <c r="LMT21" s="2"/>
      <c r="LMU21" s="2"/>
      <c r="LMV21" s="2"/>
      <c r="LMW21" s="2"/>
      <c r="LMX21" s="2"/>
      <c r="LMY21" s="2"/>
      <c r="LMZ21" s="2"/>
      <c r="LNA21" s="2"/>
      <c r="LNB21" s="2"/>
      <c r="LNC21" s="2"/>
      <c r="LND21" s="2"/>
      <c r="LNE21" s="2"/>
      <c r="LNF21" s="2"/>
      <c r="LNG21" s="2"/>
      <c r="LNH21" s="2"/>
      <c r="LNI21" s="2"/>
      <c r="LNJ21" s="2"/>
      <c r="LNK21" s="2"/>
      <c r="LNL21" s="2"/>
      <c r="LNM21" s="2"/>
      <c r="LNN21" s="2"/>
      <c r="LNO21" s="2"/>
      <c r="LNP21" s="2"/>
      <c r="LNQ21" s="2"/>
      <c r="LNR21" s="2"/>
      <c r="LNS21" s="2"/>
      <c r="LNT21" s="2"/>
      <c r="LNU21" s="2"/>
      <c r="LNV21" s="2"/>
      <c r="LNW21" s="2"/>
      <c r="LNX21" s="2"/>
      <c r="LNY21" s="2"/>
      <c r="LNZ21" s="2"/>
      <c r="LOA21" s="2"/>
      <c r="LOB21" s="2"/>
      <c r="LOC21" s="2"/>
      <c r="LOD21" s="2"/>
      <c r="LOE21" s="2"/>
      <c r="LOF21" s="2"/>
      <c r="LOG21" s="2"/>
      <c r="LOH21" s="2"/>
      <c r="LOI21" s="2"/>
      <c r="LOJ21" s="2"/>
      <c r="LOK21" s="2"/>
      <c r="LOL21" s="2"/>
      <c r="LOM21" s="2"/>
      <c r="LON21" s="2"/>
      <c r="LOO21" s="2"/>
      <c r="LOP21" s="2"/>
      <c r="LOQ21" s="2"/>
      <c r="LOR21" s="2"/>
      <c r="LOS21" s="2"/>
      <c r="LOT21" s="2"/>
      <c r="LOU21" s="2"/>
      <c r="LOV21" s="2"/>
      <c r="LOW21" s="2"/>
      <c r="LOX21" s="2"/>
      <c r="LOY21" s="2"/>
      <c r="LOZ21" s="2"/>
      <c r="LPA21" s="2"/>
      <c r="LPB21" s="2"/>
      <c r="LPC21" s="2"/>
      <c r="LPD21" s="2"/>
      <c r="LPE21" s="2"/>
      <c r="LPF21" s="2"/>
      <c r="LPG21" s="2"/>
      <c r="LPH21" s="2"/>
      <c r="LPI21" s="2"/>
      <c r="LPJ21" s="2"/>
      <c r="LPK21" s="2"/>
      <c r="LPL21" s="2"/>
      <c r="LPM21" s="2"/>
      <c r="LPN21" s="2"/>
      <c r="LPO21" s="2"/>
      <c r="LPP21" s="2"/>
      <c r="LPQ21" s="2"/>
      <c r="LPR21" s="2"/>
      <c r="LPS21" s="2"/>
      <c r="LPT21" s="2"/>
      <c r="LPU21" s="2"/>
      <c r="LPV21" s="2"/>
      <c r="LPW21" s="2"/>
      <c r="LPX21" s="2"/>
      <c r="LPY21" s="2"/>
      <c r="LPZ21" s="2"/>
      <c r="LQA21" s="2"/>
      <c r="LQB21" s="2"/>
      <c r="LQC21" s="2"/>
      <c r="LQD21" s="2"/>
      <c r="LQE21" s="2"/>
      <c r="LQF21" s="2"/>
      <c r="LQG21" s="2"/>
      <c r="LQH21" s="2"/>
      <c r="LQI21" s="2"/>
      <c r="LQJ21" s="2"/>
      <c r="LQK21" s="2"/>
      <c r="LQL21" s="2"/>
      <c r="LQM21" s="2"/>
      <c r="LQN21" s="2"/>
      <c r="LQO21" s="2"/>
      <c r="LQP21" s="2"/>
      <c r="LQQ21" s="2"/>
      <c r="LQR21" s="2"/>
      <c r="LQS21" s="2"/>
      <c r="LQT21" s="2"/>
      <c r="LQU21" s="2"/>
      <c r="LQV21" s="2"/>
      <c r="LQW21" s="2"/>
      <c r="LQX21" s="2"/>
      <c r="LQY21" s="2"/>
      <c r="LQZ21" s="2"/>
      <c r="LRA21" s="2"/>
      <c r="LRB21" s="2"/>
      <c r="LRC21" s="2"/>
      <c r="LRD21" s="2"/>
      <c r="LRE21" s="2"/>
      <c r="LRF21" s="2"/>
      <c r="LRG21" s="2"/>
      <c r="LRH21" s="2"/>
      <c r="LRI21" s="2"/>
      <c r="LRJ21" s="2"/>
      <c r="LRK21" s="2"/>
      <c r="LRL21" s="2"/>
      <c r="LRM21" s="2"/>
      <c r="LRN21" s="2"/>
      <c r="LRO21" s="2"/>
      <c r="LRP21" s="2"/>
      <c r="LRQ21" s="2"/>
      <c r="LRR21" s="2"/>
      <c r="LRS21" s="2"/>
      <c r="LRT21" s="2"/>
      <c r="LRU21" s="2"/>
      <c r="LRV21" s="2"/>
      <c r="LRW21" s="2"/>
      <c r="LRX21" s="2"/>
      <c r="LRY21" s="2"/>
      <c r="LRZ21" s="2"/>
      <c r="LSA21" s="2"/>
      <c r="LSB21" s="2"/>
      <c r="LSC21" s="2"/>
      <c r="LSD21" s="2"/>
      <c r="LSE21" s="2"/>
      <c r="LSF21" s="2"/>
      <c r="LSG21" s="2"/>
      <c r="LSH21" s="2"/>
      <c r="LSI21" s="2"/>
      <c r="LSJ21" s="2"/>
      <c r="LSK21" s="2"/>
      <c r="LSL21" s="2"/>
      <c r="LSM21" s="2"/>
      <c r="LSN21" s="2"/>
      <c r="LSO21" s="2"/>
      <c r="LSP21" s="2"/>
      <c r="LSQ21" s="2"/>
      <c r="LSR21" s="2"/>
      <c r="LSS21" s="2"/>
      <c r="LST21" s="2"/>
      <c r="LSU21" s="2"/>
      <c r="LSV21" s="2"/>
      <c r="LSW21" s="2"/>
      <c r="LSX21" s="2"/>
      <c r="LSY21" s="2"/>
      <c r="LSZ21" s="2"/>
      <c r="LTA21" s="2"/>
      <c r="LTB21" s="2"/>
      <c r="LTC21" s="2"/>
      <c r="LTD21" s="2"/>
      <c r="LTE21" s="2"/>
      <c r="LTF21" s="2"/>
      <c r="LTG21" s="2"/>
      <c r="LTH21" s="2"/>
      <c r="LTI21" s="2"/>
      <c r="LTJ21" s="2"/>
      <c r="LTK21" s="2"/>
      <c r="LTL21" s="2"/>
      <c r="LTM21" s="2"/>
      <c r="LTN21" s="2"/>
      <c r="LTO21" s="2"/>
      <c r="LTP21" s="2"/>
      <c r="LTQ21" s="2"/>
      <c r="LTR21" s="2"/>
      <c r="LTS21" s="2"/>
      <c r="LTT21" s="2"/>
      <c r="LTU21" s="2"/>
      <c r="LTV21" s="2"/>
      <c r="LTW21" s="2"/>
      <c r="LTX21" s="2"/>
      <c r="LTY21" s="2"/>
      <c r="LTZ21" s="2"/>
      <c r="LUA21" s="2"/>
      <c r="LUB21" s="2"/>
      <c r="LUC21" s="2"/>
      <c r="LUD21" s="2"/>
      <c r="LUE21" s="2"/>
      <c r="LUF21" s="2"/>
      <c r="LUG21" s="2"/>
      <c r="LUH21" s="2"/>
      <c r="LUI21" s="2"/>
      <c r="LUJ21" s="2"/>
      <c r="LUK21" s="2"/>
      <c r="LUL21" s="2"/>
      <c r="LUM21" s="2"/>
      <c r="LUN21" s="2"/>
      <c r="LUO21" s="2"/>
      <c r="LUP21" s="2"/>
      <c r="LUQ21" s="2"/>
      <c r="LUR21" s="2"/>
      <c r="LUS21" s="2"/>
      <c r="LUT21" s="2"/>
      <c r="LUU21" s="2"/>
      <c r="LUV21" s="2"/>
      <c r="LUW21" s="2"/>
      <c r="LUX21" s="2"/>
      <c r="LUY21" s="2"/>
      <c r="LUZ21" s="2"/>
      <c r="LVA21" s="2"/>
      <c r="LVB21" s="2"/>
      <c r="LVC21" s="2"/>
      <c r="LVD21" s="2"/>
      <c r="LVE21" s="2"/>
      <c r="LVF21" s="2"/>
      <c r="LVG21" s="2"/>
      <c r="LVH21" s="2"/>
      <c r="LVI21" s="2"/>
      <c r="LVJ21" s="2"/>
      <c r="LVK21" s="2"/>
      <c r="LVL21" s="2"/>
      <c r="LVM21" s="2"/>
      <c r="LVN21" s="2"/>
      <c r="LVO21" s="2"/>
      <c r="LVP21" s="2"/>
      <c r="LVQ21" s="2"/>
      <c r="LVR21" s="2"/>
      <c r="LVS21" s="2"/>
      <c r="LVT21" s="2"/>
      <c r="LVU21" s="2"/>
      <c r="LVV21" s="2"/>
      <c r="LVW21" s="2"/>
      <c r="LVX21" s="2"/>
      <c r="LVY21" s="2"/>
      <c r="LVZ21" s="2"/>
      <c r="LWA21" s="2"/>
      <c r="LWB21" s="2"/>
      <c r="LWC21" s="2"/>
      <c r="LWD21" s="2"/>
      <c r="LWE21" s="2"/>
      <c r="LWF21" s="2"/>
      <c r="LWG21" s="2"/>
      <c r="LWH21" s="2"/>
      <c r="LWI21" s="2"/>
      <c r="LWJ21" s="2"/>
      <c r="LWK21" s="2"/>
      <c r="LWL21" s="2"/>
      <c r="LWM21" s="2"/>
      <c r="LWN21" s="2"/>
      <c r="LWO21" s="2"/>
      <c r="LWP21" s="2"/>
      <c r="LWQ21" s="2"/>
      <c r="LWR21" s="2"/>
      <c r="LWS21" s="2"/>
      <c r="LWT21" s="2"/>
      <c r="LWU21" s="2"/>
      <c r="LWV21" s="2"/>
      <c r="LWW21" s="2"/>
      <c r="LWX21" s="2"/>
      <c r="LWY21" s="2"/>
      <c r="LWZ21" s="2"/>
      <c r="LXA21" s="2"/>
      <c r="LXB21" s="2"/>
      <c r="LXC21" s="2"/>
      <c r="LXD21" s="2"/>
      <c r="LXE21" s="2"/>
      <c r="LXF21" s="2"/>
      <c r="LXG21" s="2"/>
      <c r="LXH21" s="2"/>
      <c r="LXI21" s="2"/>
      <c r="LXJ21" s="2"/>
      <c r="LXK21" s="2"/>
      <c r="LXL21" s="2"/>
      <c r="LXM21" s="2"/>
      <c r="LXN21" s="2"/>
      <c r="LXO21" s="2"/>
      <c r="LXP21" s="2"/>
      <c r="LXQ21" s="2"/>
      <c r="LXR21" s="2"/>
      <c r="LXS21" s="2"/>
      <c r="LXT21" s="2"/>
      <c r="LXU21" s="2"/>
      <c r="LXV21" s="2"/>
      <c r="LXW21" s="2"/>
      <c r="LXX21" s="2"/>
      <c r="LXY21" s="2"/>
      <c r="LXZ21" s="2"/>
      <c r="LYA21" s="2"/>
      <c r="LYB21" s="2"/>
      <c r="LYC21" s="2"/>
      <c r="LYD21" s="2"/>
      <c r="LYE21" s="2"/>
      <c r="LYF21" s="2"/>
      <c r="LYG21" s="2"/>
      <c r="LYH21" s="2"/>
      <c r="LYI21" s="2"/>
      <c r="LYJ21" s="2"/>
      <c r="LYK21" s="2"/>
      <c r="LYL21" s="2"/>
      <c r="LYM21" s="2"/>
      <c r="LYN21" s="2"/>
      <c r="LYO21" s="2"/>
      <c r="LYP21" s="2"/>
      <c r="LYQ21" s="2"/>
      <c r="LYR21" s="2"/>
      <c r="LYS21" s="2"/>
      <c r="LYT21" s="2"/>
      <c r="LYU21" s="2"/>
      <c r="LYV21" s="2"/>
      <c r="LYW21" s="2"/>
      <c r="LYX21" s="2"/>
      <c r="LYY21" s="2"/>
      <c r="LYZ21" s="2"/>
      <c r="LZA21" s="2"/>
      <c r="LZB21" s="2"/>
      <c r="LZC21" s="2"/>
      <c r="LZD21" s="2"/>
      <c r="LZE21" s="2"/>
      <c r="LZF21" s="2"/>
      <c r="LZG21" s="2"/>
      <c r="LZH21" s="2"/>
      <c r="LZI21" s="2"/>
      <c r="LZJ21" s="2"/>
      <c r="LZK21" s="2"/>
      <c r="LZL21" s="2"/>
      <c r="LZM21" s="2"/>
      <c r="LZN21" s="2"/>
      <c r="LZO21" s="2"/>
      <c r="LZP21" s="2"/>
      <c r="LZQ21" s="2"/>
      <c r="LZR21" s="2"/>
      <c r="LZS21" s="2"/>
      <c r="LZT21" s="2"/>
      <c r="LZU21" s="2"/>
      <c r="LZV21" s="2"/>
      <c r="LZW21" s="2"/>
      <c r="LZX21" s="2"/>
      <c r="LZY21" s="2"/>
      <c r="LZZ21" s="2"/>
      <c r="MAA21" s="2"/>
      <c r="MAB21" s="2"/>
      <c r="MAC21" s="2"/>
      <c r="MAD21" s="2"/>
      <c r="MAE21" s="2"/>
      <c r="MAF21" s="2"/>
      <c r="MAG21" s="2"/>
      <c r="MAH21" s="2"/>
      <c r="MAI21" s="2"/>
      <c r="MAJ21" s="2"/>
      <c r="MAK21" s="2"/>
      <c r="MAL21" s="2"/>
      <c r="MAM21" s="2"/>
      <c r="MAN21" s="2"/>
      <c r="MAO21" s="2"/>
      <c r="MAP21" s="2"/>
      <c r="MAQ21" s="2"/>
      <c r="MAR21" s="2"/>
      <c r="MAS21" s="2"/>
      <c r="MAT21" s="2"/>
      <c r="MAU21" s="2"/>
      <c r="MAV21" s="2"/>
      <c r="MAW21" s="2"/>
      <c r="MAX21" s="2"/>
      <c r="MAY21" s="2"/>
      <c r="MAZ21" s="2"/>
      <c r="MBA21" s="2"/>
      <c r="MBB21" s="2"/>
      <c r="MBC21" s="2"/>
      <c r="MBD21" s="2"/>
      <c r="MBE21" s="2"/>
      <c r="MBF21" s="2"/>
      <c r="MBG21" s="2"/>
      <c r="MBH21" s="2"/>
      <c r="MBI21" s="2"/>
      <c r="MBJ21" s="2"/>
      <c r="MBK21" s="2"/>
      <c r="MBL21" s="2"/>
      <c r="MBM21" s="2"/>
      <c r="MBN21" s="2"/>
      <c r="MBO21" s="2"/>
      <c r="MBP21" s="2"/>
      <c r="MBQ21" s="2"/>
      <c r="MBR21" s="2"/>
      <c r="MBS21" s="2"/>
      <c r="MBT21" s="2"/>
      <c r="MBU21" s="2"/>
      <c r="MBV21" s="2"/>
      <c r="MBW21" s="2"/>
      <c r="MBX21" s="2"/>
      <c r="MBY21" s="2"/>
      <c r="MBZ21" s="2"/>
      <c r="MCA21" s="2"/>
      <c r="MCB21" s="2"/>
      <c r="MCC21" s="2"/>
      <c r="MCD21" s="2"/>
      <c r="MCE21" s="2"/>
      <c r="MCF21" s="2"/>
      <c r="MCG21" s="2"/>
      <c r="MCH21" s="2"/>
      <c r="MCI21" s="2"/>
      <c r="MCJ21" s="2"/>
      <c r="MCK21" s="2"/>
      <c r="MCL21" s="2"/>
      <c r="MCM21" s="2"/>
      <c r="MCN21" s="2"/>
      <c r="MCO21" s="2"/>
      <c r="MCP21" s="2"/>
      <c r="MCQ21" s="2"/>
      <c r="MCR21" s="2"/>
      <c r="MCS21" s="2"/>
      <c r="MCT21" s="2"/>
      <c r="MCU21" s="2"/>
      <c r="MCV21" s="2"/>
      <c r="MCW21" s="2"/>
      <c r="MCX21" s="2"/>
      <c r="MCY21" s="2"/>
      <c r="MCZ21" s="2"/>
      <c r="MDA21" s="2"/>
      <c r="MDB21" s="2"/>
      <c r="MDC21" s="2"/>
      <c r="MDD21" s="2"/>
      <c r="MDE21" s="2"/>
      <c r="MDF21" s="2"/>
      <c r="MDG21" s="2"/>
      <c r="MDH21" s="2"/>
      <c r="MDI21" s="2"/>
      <c r="MDJ21" s="2"/>
      <c r="MDK21" s="2"/>
      <c r="MDL21" s="2"/>
      <c r="MDM21" s="2"/>
      <c r="MDN21" s="2"/>
      <c r="MDO21" s="2"/>
      <c r="MDP21" s="2"/>
      <c r="MDQ21" s="2"/>
      <c r="MDR21" s="2"/>
      <c r="MDS21" s="2"/>
      <c r="MDT21" s="2"/>
      <c r="MDU21" s="2"/>
      <c r="MDV21" s="2"/>
      <c r="MDW21" s="2"/>
      <c r="MDX21" s="2"/>
      <c r="MDY21" s="2"/>
      <c r="MDZ21" s="2"/>
      <c r="MEA21" s="2"/>
      <c r="MEB21" s="2"/>
      <c r="MEC21" s="2"/>
      <c r="MED21" s="2"/>
      <c r="MEE21" s="2"/>
      <c r="MEF21" s="2"/>
      <c r="MEG21" s="2"/>
      <c r="MEH21" s="2"/>
      <c r="MEI21" s="2"/>
      <c r="MEJ21" s="2"/>
      <c r="MEK21" s="2"/>
      <c r="MEL21" s="2"/>
      <c r="MEM21" s="2"/>
      <c r="MEN21" s="2"/>
      <c r="MEO21" s="2"/>
      <c r="MEP21" s="2"/>
      <c r="MEQ21" s="2"/>
      <c r="MER21" s="2"/>
      <c r="MES21" s="2"/>
      <c r="MET21" s="2"/>
      <c r="MEU21" s="2"/>
      <c r="MEV21" s="2"/>
      <c r="MEW21" s="2"/>
      <c r="MEX21" s="2"/>
      <c r="MEY21" s="2"/>
      <c r="MEZ21" s="2"/>
      <c r="MFA21" s="2"/>
      <c r="MFB21" s="2"/>
      <c r="MFC21" s="2"/>
      <c r="MFD21" s="2"/>
      <c r="MFE21" s="2"/>
      <c r="MFF21" s="2"/>
      <c r="MFG21" s="2"/>
      <c r="MFH21" s="2"/>
      <c r="MFI21" s="2"/>
      <c r="MFJ21" s="2"/>
      <c r="MFK21" s="2"/>
      <c r="MFL21" s="2"/>
      <c r="MFM21" s="2"/>
      <c r="MFN21" s="2"/>
      <c r="MFO21" s="2"/>
      <c r="MFP21" s="2"/>
      <c r="MFQ21" s="2"/>
      <c r="MFR21" s="2"/>
      <c r="MFS21" s="2"/>
      <c r="MFT21" s="2"/>
      <c r="MFU21" s="2"/>
      <c r="MFV21" s="2"/>
      <c r="MFW21" s="2"/>
      <c r="MFX21" s="2"/>
      <c r="MFY21" s="2"/>
      <c r="MFZ21" s="2"/>
      <c r="MGA21" s="2"/>
      <c r="MGB21" s="2"/>
      <c r="MGC21" s="2"/>
      <c r="MGD21" s="2"/>
      <c r="MGE21" s="2"/>
      <c r="MGF21" s="2"/>
      <c r="MGG21" s="2"/>
      <c r="MGH21" s="2"/>
      <c r="MGI21" s="2"/>
      <c r="MGJ21" s="2"/>
      <c r="MGK21" s="2"/>
      <c r="MGL21" s="2"/>
      <c r="MGM21" s="2"/>
      <c r="MGN21" s="2"/>
      <c r="MGO21" s="2"/>
      <c r="MGP21" s="2"/>
      <c r="MGQ21" s="2"/>
      <c r="MGR21" s="2"/>
      <c r="MGS21" s="2"/>
      <c r="MGT21" s="2"/>
      <c r="MGU21" s="2"/>
      <c r="MGV21" s="2"/>
      <c r="MGW21" s="2"/>
      <c r="MGX21" s="2"/>
      <c r="MGY21" s="2"/>
      <c r="MGZ21" s="2"/>
      <c r="MHA21" s="2"/>
      <c r="MHB21" s="2"/>
      <c r="MHC21" s="2"/>
      <c r="MHD21" s="2"/>
      <c r="MHE21" s="2"/>
      <c r="MHF21" s="2"/>
      <c r="MHG21" s="2"/>
      <c r="MHH21" s="2"/>
      <c r="MHI21" s="2"/>
      <c r="MHJ21" s="2"/>
      <c r="MHK21" s="2"/>
      <c r="MHL21" s="2"/>
      <c r="MHM21" s="2"/>
      <c r="MHN21" s="2"/>
      <c r="MHO21" s="2"/>
      <c r="MHP21" s="2"/>
      <c r="MHQ21" s="2"/>
      <c r="MHR21" s="2"/>
      <c r="MHS21" s="2"/>
      <c r="MHT21" s="2"/>
      <c r="MHU21" s="2"/>
      <c r="MHV21" s="2"/>
      <c r="MHW21" s="2"/>
      <c r="MHX21" s="2"/>
      <c r="MHY21" s="2"/>
      <c r="MHZ21" s="2"/>
      <c r="MIA21" s="2"/>
      <c r="MIB21" s="2"/>
      <c r="MIC21" s="2"/>
      <c r="MID21" s="2"/>
      <c r="MIE21" s="2"/>
      <c r="MIF21" s="2"/>
      <c r="MIG21" s="2"/>
      <c r="MIH21" s="2"/>
      <c r="MII21" s="2"/>
      <c r="MIJ21" s="2"/>
      <c r="MIK21" s="2"/>
      <c r="MIL21" s="2"/>
      <c r="MIM21" s="2"/>
      <c r="MIN21" s="2"/>
      <c r="MIO21" s="2"/>
      <c r="MIP21" s="2"/>
      <c r="MIQ21" s="2"/>
      <c r="MIR21" s="2"/>
      <c r="MIS21" s="2"/>
      <c r="MIT21" s="2"/>
      <c r="MIU21" s="2"/>
      <c r="MIV21" s="2"/>
      <c r="MIW21" s="2"/>
      <c r="MIX21" s="2"/>
      <c r="MIY21" s="2"/>
      <c r="MIZ21" s="2"/>
      <c r="MJA21" s="2"/>
      <c r="MJB21" s="2"/>
      <c r="MJC21" s="2"/>
      <c r="MJD21" s="2"/>
      <c r="MJE21" s="2"/>
      <c r="MJF21" s="2"/>
      <c r="MJG21" s="2"/>
      <c r="MJH21" s="2"/>
      <c r="MJI21" s="2"/>
      <c r="MJJ21" s="2"/>
      <c r="MJK21" s="2"/>
      <c r="MJL21" s="2"/>
      <c r="MJM21" s="2"/>
      <c r="MJN21" s="2"/>
      <c r="MJO21" s="2"/>
      <c r="MJP21" s="2"/>
      <c r="MJQ21" s="2"/>
      <c r="MJR21" s="2"/>
      <c r="MJS21" s="2"/>
      <c r="MJT21" s="2"/>
      <c r="MJU21" s="2"/>
      <c r="MJV21" s="2"/>
      <c r="MJW21" s="2"/>
      <c r="MJX21" s="2"/>
      <c r="MJY21" s="2"/>
      <c r="MJZ21" s="2"/>
      <c r="MKA21" s="2"/>
      <c r="MKB21" s="2"/>
      <c r="MKC21" s="2"/>
      <c r="MKD21" s="2"/>
      <c r="MKE21" s="2"/>
      <c r="MKF21" s="2"/>
      <c r="MKG21" s="2"/>
      <c r="MKH21" s="2"/>
      <c r="MKI21" s="2"/>
      <c r="MKJ21" s="2"/>
      <c r="MKK21" s="2"/>
      <c r="MKL21" s="2"/>
      <c r="MKM21" s="2"/>
      <c r="MKN21" s="2"/>
      <c r="MKO21" s="2"/>
      <c r="MKP21" s="2"/>
      <c r="MKQ21" s="2"/>
      <c r="MKR21" s="2"/>
      <c r="MKS21" s="2"/>
      <c r="MKT21" s="2"/>
      <c r="MKU21" s="2"/>
      <c r="MKV21" s="2"/>
      <c r="MKW21" s="2"/>
      <c r="MKX21" s="2"/>
      <c r="MKY21" s="2"/>
      <c r="MKZ21" s="2"/>
      <c r="MLA21" s="2"/>
      <c r="MLB21" s="2"/>
      <c r="MLC21" s="2"/>
      <c r="MLD21" s="2"/>
      <c r="MLE21" s="2"/>
      <c r="MLF21" s="2"/>
      <c r="MLG21" s="2"/>
      <c r="MLH21" s="2"/>
      <c r="MLI21" s="2"/>
      <c r="MLJ21" s="2"/>
      <c r="MLK21" s="2"/>
      <c r="MLL21" s="2"/>
      <c r="MLM21" s="2"/>
      <c r="MLN21" s="2"/>
      <c r="MLO21" s="2"/>
      <c r="MLP21" s="2"/>
      <c r="MLQ21" s="2"/>
      <c r="MLR21" s="2"/>
      <c r="MLS21" s="2"/>
      <c r="MLT21" s="2"/>
      <c r="MLU21" s="2"/>
      <c r="MLV21" s="2"/>
      <c r="MLW21" s="2"/>
      <c r="MLX21" s="2"/>
      <c r="MLY21" s="2"/>
      <c r="MLZ21" s="2"/>
      <c r="MMA21" s="2"/>
      <c r="MMB21" s="2"/>
      <c r="MMC21" s="2"/>
      <c r="MMD21" s="2"/>
      <c r="MME21" s="2"/>
      <c r="MMF21" s="2"/>
      <c r="MMG21" s="2"/>
      <c r="MMH21" s="2"/>
      <c r="MMI21" s="2"/>
      <c r="MMJ21" s="2"/>
      <c r="MMK21" s="2"/>
      <c r="MML21" s="2"/>
      <c r="MMM21" s="2"/>
      <c r="MMN21" s="2"/>
      <c r="MMO21" s="2"/>
      <c r="MMP21" s="2"/>
      <c r="MMQ21" s="2"/>
      <c r="MMR21" s="2"/>
      <c r="MMS21" s="2"/>
      <c r="MMT21" s="2"/>
      <c r="MMU21" s="2"/>
      <c r="MMV21" s="2"/>
      <c r="MMW21" s="2"/>
      <c r="MMX21" s="2"/>
      <c r="MMY21" s="2"/>
      <c r="MMZ21" s="2"/>
      <c r="MNA21" s="2"/>
      <c r="MNB21" s="2"/>
      <c r="MNC21" s="2"/>
      <c r="MND21" s="2"/>
      <c r="MNE21" s="2"/>
      <c r="MNF21" s="2"/>
      <c r="MNG21" s="2"/>
      <c r="MNH21" s="2"/>
      <c r="MNI21" s="2"/>
      <c r="MNJ21" s="2"/>
      <c r="MNK21" s="2"/>
      <c r="MNL21" s="2"/>
      <c r="MNM21" s="2"/>
      <c r="MNN21" s="2"/>
      <c r="MNO21" s="2"/>
      <c r="MNP21" s="2"/>
      <c r="MNQ21" s="2"/>
      <c r="MNR21" s="2"/>
      <c r="MNS21" s="2"/>
      <c r="MNT21" s="2"/>
      <c r="MNU21" s="2"/>
      <c r="MNV21" s="2"/>
      <c r="MNW21" s="2"/>
      <c r="MNX21" s="2"/>
      <c r="MNY21" s="2"/>
      <c r="MNZ21" s="2"/>
      <c r="MOA21" s="2"/>
      <c r="MOB21" s="2"/>
      <c r="MOC21" s="2"/>
      <c r="MOD21" s="2"/>
      <c r="MOE21" s="2"/>
      <c r="MOF21" s="2"/>
      <c r="MOG21" s="2"/>
      <c r="MOH21" s="2"/>
      <c r="MOI21" s="2"/>
      <c r="MOJ21" s="2"/>
      <c r="MOK21" s="2"/>
      <c r="MOL21" s="2"/>
      <c r="MOM21" s="2"/>
      <c r="MON21" s="2"/>
      <c r="MOO21" s="2"/>
      <c r="MOP21" s="2"/>
      <c r="MOQ21" s="2"/>
      <c r="MOR21" s="2"/>
      <c r="MOS21" s="2"/>
      <c r="MOT21" s="2"/>
      <c r="MOU21" s="2"/>
      <c r="MOV21" s="2"/>
      <c r="MOW21" s="2"/>
      <c r="MOX21" s="2"/>
      <c r="MOY21" s="2"/>
      <c r="MOZ21" s="2"/>
      <c r="MPA21" s="2"/>
      <c r="MPB21" s="2"/>
      <c r="MPC21" s="2"/>
      <c r="MPD21" s="2"/>
      <c r="MPE21" s="2"/>
      <c r="MPF21" s="2"/>
      <c r="MPG21" s="2"/>
      <c r="MPH21" s="2"/>
      <c r="MPI21" s="2"/>
      <c r="MPJ21" s="2"/>
      <c r="MPK21" s="2"/>
      <c r="MPL21" s="2"/>
      <c r="MPM21" s="2"/>
      <c r="MPN21" s="2"/>
      <c r="MPO21" s="2"/>
      <c r="MPP21" s="2"/>
      <c r="MPQ21" s="2"/>
      <c r="MPR21" s="2"/>
      <c r="MPS21" s="2"/>
      <c r="MPT21" s="2"/>
      <c r="MPU21" s="2"/>
      <c r="MPV21" s="2"/>
      <c r="MPW21" s="2"/>
      <c r="MPX21" s="2"/>
      <c r="MPY21" s="2"/>
      <c r="MPZ21" s="2"/>
      <c r="MQA21" s="2"/>
      <c r="MQB21" s="2"/>
      <c r="MQC21" s="2"/>
      <c r="MQD21" s="2"/>
      <c r="MQE21" s="2"/>
      <c r="MQF21" s="2"/>
      <c r="MQG21" s="2"/>
      <c r="MQH21" s="2"/>
      <c r="MQI21" s="2"/>
      <c r="MQJ21" s="2"/>
      <c r="MQK21" s="2"/>
      <c r="MQL21" s="2"/>
      <c r="MQM21" s="2"/>
      <c r="MQN21" s="2"/>
      <c r="MQO21" s="2"/>
      <c r="MQP21" s="2"/>
      <c r="MQQ21" s="2"/>
      <c r="MQR21" s="2"/>
      <c r="MQS21" s="2"/>
      <c r="MQT21" s="2"/>
      <c r="MQU21" s="2"/>
      <c r="MQV21" s="2"/>
      <c r="MQW21" s="2"/>
      <c r="MQX21" s="2"/>
      <c r="MQY21" s="2"/>
      <c r="MQZ21" s="2"/>
      <c r="MRA21" s="2"/>
      <c r="MRB21" s="2"/>
      <c r="MRC21" s="2"/>
      <c r="MRD21" s="2"/>
      <c r="MRE21" s="2"/>
      <c r="MRF21" s="2"/>
      <c r="MRG21" s="2"/>
      <c r="MRH21" s="2"/>
      <c r="MRI21" s="2"/>
      <c r="MRJ21" s="2"/>
      <c r="MRK21" s="2"/>
      <c r="MRL21" s="2"/>
      <c r="MRM21" s="2"/>
      <c r="MRN21" s="2"/>
      <c r="MRO21" s="2"/>
      <c r="MRP21" s="2"/>
      <c r="MRQ21" s="2"/>
      <c r="MRR21" s="2"/>
      <c r="MRS21" s="2"/>
      <c r="MRT21" s="2"/>
      <c r="MRU21" s="2"/>
      <c r="MRV21" s="2"/>
      <c r="MRW21" s="2"/>
      <c r="MRX21" s="2"/>
      <c r="MRY21" s="2"/>
      <c r="MRZ21" s="2"/>
      <c r="MSA21" s="2"/>
      <c r="MSB21" s="2"/>
      <c r="MSC21" s="2"/>
      <c r="MSD21" s="2"/>
      <c r="MSE21" s="2"/>
      <c r="MSF21" s="2"/>
      <c r="MSG21" s="2"/>
      <c r="MSH21" s="2"/>
      <c r="MSI21" s="2"/>
      <c r="MSJ21" s="2"/>
      <c r="MSK21" s="2"/>
      <c r="MSL21" s="2"/>
      <c r="MSM21" s="2"/>
      <c r="MSN21" s="2"/>
      <c r="MSO21" s="2"/>
      <c r="MSP21" s="2"/>
      <c r="MSQ21" s="2"/>
      <c r="MSR21" s="2"/>
      <c r="MSS21" s="2"/>
      <c r="MST21" s="2"/>
      <c r="MSU21" s="2"/>
      <c r="MSV21" s="2"/>
      <c r="MSW21" s="2"/>
      <c r="MSX21" s="2"/>
      <c r="MSY21" s="2"/>
      <c r="MSZ21" s="2"/>
      <c r="MTA21" s="2"/>
      <c r="MTB21" s="2"/>
      <c r="MTC21" s="2"/>
      <c r="MTD21" s="2"/>
      <c r="MTE21" s="2"/>
      <c r="MTF21" s="2"/>
      <c r="MTG21" s="2"/>
      <c r="MTH21" s="2"/>
      <c r="MTI21" s="2"/>
      <c r="MTJ21" s="2"/>
      <c r="MTK21" s="2"/>
      <c r="MTL21" s="2"/>
      <c r="MTM21" s="2"/>
      <c r="MTN21" s="2"/>
      <c r="MTO21" s="2"/>
      <c r="MTP21" s="2"/>
      <c r="MTQ21" s="2"/>
      <c r="MTR21" s="2"/>
      <c r="MTS21" s="2"/>
      <c r="MTT21" s="2"/>
      <c r="MTU21" s="2"/>
      <c r="MTV21" s="2"/>
      <c r="MTW21" s="2"/>
      <c r="MTX21" s="2"/>
      <c r="MTY21" s="2"/>
      <c r="MTZ21" s="2"/>
      <c r="MUA21" s="2"/>
      <c r="MUB21" s="2"/>
      <c r="MUC21" s="2"/>
      <c r="MUD21" s="2"/>
      <c r="MUE21" s="2"/>
      <c r="MUF21" s="2"/>
      <c r="MUG21" s="2"/>
      <c r="MUH21" s="2"/>
      <c r="MUI21" s="2"/>
      <c r="MUJ21" s="2"/>
      <c r="MUK21" s="2"/>
      <c r="MUL21" s="2"/>
      <c r="MUM21" s="2"/>
      <c r="MUN21" s="2"/>
      <c r="MUO21" s="2"/>
      <c r="MUP21" s="2"/>
      <c r="MUQ21" s="2"/>
      <c r="MUR21" s="2"/>
      <c r="MUS21" s="2"/>
      <c r="MUT21" s="2"/>
      <c r="MUU21" s="2"/>
      <c r="MUV21" s="2"/>
      <c r="MUW21" s="2"/>
      <c r="MUX21" s="2"/>
      <c r="MUY21" s="2"/>
      <c r="MUZ21" s="2"/>
      <c r="MVA21" s="2"/>
      <c r="MVB21" s="2"/>
      <c r="MVC21" s="2"/>
      <c r="MVD21" s="2"/>
      <c r="MVE21" s="2"/>
      <c r="MVF21" s="2"/>
      <c r="MVG21" s="2"/>
      <c r="MVH21" s="2"/>
      <c r="MVI21" s="2"/>
      <c r="MVJ21" s="2"/>
      <c r="MVK21" s="2"/>
      <c r="MVL21" s="2"/>
      <c r="MVM21" s="2"/>
      <c r="MVN21" s="2"/>
      <c r="MVO21" s="2"/>
      <c r="MVP21" s="2"/>
      <c r="MVQ21" s="2"/>
      <c r="MVR21" s="2"/>
      <c r="MVS21" s="2"/>
      <c r="MVT21" s="2"/>
      <c r="MVU21" s="2"/>
      <c r="MVV21" s="2"/>
      <c r="MVW21" s="2"/>
      <c r="MVX21" s="2"/>
      <c r="MVY21" s="2"/>
      <c r="MVZ21" s="2"/>
      <c r="MWA21" s="2"/>
      <c r="MWB21" s="2"/>
      <c r="MWC21" s="2"/>
      <c r="MWD21" s="2"/>
      <c r="MWE21" s="2"/>
      <c r="MWF21" s="2"/>
      <c r="MWG21" s="2"/>
      <c r="MWH21" s="2"/>
      <c r="MWI21" s="2"/>
      <c r="MWJ21" s="2"/>
      <c r="MWK21" s="2"/>
      <c r="MWL21" s="2"/>
      <c r="MWM21" s="2"/>
      <c r="MWN21" s="2"/>
      <c r="MWO21" s="2"/>
      <c r="MWP21" s="2"/>
      <c r="MWQ21" s="2"/>
      <c r="MWR21" s="2"/>
      <c r="MWS21" s="2"/>
      <c r="MWT21" s="2"/>
      <c r="MWU21" s="2"/>
      <c r="MWV21" s="2"/>
      <c r="MWW21" s="2"/>
      <c r="MWX21" s="2"/>
      <c r="MWY21" s="2"/>
      <c r="MWZ21" s="2"/>
      <c r="MXA21" s="2"/>
      <c r="MXB21" s="2"/>
      <c r="MXC21" s="2"/>
      <c r="MXD21" s="2"/>
      <c r="MXE21" s="2"/>
      <c r="MXF21" s="2"/>
      <c r="MXG21" s="2"/>
      <c r="MXH21" s="2"/>
      <c r="MXI21" s="2"/>
      <c r="MXJ21" s="2"/>
      <c r="MXK21" s="2"/>
      <c r="MXL21" s="2"/>
      <c r="MXM21" s="2"/>
      <c r="MXN21" s="2"/>
      <c r="MXO21" s="2"/>
      <c r="MXP21" s="2"/>
      <c r="MXQ21" s="2"/>
      <c r="MXR21" s="2"/>
      <c r="MXS21" s="2"/>
      <c r="MXT21" s="2"/>
      <c r="MXU21" s="2"/>
      <c r="MXV21" s="2"/>
      <c r="MXW21" s="2"/>
      <c r="MXX21" s="2"/>
      <c r="MXY21" s="2"/>
      <c r="MXZ21" s="2"/>
      <c r="MYA21" s="2"/>
      <c r="MYB21" s="2"/>
      <c r="MYC21" s="2"/>
      <c r="MYD21" s="2"/>
      <c r="MYE21" s="2"/>
      <c r="MYF21" s="2"/>
      <c r="MYG21" s="2"/>
      <c r="MYH21" s="2"/>
      <c r="MYI21" s="2"/>
      <c r="MYJ21" s="2"/>
      <c r="MYK21" s="2"/>
      <c r="MYL21" s="2"/>
      <c r="MYM21" s="2"/>
      <c r="MYN21" s="2"/>
      <c r="MYO21" s="2"/>
      <c r="MYP21" s="2"/>
      <c r="MYQ21" s="2"/>
      <c r="MYR21" s="2"/>
      <c r="MYS21" s="2"/>
      <c r="MYT21" s="2"/>
      <c r="MYU21" s="2"/>
      <c r="MYV21" s="2"/>
      <c r="MYW21" s="2"/>
      <c r="MYX21" s="2"/>
      <c r="MYY21" s="2"/>
      <c r="MYZ21" s="2"/>
      <c r="MZA21" s="2"/>
      <c r="MZB21" s="2"/>
      <c r="MZC21" s="2"/>
      <c r="MZD21" s="2"/>
      <c r="MZE21" s="2"/>
      <c r="MZF21" s="2"/>
      <c r="MZG21" s="2"/>
      <c r="MZH21" s="2"/>
      <c r="MZI21" s="2"/>
      <c r="MZJ21" s="2"/>
      <c r="MZK21" s="2"/>
      <c r="MZL21" s="2"/>
      <c r="MZM21" s="2"/>
      <c r="MZN21" s="2"/>
      <c r="MZO21" s="2"/>
      <c r="MZP21" s="2"/>
      <c r="MZQ21" s="2"/>
      <c r="MZR21" s="2"/>
      <c r="MZS21" s="2"/>
      <c r="MZT21" s="2"/>
      <c r="MZU21" s="2"/>
      <c r="MZV21" s="2"/>
      <c r="MZW21" s="2"/>
      <c r="MZX21" s="2"/>
      <c r="MZY21" s="2"/>
      <c r="MZZ21" s="2"/>
      <c r="NAA21" s="2"/>
      <c r="NAB21" s="2"/>
      <c r="NAC21" s="2"/>
      <c r="NAD21" s="2"/>
      <c r="NAE21" s="2"/>
      <c r="NAF21" s="2"/>
      <c r="NAG21" s="2"/>
      <c r="NAH21" s="2"/>
      <c r="NAI21" s="2"/>
      <c r="NAJ21" s="2"/>
      <c r="NAK21" s="2"/>
      <c r="NAL21" s="2"/>
      <c r="NAM21" s="2"/>
      <c r="NAN21" s="2"/>
      <c r="NAO21" s="2"/>
      <c r="NAP21" s="2"/>
      <c r="NAQ21" s="2"/>
      <c r="NAR21" s="2"/>
      <c r="NAS21" s="2"/>
      <c r="NAT21" s="2"/>
      <c r="NAU21" s="2"/>
      <c r="NAV21" s="2"/>
      <c r="NAW21" s="2"/>
      <c r="NAX21" s="2"/>
      <c r="NAY21" s="2"/>
      <c r="NAZ21" s="2"/>
      <c r="NBA21" s="2"/>
      <c r="NBB21" s="2"/>
      <c r="NBC21" s="2"/>
      <c r="NBD21" s="2"/>
      <c r="NBE21" s="2"/>
      <c r="NBF21" s="2"/>
      <c r="NBG21" s="2"/>
      <c r="NBH21" s="2"/>
      <c r="NBI21" s="2"/>
      <c r="NBJ21" s="2"/>
      <c r="NBK21" s="2"/>
      <c r="NBL21" s="2"/>
      <c r="NBM21" s="2"/>
      <c r="NBN21" s="2"/>
      <c r="NBO21" s="2"/>
      <c r="NBP21" s="2"/>
      <c r="NBQ21" s="2"/>
      <c r="NBR21" s="2"/>
      <c r="NBS21" s="2"/>
      <c r="NBT21" s="2"/>
      <c r="NBU21" s="2"/>
      <c r="NBV21" s="2"/>
      <c r="NBW21" s="2"/>
      <c r="NBX21" s="2"/>
      <c r="NBY21" s="2"/>
      <c r="NBZ21" s="2"/>
      <c r="NCA21" s="2"/>
      <c r="NCB21" s="2"/>
      <c r="NCC21" s="2"/>
      <c r="NCD21" s="2"/>
      <c r="NCE21" s="2"/>
      <c r="NCF21" s="2"/>
      <c r="NCG21" s="2"/>
      <c r="NCH21" s="2"/>
      <c r="NCI21" s="2"/>
      <c r="NCJ21" s="2"/>
      <c r="NCK21" s="2"/>
      <c r="NCL21" s="2"/>
      <c r="NCM21" s="2"/>
      <c r="NCN21" s="2"/>
      <c r="NCO21" s="2"/>
      <c r="NCP21" s="2"/>
      <c r="NCQ21" s="2"/>
      <c r="NCR21" s="2"/>
      <c r="NCS21" s="2"/>
      <c r="NCT21" s="2"/>
      <c r="NCU21" s="2"/>
      <c r="NCV21" s="2"/>
      <c r="NCW21" s="2"/>
      <c r="NCX21" s="2"/>
      <c r="NCY21" s="2"/>
      <c r="NCZ21" s="2"/>
      <c r="NDA21" s="2"/>
      <c r="NDB21" s="2"/>
      <c r="NDC21" s="2"/>
      <c r="NDD21" s="2"/>
      <c r="NDE21" s="2"/>
      <c r="NDF21" s="2"/>
      <c r="NDG21" s="2"/>
      <c r="NDH21" s="2"/>
      <c r="NDI21" s="2"/>
      <c r="NDJ21" s="2"/>
      <c r="NDK21" s="2"/>
      <c r="NDL21" s="2"/>
      <c r="NDM21" s="2"/>
      <c r="NDN21" s="2"/>
      <c r="NDO21" s="2"/>
      <c r="NDP21" s="2"/>
      <c r="NDQ21" s="2"/>
      <c r="NDR21" s="2"/>
      <c r="NDS21" s="2"/>
      <c r="NDT21" s="2"/>
      <c r="NDU21" s="2"/>
      <c r="NDV21" s="2"/>
      <c r="NDW21" s="2"/>
      <c r="NDX21" s="2"/>
      <c r="NDY21" s="2"/>
      <c r="NDZ21" s="2"/>
      <c r="NEA21" s="2"/>
      <c r="NEB21" s="2"/>
      <c r="NEC21" s="2"/>
      <c r="NED21" s="2"/>
      <c r="NEE21" s="2"/>
      <c r="NEF21" s="2"/>
      <c r="NEG21" s="2"/>
      <c r="NEH21" s="2"/>
      <c r="NEI21" s="2"/>
      <c r="NEJ21" s="2"/>
      <c r="NEK21" s="2"/>
      <c r="NEL21" s="2"/>
      <c r="NEM21" s="2"/>
      <c r="NEN21" s="2"/>
      <c r="NEO21" s="2"/>
      <c r="NEP21" s="2"/>
      <c r="NEQ21" s="2"/>
      <c r="NER21" s="2"/>
      <c r="NES21" s="2"/>
      <c r="NET21" s="2"/>
      <c r="NEU21" s="2"/>
      <c r="NEV21" s="2"/>
      <c r="NEW21" s="2"/>
      <c r="NEX21" s="2"/>
      <c r="NEY21" s="2"/>
      <c r="NEZ21" s="2"/>
      <c r="NFA21" s="2"/>
      <c r="NFB21" s="2"/>
      <c r="NFC21" s="2"/>
      <c r="NFD21" s="2"/>
      <c r="NFE21" s="2"/>
      <c r="NFF21" s="2"/>
      <c r="NFG21" s="2"/>
      <c r="NFH21" s="2"/>
      <c r="NFI21" s="2"/>
      <c r="NFJ21" s="2"/>
      <c r="NFK21" s="2"/>
      <c r="NFL21" s="2"/>
      <c r="NFM21" s="2"/>
      <c r="NFN21" s="2"/>
      <c r="NFO21" s="2"/>
      <c r="NFP21" s="2"/>
      <c r="NFQ21" s="2"/>
      <c r="NFR21" s="2"/>
      <c r="NFS21" s="2"/>
      <c r="NFT21" s="2"/>
      <c r="NFU21" s="2"/>
      <c r="NFV21" s="2"/>
      <c r="NFW21" s="2"/>
      <c r="NFX21" s="2"/>
      <c r="NFY21" s="2"/>
      <c r="NFZ21" s="2"/>
      <c r="NGA21" s="2"/>
      <c r="NGB21" s="2"/>
      <c r="NGC21" s="2"/>
      <c r="NGD21" s="2"/>
      <c r="NGE21" s="2"/>
      <c r="NGF21" s="2"/>
      <c r="NGG21" s="2"/>
      <c r="NGH21" s="2"/>
      <c r="NGI21" s="2"/>
      <c r="NGJ21" s="2"/>
      <c r="NGK21" s="2"/>
      <c r="NGL21" s="2"/>
      <c r="NGM21" s="2"/>
      <c r="NGN21" s="2"/>
      <c r="NGO21" s="2"/>
      <c r="NGP21" s="2"/>
      <c r="NGQ21" s="2"/>
      <c r="NGR21" s="2"/>
      <c r="NGS21" s="2"/>
      <c r="NGT21" s="2"/>
      <c r="NGU21" s="2"/>
      <c r="NGV21" s="2"/>
      <c r="NGW21" s="2"/>
      <c r="NGX21" s="2"/>
      <c r="NGY21" s="2"/>
      <c r="NGZ21" s="2"/>
      <c r="NHA21" s="2"/>
      <c r="NHB21" s="2"/>
      <c r="NHC21" s="2"/>
      <c r="NHD21" s="2"/>
      <c r="NHE21" s="2"/>
      <c r="NHF21" s="2"/>
      <c r="NHG21" s="2"/>
      <c r="NHH21" s="2"/>
      <c r="NHI21" s="2"/>
      <c r="NHJ21" s="2"/>
      <c r="NHK21" s="2"/>
      <c r="NHL21" s="2"/>
      <c r="NHM21" s="2"/>
      <c r="NHN21" s="2"/>
      <c r="NHO21" s="2"/>
      <c r="NHP21" s="2"/>
      <c r="NHQ21" s="2"/>
      <c r="NHR21" s="2"/>
      <c r="NHS21" s="2"/>
      <c r="NHT21" s="2"/>
      <c r="NHU21" s="2"/>
      <c r="NHV21" s="2"/>
      <c r="NHW21" s="2"/>
      <c r="NHX21" s="2"/>
      <c r="NHY21" s="2"/>
      <c r="NHZ21" s="2"/>
      <c r="NIA21" s="2"/>
      <c r="NIB21" s="2"/>
      <c r="NIC21" s="2"/>
      <c r="NID21" s="2"/>
      <c r="NIE21" s="2"/>
      <c r="NIF21" s="2"/>
      <c r="NIG21" s="2"/>
      <c r="NIH21" s="2"/>
      <c r="NII21" s="2"/>
      <c r="NIJ21" s="2"/>
      <c r="NIK21" s="2"/>
      <c r="NIL21" s="2"/>
      <c r="NIM21" s="2"/>
      <c r="NIN21" s="2"/>
      <c r="NIO21" s="2"/>
      <c r="NIP21" s="2"/>
      <c r="NIQ21" s="2"/>
      <c r="NIR21" s="2"/>
      <c r="NIS21" s="2"/>
      <c r="NIT21" s="2"/>
      <c r="NIU21" s="2"/>
      <c r="NIV21" s="2"/>
      <c r="NIW21" s="2"/>
      <c r="NIX21" s="2"/>
      <c r="NIY21" s="2"/>
      <c r="NIZ21" s="2"/>
      <c r="NJA21" s="2"/>
      <c r="NJB21" s="2"/>
      <c r="NJC21" s="2"/>
      <c r="NJD21" s="2"/>
      <c r="NJE21" s="2"/>
      <c r="NJF21" s="2"/>
      <c r="NJG21" s="2"/>
      <c r="NJH21" s="2"/>
      <c r="NJI21" s="2"/>
      <c r="NJJ21" s="2"/>
      <c r="NJK21" s="2"/>
      <c r="NJL21" s="2"/>
      <c r="NJM21" s="2"/>
      <c r="NJN21" s="2"/>
      <c r="NJO21" s="2"/>
      <c r="NJP21" s="2"/>
      <c r="NJQ21" s="2"/>
      <c r="NJR21" s="2"/>
      <c r="NJS21" s="2"/>
      <c r="NJT21" s="2"/>
      <c r="NJU21" s="2"/>
      <c r="NJV21" s="2"/>
      <c r="NJW21" s="2"/>
      <c r="NJX21" s="2"/>
      <c r="NJY21" s="2"/>
      <c r="NJZ21" s="2"/>
      <c r="NKA21" s="2"/>
      <c r="NKB21" s="2"/>
      <c r="NKC21" s="2"/>
      <c r="NKD21" s="2"/>
      <c r="NKE21" s="2"/>
      <c r="NKF21" s="2"/>
      <c r="NKG21" s="2"/>
      <c r="NKH21" s="2"/>
      <c r="NKI21" s="2"/>
      <c r="NKJ21" s="2"/>
      <c r="NKK21" s="2"/>
      <c r="NKL21" s="2"/>
      <c r="NKM21" s="2"/>
      <c r="NKN21" s="2"/>
      <c r="NKO21" s="2"/>
      <c r="NKP21" s="2"/>
      <c r="NKQ21" s="2"/>
      <c r="NKR21" s="2"/>
      <c r="NKS21" s="2"/>
      <c r="NKT21" s="2"/>
      <c r="NKU21" s="2"/>
      <c r="NKV21" s="2"/>
      <c r="NKW21" s="2"/>
      <c r="NKX21" s="2"/>
      <c r="NKY21" s="2"/>
      <c r="NKZ21" s="2"/>
      <c r="NLA21" s="2"/>
      <c r="NLB21" s="2"/>
      <c r="NLC21" s="2"/>
      <c r="NLD21" s="2"/>
      <c r="NLE21" s="2"/>
      <c r="NLF21" s="2"/>
      <c r="NLG21" s="2"/>
      <c r="NLH21" s="2"/>
      <c r="NLI21" s="2"/>
      <c r="NLJ21" s="2"/>
      <c r="NLK21" s="2"/>
      <c r="NLL21" s="2"/>
      <c r="NLM21" s="2"/>
      <c r="NLN21" s="2"/>
      <c r="NLO21" s="2"/>
      <c r="NLP21" s="2"/>
      <c r="NLQ21" s="2"/>
      <c r="NLR21" s="2"/>
      <c r="NLS21" s="2"/>
      <c r="NLT21" s="2"/>
      <c r="NLU21" s="2"/>
      <c r="NLV21" s="2"/>
      <c r="NLW21" s="2"/>
      <c r="NLX21" s="2"/>
      <c r="NLY21" s="2"/>
      <c r="NLZ21" s="2"/>
      <c r="NMA21" s="2"/>
      <c r="NMB21" s="2"/>
      <c r="NMC21" s="2"/>
      <c r="NMD21" s="2"/>
      <c r="NME21" s="2"/>
      <c r="NMF21" s="2"/>
      <c r="NMG21" s="2"/>
      <c r="NMH21" s="2"/>
      <c r="NMI21" s="2"/>
      <c r="NMJ21" s="2"/>
      <c r="NMK21" s="2"/>
      <c r="NML21" s="2"/>
      <c r="NMM21" s="2"/>
      <c r="NMN21" s="2"/>
      <c r="NMO21" s="2"/>
      <c r="NMP21" s="2"/>
      <c r="NMQ21" s="2"/>
      <c r="NMR21" s="2"/>
      <c r="NMS21" s="2"/>
      <c r="NMT21" s="2"/>
      <c r="NMU21" s="2"/>
      <c r="NMV21" s="2"/>
      <c r="NMW21" s="2"/>
      <c r="NMX21" s="2"/>
      <c r="NMY21" s="2"/>
      <c r="NMZ21" s="2"/>
      <c r="NNA21" s="2"/>
      <c r="NNB21" s="2"/>
      <c r="NNC21" s="2"/>
      <c r="NND21" s="2"/>
      <c r="NNE21" s="2"/>
      <c r="NNF21" s="2"/>
      <c r="NNG21" s="2"/>
      <c r="NNH21" s="2"/>
      <c r="NNI21" s="2"/>
      <c r="NNJ21" s="2"/>
      <c r="NNK21" s="2"/>
      <c r="NNL21" s="2"/>
      <c r="NNM21" s="2"/>
      <c r="NNN21" s="2"/>
      <c r="NNO21" s="2"/>
      <c r="NNP21" s="2"/>
      <c r="NNQ21" s="2"/>
      <c r="NNR21" s="2"/>
      <c r="NNS21" s="2"/>
      <c r="NNT21" s="2"/>
      <c r="NNU21" s="2"/>
      <c r="NNV21" s="2"/>
      <c r="NNW21" s="2"/>
      <c r="NNX21" s="2"/>
      <c r="NNY21" s="2"/>
      <c r="NNZ21" s="2"/>
      <c r="NOA21" s="2"/>
      <c r="NOB21" s="2"/>
      <c r="NOC21" s="2"/>
      <c r="NOD21" s="2"/>
      <c r="NOE21" s="2"/>
      <c r="NOF21" s="2"/>
      <c r="NOG21" s="2"/>
      <c r="NOH21" s="2"/>
      <c r="NOI21" s="2"/>
      <c r="NOJ21" s="2"/>
      <c r="NOK21" s="2"/>
      <c r="NOL21" s="2"/>
      <c r="NOM21" s="2"/>
      <c r="NON21" s="2"/>
      <c r="NOO21" s="2"/>
      <c r="NOP21" s="2"/>
      <c r="NOQ21" s="2"/>
      <c r="NOR21" s="2"/>
      <c r="NOS21" s="2"/>
      <c r="NOT21" s="2"/>
      <c r="NOU21" s="2"/>
      <c r="NOV21" s="2"/>
      <c r="NOW21" s="2"/>
      <c r="NOX21" s="2"/>
      <c r="NOY21" s="2"/>
      <c r="NOZ21" s="2"/>
      <c r="NPA21" s="2"/>
      <c r="NPB21" s="2"/>
      <c r="NPC21" s="2"/>
      <c r="NPD21" s="2"/>
      <c r="NPE21" s="2"/>
      <c r="NPF21" s="2"/>
      <c r="NPG21" s="2"/>
      <c r="NPH21" s="2"/>
      <c r="NPI21" s="2"/>
      <c r="NPJ21" s="2"/>
      <c r="NPK21" s="2"/>
      <c r="NPL21" s="2"/>
      <c r="NPM21" s="2"/>
      <c r="NPN21" s="2"/>
      <c r="NPO21" s="2"/>
      <c r="NPP21" s="2"/>
      <c r="NPQ21" s="2"/>
      <c r="NPR21" s="2"/>
      <c r="NPS21" s="2"/>
      <c r="NPT21" s="2"/>
      <c r="NPU21" s="2"/>
      <c r="NPV21" s="2"/>
      <c r="NPW21" s="2"/>
      <c r="NPX21" s="2"/>
      <c r="NPY21" s="2"/>
      <c r="NPZ21" s="2"/>
      <c r="NQA21" s="2"/>
      <c r="NQB21" s="2"/>
      <c r="NQC21" s="2"/>
      <c r="NQD21" s="2"/>
      <c r="NQE21" s="2"/>
      <c r="NQF21" s="2"/>
      <c r="NQG21" s="2"/>
      <c r="NQH21" s="2"/>
      <c r="NQI21" s="2"/>
      <c r="NQJ21" s="2"/>
      <c r="NQK21" s="2"/>
      <c r="NQL21" s="2"/>
      <c r="NQM21" s="2"/>
      <c r="NQN21" s="2"/>
      <c r="NQO21" s="2"/>
      <c r="NQP21" s="2"/>
      <c r="NQQ21" s="2"/>
      <c r="NQR21" s="2"/>
      <c r="NQS21" s="2"/>
      <c r="NQT21" s="2"/>
      <c r="NQU21" s="2"/>
      <c r="NQV21" s="2"/>
      <c r="NQW21" s="2"/>
      <c r="NQX21" s="2"/>
      <c r="NQY21" s="2"/>
      <c r="NQZ21" s="2"/>
      <c r="NRA21" s="2"/>
      <c r="NRB21" s="2"/>
      <c r="NRC21" s="2"/>
      <c r="NRD21" s="2"/>
      <c r="NRE21" s="2"/>
      <c r="NRF21" s="2"/>
      <c r="NRG21" s="2"/>
      <c r="NRH21" s="2"/>
      <c r="NRI21" s="2"/>
      <c r="NRJ21" s="2"/>
      <c r="NRK21" s="2"/>
      <c r="NRL21" s="2"/>
      <c r="NRM21" s="2"/>
      <c r="NRN21" s="2"/>
      <c r="NRO21" s="2"/>
      <c r="NRP21" s="2"/>
      <c r="NRQ21" s="2"/>
      <c r="NRR21" s="2"/>
      <c r="NRS21" s="2"/>
      <c r="NRT21" s="2"/>
      <c r="NRU21" s="2"/>
      <c r="NRV21" s="2"/>
      <c r="NRW21" s="2"/>
      <c r="NRX21" s="2"/>
      <c r="NRY21" s="2"/>
      <c r="NRZ21" s="2"/>
      <c r="NSA21" s="2"/>
      <c r="NSB21" s="2"/>
      <c r="NSC21" s="2"/>
      <c r="NSD21" s="2"/>
      <c r="NSE21" s="2"/>
      <c r="NSF21" s="2"/>
      <c r="NSG21" s="2"/>
      <c r="NSH21" s="2"/>
      <c r="NSI21" s="2"/>
      <c r="NSJ21" s="2"/>
      <c r="NSK21" s="2"/>
      <c r="NSL21" s="2"/>
      <c r="NSM21" s="2"/>
      <c r="NSN21" s="2"/>
      <c r="NSO21" s="2"/>
      <c r="NSP21" s="2"/>
      <c r="NSQ21" s="2"/>
      <c r="NSR21" s="2"/>
      <c r="NSS21" s="2"/>
      <c r="NST21" s="2"/>
      <c r="NSU21" s="2"/>
      <c r="NSV21" s="2"/>
      <c r="NSW21" s="2"/>
      <c r="NSX21" s="2"/>
      <c r="NSY21" s="2"/>
      <c r="NSZ21" s="2"/>
      <c r="NTA21" s="2"/>
      <c r="NTB21" s="2"/>
      <c r="NTC21" s="2"/>
      <c r="NTD21" s="2"/>
      <c r="NTE21" s="2"/>
      <c r="NTF21" s="2"/>
      <c r="NTG21" s="2"/>
      <c r="NTH21" s="2"/>
      <c r="NTI21" s="2"/>
      <c r="NTJ21" s="2"/>
      <c r="NTK21" s="2"/>
      <c r="NTL21" s="2"/>
      <c r="NTM21" s="2"/>
      <c r="NTN21" s="2"/>
      <c r="NTO21" s="2"/>
      <c r="NTP21" s="2"/>
      <c r="NTQ21" s="2"/>
      <c r="NTR21" s="2"/>
      <c r="NTS21" s="2"/>
      <c r="NTT21" s="2"/>
      <c r="NTU21" s="2"/>
      <c r="NTV21" s="2"/>
      <c r="NTW21" s="2"/>
      <c r="NTX21" s="2"/>
      <c r="NTY21" s="2"/>
      <c r="NTZ21" s="2"/>
      <c r="NUA21" s="2"/>
      <c r="NUB21" s="2"/>
      <c r="NUC21" s="2"/>
      <c r="NUD21" s="2"/>
      <c r="NUE21" s="2"/>
      <c r="NUF21" s="2"/>
      <c r="NUG21" s="2"/>
      <c r="NUH21" s="2"/>
      <c r="NUI21" s="2"/>
      <c r="NUJ21" s="2"/>
      <c r="NUK21" s="2"/>
      <c r="NUL21" s="2"/>
      <c r="NUM21" s="2"/>
      <c r="NUN21" s="2"/>
      <c r="NUO21" s="2"/>
      <c r="NUP21" s="2"/>
      <c r="NUQ21" s="2"/>
      <c r="NUR21" s="2"/>
      <c r="NUS21" s="2"/>
      <c r="NUT21" s="2"/>
      <c r="NUU21" s="2"/>
      <c r="NUV21" s="2"/>
      <c r="NUW21" s="2"/>
      <c r="NUX21" s="2"/>
      <c r="NUY21" s="2"/>
      <c r="NUZ21" s="2"/>
      <c r="NVA21" s="2"/>
      <c r="NVB21" s="2"/>
      <c r="NVC21" s="2"/>
      <c r="NVD21" s="2"/>
      <c r="NVE21" s="2"/>
      <c r="NVF21" s="2"/>
      <c r="NVG21" s="2"/>
      <c r="NVH21" s="2"/>
      <c r="NVI21" s="2"/>
      <c r="NVJ21" s="2"/>
      <c r="NVK21" s="2"/>
      <c r="NVL21" s="2"/>
      <c r="NVM21" s="2"/>
      <c r="NVN21" s="2"/>
      <c r="NVO21" s="2"/>
      <c r="NVP21" s="2"/>
      <c r="NVQ21" s="2"/>
      <c r="NVR21" s="2"/>
      <c r="NVS21" s="2"/>
      <c r="NVT21" s="2"/>
      <c r="NVU21" s="2"/>
      <c r="NVV21" s="2"/>
      <c r="NVW21" s="2"/>
      <c r="NVX21" s="2"/>
      <c r="NVY21" s="2"/>
      <c r="NVZ21" s="2"/>
      <c r="NWA21" s="2"/>
      <c r="NWB21" s="2"/>
      <c r="NWC21" s="2"/>
      <c r="NWD21" s="2"/>
      <c r="NWE21" s="2"/>
      <c r="NWF21" s="2"/>
      <c r="NWG21" s="2"/>
      <c r="NWH21" s="2"/>
      <c r="NWI21" s="2"/>
      <c r="NWJ21" s="2"/>
      <c r="NWK21" s="2"/>
      <c r="NWL21" s="2"/>
      <c r="NWM21" s="2"/>
      <c r="NWN21" s="2"/>
      <c r="NWO21" s="2"/>
      <c r="NWP21" s="2"/>
      <c r="NWQ21" s="2"/>
      <c r="NWR21" s="2"/>
      <c r="NWS21" s="2"/>
      <c r="NWT21" s="2"/>
      <c r="NWU21" s="2"/>
      <c r="NWV21" s="2"/>
      <c r="NWW21" s="2"/>
      <c r="NWX21" s="2"/>
      <c r="NWY21" s="2"/>
      <c r="NWZ21" s="2"/>
      <c r="NXA21" s="2"/>
      <c r="NXB21" s="2"/>
      <c r="NXC21" s="2"/>
      <c r="NXD21" s="2"/>
      <c r="NXE21" s="2"/>
      <c r="NXF21" s="2"/>
      <c r="NXG21" s="2"/>
      <c r="NXH21" s="2"/>
      <c r="NXI21" s="2"/>
      <c r="NXJ21" s="2"/>
      <c r="NXK21" s="2"/>
      <c r="NXL21" s="2"/>
      <c r="NXM21" s="2"/>
      <c r="NXN21" s="2"/>
      <c r="NXO21" s="2"/>
      <c r="NXP21" s="2"/>
      <c r="NXQ21" s="2"/>
      <c r="NXR21" s="2"/>
      <c r="NXS21" s="2"/>
      <c r="NXT21" s="2"/>
      <c r="NXU21" s="2"/>
      <c r="NXV21" s="2"/>
      <c r="NXW21" s="2"/>
      <c r="NXX21" s="2"/>
      <c r="NXY21" s="2"/>
      <c r="NXZ21" s="2"/>
      <c r="NYA21" s="2"/>
      <c r="NYB21" s="2"/>
      <c r="NYC21" s="2"/>
      <c r="NYD21" s="2"/>
      <c r="NYE21" s="2"/>
      <c r="NYF21" s="2"/>
      <c r="NYG21" s="2"/>
      <c r="NYH21" s="2"/>
      <c r="NYI21" s="2"/>
      <c r="NYJ21" s="2"/>
      <c r="NYK21" s="2"/>
      <c r="NYL21" s="2"/>
      <c r="NYM21" s="2"/>
      <c r="NYN21" s="2"/>
      <c r="NYO21" s="2"/>
      <c r="NYP21" s="2"/>
      <c r="NYQ21" s="2"/>
      <c r="NYR21" s="2"/>
      <c r="NYS21" s="2"/>
      <c r="NYT21" s="2"/>
      <c r="NYU21" s="2"/>
      <c r="NYV21" s="2"/>
      <c r="NYW21" s="2"/>
      <c r="NYX21" s="2"/>
      <c r="NYY21" s="2"/>
      <c r="NYZ21" s="2"/>
      <c r="NZA21" s="2"/>
      <c r="NZB21" s="2"/>
      <c r="NZC21" s="2"/>
      <c r="NZD21" s="2"/>
      <c r="NZE21" s="2"/>
      <c r="NZF21" s="2"/>
      <c r="NZG21" s="2"/>
      <c r="NZH21" s="2"/>
      <c r="NZI21" s="2"/>
      <c r="NZJ21" s="2"/>
      <c r="NZK21" s="2"/>
      <c r="NZL21" s="2"/>
      <c r="NZM21" s="2"/>
      <c r="NZN21" s="2"/>
      <c r="NZO21" s="2"/>
      <c r="NZP21" s="2"/>
      <c r="NZQ21" s="2"/>
      <c r="NZR21" s="2"/>
      <c r="NZS21" s="2"/>
      <c r="NZT21" s="2"/>
      <c r="NZU21" s="2"/>
      <c r="NZV21" s="2"/>
      <c r="NZW21" s="2"/>
      <c r="NZX21" s="2"/>
      <c r="NZY21" s="2"/>
      <c r="NZZ21" s="2"/>
      <c r="OAA21" s="2"/>
      <c r="OAB21" s="2"/>
      <c r="OAC21" s="2"/>
      <c r="OAD21" s="2"/>
      <c r="OAE21" s="2"/>
      <c r="OAF21" s="2"/>
      <c r="OAG21" s="2"/>
      <c r="OAH21" s="2"/>
      <c r="OAI21" s="2"/>
      <c r="OAJ21" s="2"/>
      <c r="OAK21" s="2"/>
      <c r="OAL21" s="2"/>
      <c r="OAM21" s="2"/>
      <c r="OAN21" s="2"/>
      <c r="OAO21" s="2"/>
      <c r="OAP21" s="2"/>
      <c r="OAQ21" s="2"/>
      <c r="OAR21" s="2"/>
      <c r="OAS21" s="2"/>
      <c r="OAT21" s="2"/>
      <c r="OAU21" s="2"/>
      <c r="OAV21" s="2"/>
      <c r="OAW21" s="2"/>
      <c r="OAX21" s="2"/>
      <c r="OAY21" s="2"/>
      <c r="OAZ21" s="2"/>
      <c r="OBA21" s="2"/>
      <c r="OBB21" s="2"/>
      <c r="OBC21" s="2"/>
      <c r="OBD21" s="2"/>
      <c r="OBE21" s="2"/>
      <c r="OBF21" s="2"/>
      <c r="OBG21" s="2"/>
      <c r="OBH21" s="2"/>
      <c r="OBI21" s="2"/>
      <c r="OBJ21" s="2"/>
      <c r="OBK21" s="2"/>
      <c r="OBL21" s="2"/>
      <c r="OBM21" s="2"/>
      <c r="OBN21" s="2"/>
      <c r="OBO21" s="2"/>
      <c r="OBP21" s="2"/>
      <c r="OBQ21" s="2"/>
      <c r="OBR21" s="2"/>
      <c r="OBS21" s="2"/>
      <c r="OBT21" s="2"/>
      <c r="OBU21" s="2"/>
      <c r="OBV21" s="2"/>
      <c r="OBW21" s="2"/>
      <c r="OBX21" s="2"/>
      <c r="OBY21" s="2"/>
      <c r="OBZ21" s="2"/>
      <c r="OCA21" s="2"/>
      <c r="OCB21" s="2"/>
      <c r="OCC21" s="2"/>
      <c r="OCD21" s="2"/>
      <c r="OCE21" s="2"/>
      <c r="OCF21" s="2"/>
      <c r="OCG21" s="2"/>
      <c r="OCH21" s="2"/>
      <c r="OCI21" s="2"/>
      <c r="OCJ21" s="2"/>
      <c r="OCK21" s="2"/>
      <c r="OCL21" s="2"/>
      <c r="OCM21" s="2"/>
      <c r="OCN21" s="2"/>
      <c r="OCO21" s="2"/>
      <c r="OCP21" s="2"/>
      <c r="OCQ21" s="2"/>
      <c r="OCR21" s="2"/>
      <c r="OCS21" s="2"/>
      <c r="OCT21" s="2"/>
      <c r="OCU21" s="2"/>
      <c r="OCV21" s="2"/>
      <c r="OCW21" s="2"/>
      <c r="OCX21" s="2"/>
      <c r="OCY21" s="2"/>
      <c r="OCZ21" s="2"/>
      <c r="ODA21" s="2"/>
      <c r="ODB21" s="2"/>
      <c r="ODC21" s="2"/>
      <c r="ODD21" s="2"/>
      <c r="ODE21" s="2"/>
      <c r="ODF21" s="2"/>
      <c r="ODG21" s="2"/>
      <c r="ODH21" s="2"/>
      <c r="ODI21" s="2"/>
      <c r="ODJ21" s="2"/>
      <c r="ODK21" s="2"/>
      <c r="ODL21" s="2"/>
      <c r="ODM21" s="2"/>
      <c r="ODN21" s="2"/>
      <c r="ODO21" s="2"/>
      <c r="ODP21" s="2"/>
      <c r="ODQ21" s="2"/>
      <c r="ODR21" s="2"/>
      <c r="ODS21" s="2"/>
      <c r="ODT21" s="2"/>
      <c r="ODU21" s="2"/>
      <c r="ODV21" s="2"/>
      <c r="ODW21" s="2"/>
      <c r="ODX21" s="2"/>
      <c r="ODY21" s="2"/>
      <c r="ODZ21" s="2"/>
      <c r="OEA21" s="2"/>
      <c r="OEB21" s="2"/>
      <c r="OEC21" s="2"/>
      <c r="OED21" s="2"/>
      <c r="OEE21" s="2"/>
      <c r="OEF21" s="2"/>
      <c r="OEG21" s="2"/>
      <c r="OEH21" s="2"/>
      <c r="OEI21" s="2"/>
      <c r="OEJ21" s="2"/>
      <c r="OEK21" s="2"/>
      <c r="OEL21" s="2"/>
      <c r="OEM21" s="2"/>
      <c r="OEN21" s="2"/>
      <c r="OEO21" s="2"/>
      <c r="OEP21" s="2"/>
      <c r="OEQ21" s="2"/>
      <c r="OER21" s="2"/>
      <c r="OES21" s="2"/>
      <c r="OET21" s="2"/>
      <c r="OEU21" s="2"/>
      <c r="OEV21" s="2"/>
      <c r="OEW21" s="2"/>
      <c r="OEX21" s="2"/>
      <c r="OEY21" s="2"/>
      <c r="OEZ21" s="2"/>
      <c r="OFA21" s="2"/>
      <c r="OFB21" s="2"/>
      <c r="OFC21" s="2"/>
      <c r="OFD21" s="2"/>
      <c r="OFE21" s="2"/>
      <c r="OFF21" s="2"/>
      <c r="OFG21" s="2"/>
      <c r="OFH21" s="2"/>
      <c r="OFI21" s="2"/>
      <c r="OFJ21" s="2"/>
      <c r="OFK21" s="2"/>
      <c r="OFL21" s="2"/>
      <c r="OFM21" s="2"/>
      <c r="OFN21" s="2"/>
      <c r="OFO21" s="2"/>
      <c r="OFP21" s="2"/>
      <c r="OFQ21" s="2"/>
      <c r="OFR21" s="2"/>
      <c r="OFS21" s="2"/>
      <c r="OFT21" s="2"/>
      <c r="OFU21" s="2"/>
      <c r="OFV21" s="2"/>
      <c r="OFW21" s="2"/>
      <c r="OFX21" s="2"/>
      <c r="OFY21" s="2"/>
      <c r="OFZ21" s="2"/>
      <c r="OGA21" s="2"/>
      <c r="OGB21" s="2"/>
      <c r="OGC21" s="2"/>
      <c r="OGD21" s="2"/>
      <c r="OGE21" s="2"/>
      <c r="OGF21" s="2"/>
      <c r="OGG21" s="2"/>
      <c r="OGH21" s="2"/>
      <c r="OGI21" s="2"/>
      <c r="OGJ21" s="2"/>
      <c r="OGK21" s="2"/>
      <c r="OGL21" s="2"/>
      <c r="OGM21" s="2"/>
      <c r="OGN21" s="2"/>
      <c r="OGO21" s="2"/>
      <c r="OGP21" s="2"/>
      <c r="OGQ21" s="2"/>
      <c r="OGR21" s="2"/>
      <c r="OGS21" s="2"/>
      <c r="OGT21" s="2"/>
      <c r="OGU21" s="2"/>
      <c r="OGV21" s="2"/>
      <c r="OGW21" s="2"/>
      <c r="OGX21" s="2"/>
      <c r="OGY21" s="2"/>
      <c r="OGZ21" s="2"/>
      <c r="OHA21" s="2"/>
      <c r="OHB21" s="2"/>
      <c r="OHC21" s="2"/>
      <c r="OHD21" s="2"/>
      <c r="OHE21" s="2"/>
      <c r="OHF21" s="2"/>
      <c r="OHG21" s="2"/>
      <c r="OHH21" s="2"/>
      <c r="OHI21" s="2"/>
      <c r="OHJ21" s="2"/>
      <c r="OHK21" s="2"/>
      <c r="OHL21" s="2"/>
      <c r="OHM21" s="2"/>
      <c r="OHN21" s="2"/>
      <c r="OHO21" s="2"/>
      <c r="OHP21" s="2"/>
      <c r="OHQ21" s="2"/>
      <c r="OHR21" s="2"/>
      <c r="OHS21" s="2"/>
      <c r="OHT21" s="2"/>
      <c r="OHU21" s="2"/>
      <c r="OHV21" s="2"/>
      <c r="OHW21" s="2"/>
      <c r="OHX21" s="2"/>
      <c r="OHY21" s="2"/>
      <c r="OHZ21" s="2"/>
      <c r="OIA21" s="2"/>
      <c r="OIB21" s="2"/>
      <c r="OIC21" s="2"/>
      <c r="OID21" s="2"/>
      <c r="OIE21" s="2"/>
      <c r="OIF21" s="2"/>
      <c r="OIG21" s="2"/>
      <c r="OIH21" s="2"/>
      <c r="OII21" s="2"/>
      <c r="OIJ21" s="2"/>
      <c r="OIK21" s="2"/>
      <c r="OIL21" s="2"/>
      <c r="OIM21" s="2"/>
      <c r="OIN21" s="2"/>
      <c r="OIO21" s="2"/>
      <c r="OIP21" s="2"/>
      <c r="OIQ21" s="2"/>
      <c r="OIR21" s="2"/>
      <c r="OIS21" s="2"/>
      <c r="OIT21" s="2"/>
      <c r="OIU21" s="2"/>
      <c r="OIV21" s="2"/>
      <c r="OIW21" s="2"/>
      <c r="OIX21" s="2"/>
      <c r="OIY21" s="2"/>
      <c r="OIZ21" s="2"/>
      <c r="OJA21" s="2"/>
      <c r="OJB21" s="2"/>
      <c r="OJC21" s="2"/>
      <c r="OJD21" s="2"/>
      <c r="OJE21" s="2"/>
      <c r="OJF21" s="2"/>
      <c r="OJG21" s="2"/>
      <c r="OJH21" s="2"/>
      <c r="OJI21" s="2"/>
      <c r="OJJ21" s="2"/>
      <c r="OJK21" s="2"/>
      <c r="OJL21" s="2"/>
      <c r="OJM21" s="2"/>
      <c r="OJN21" s="2"/>
      <c r="OJO21" s="2"/>
      <c r="OJP21" s="2"/>
      <c r="OJQ21" s="2"/>
      <c r="OJR21" s="2"/>
      <c r="OJS21" s="2"/>
      <c r="OJT21" s="2"/>
      <c r="OJU21" s="2"/>
      <c r="OJV21" s="2"/>
      <c r="OJW21" s="2"/>
      <c r="OJX21" s="2"/>
      <c r="OJY21" s="2"/>
      <c r="OJZ21" s="2"/>
      <c r="OKA21" s="2"/>
      <c r="OKB21" s="2"/>
      <c r="OKC21" s="2"/>
      <c r="OKD21" s="2"/>
      <c r="OKE21" s="2"/>
      <c r="OKF21" s="2"/>
      <c r="OKG21" s="2"/>
      <c r="OKH21" s="2"/>
      <c r="OKI21" s="2"/>
      <c r="OKJ21" s="2"/>
      <c r="OKK21" s="2"/>
      <c r="OKL21" s="2"/>
      <c r="OKM21" s="2"/>
      <c r="OKN21" s="2"/>
      <c r="OKO21" s="2"/>
      <c r="OKP21" s="2"/>
      <c r="OKQ21" s="2"/>
      <c r="OKR21" s="2"/>
      <c r="OKS21" s="2"/>
      <c r="OKT21" s="2"/>
      <c r="OKU21" s="2"/>
      <c r="OKV21" s="2"/>
      <c r="OKW21" s="2"/>
      <c r="OKX21" s="2"/>
      <c r="OKY21" s="2"/>
      <c r="OKZ21" s="2"/>
      <c r="OLA21" s="2"/>
      <c r="OLB21" s="2"/>
      <c r="OLC21" s="2"/>
      <c r="OLD21" s="2"/>
      <c r="OLE21" s="2"/>
      <c r="OLF21" s="2"/>
      <c r="OLG21" s="2"/>
      <c r="OLH21" s="2"/>
      <c r="OLI21" s="2"/>
      <c r="OLJ21" s="2"/>
      <c r="OLK21" s="2"/>
      <c r="OLL21" s="2"/>
      <c r="OLM21" s="2"/>
      <c r="OLN21" s="2"/>
      <c r="OLO21" s="2"/>
      <c r="OLP21" s="2"/>
      <c r="OLQ21" s="2"/>
      <c r="OLR21" s="2"/>
      <c r="OLS21" s="2"/>
      <c r="OLT21" s="2"/>
      <c r="OLU21" s="2"/>
      <c r="OLV21" s="2"/>
      <c r="OLW21" s="2"/>
      <c r="OLX21" s="2"/>
      <c r="OLY21" s="2"/>
      <c r="OLZ21" s="2"/>
      <c r="OMA21" s="2"/>
      <c r="OMB21" s="2"/>
      <c r="OMC21" s="2"/>
      <c r="OMD21" s="2"/>
      <c r="OME21" s="2"/>
      <c r="OMF21" s="2"/>
      <c r="OMG21" s="2"/>
      <c r="OMH21" s="2"/>
      <c r="OMI21" s="2"/>
      <c r="OMJ21" s="2"/>
      <c r="OMK21" s="2"/>
      <c r="OML21" s="2"/>
      <c r="OMM21" s="2"/>
      <c r="OMN21" s="2"/>
      <c r="OMO21" s="2"/>
      <c r="OMP21" s="2"/>
      <c r="OMQ21" s="2"/>
      <c r="OMR21" s="2"/>
      <c r="OMS21" s="2"/>
      <c r="OMT21" s="2"/>
      <c r="OMU21" s="2"/>
      <c r="OMV21" s="2"/>
      <c r="OMW21" s="2"/>
      <c r="OMX21" s="2"/>
      <c r="OMY21" s="2"/>
      <c r="OMZ21" s="2"/>
      <c r="ONA21" s="2"/>
      <c r="ONB21" s="2"/>
      <c r="ONC21" s="2"/>
      <c r="OND21" s="2"/>
      <c r="ONE21" s="2"/>
      <c r="ONF21" s="2"/>
      <c r="ONG21" s="2"/>
      <c r="ONH21" s="2"/>
      <c r="ONI21" s="2"/>
      <c r="ONJ21" s="2"/>
      <c r="ONK21" s="2"/>
      <c r="ONL21" s="2"/>
      <c r="ONM21" s="2"/>
      <c r="ONN21" s="2"/>
      <c r="ONO21" s="2"/>
      <c r="ONP21" s="2"/>
      <c r="ONQ21" s="2"/>
      <c r="ONR21" s="2"/>
      <c r="ONS21" s="2"/>
      <c r="ONT21" s="2"/>
      <c r="ONU21" s="2"/>
      <c r="ONV21" s="2"/>
      <c r="ONW21" s="2"/>
      <c r="ONX21" s="2"/>
      <c r="ONY21" s="2"/>
      <c r="ONZ21" s="2"/>
      <c r="OOA21" s="2"/>
      <c r="OOB21" s="2"/>
      <c r="OOC21" s="2"/>
      <c r="OOD21" s="2"/>
      <c r="OOE21" s="2"/>
      <c r="OOF21" s="2"/>
      <c r="OOG21" s="2"/>
      <c r="OOH21" s="2"/>
      <c r="OOI21" s="2"/>
      <c r="OOJ21" s="2"/>
      <c r="OOK21" s="2"/>
      <c r="OOL21" s="2"/>
      <c r="OOM21" s="2"/>
      <c r="OON21" s="2"/>
      <c r="OOO21" s="2"/>
      <c r="OOP21" s="2"/>
      <c r="OOQ21" s="2"/>
      <c r="OOR21" s="2"/>
      <c r="OOS21" s="2"/>
      <c r="OOT21" s="2"/>
      <c r="OOU21" s="2"/>
      <c r="OOV21" s="2"/>
      <c r="OOW21" s="2"/>
      <c r="OOX21" s="2"/>
      <c r="OOY21" s="2"/>
      <c r="OOZ21" s="2"/>
      <c r="OPA21" s="2"/>
      <c r="OPB21" s="2"/>
      <c r="OPC21" s="2"/>
      <c r="OPD21" s="2"/>
      <c r="OPE21" s="2"/>
      <c r="OPF21" s="2"/>
      <c r="OPG21" s="2"/>
      <c r="OPH21" s="2"/>
      <c r="OPI21" s="2"/>
      <c r="OPJ21" s="2"/>
      <c r="OPK21" s="2"/>
      <c r="OPL21" s="2"/>
      <c r="OPM21" s="2"/>
      <c r="OPN21" s="2"/>
      <c r="OPO21" s="2"/>
      <c r="OPP21" s="2"/>
      <c r="OPQ21" s="2"/>
      <c r="OPR21" s="2"/>
      <c r="OPS21" s="2"/>
      <c r="OPT21" s="2"/>
      <c r="OPU21" s="2"/>
      <c r="OPV21" s="2"/>
      <c r="OPW21" s="2"/>
      <c r="OPX21" s="2"/>
      <c r="OPY21" s="2"/>
      <c r="OPZ21" s="2"/>
      <c r="OQA21" s="2"/>
      <c r="OQB21" s="2"/>
      <c r="OQC21" s="2"/>
      <c r="OQD21" s="2"/>
      <c r="OQE21" s="2"/>
      <c r="OQF21" s="2"/>
      <c r="OQG21" s="2"/>
      <c r="OQH21" s="2"/>
      <c r="OQI21" s="2"/>
      <c r="OQJ21" s="2"/>
      <c r="OQK21" s="2"/>
      <c r="OQL21" s="2"/>
      <c r="OQM21" s="2"/>
      <c r="OQN21" s="2"/>
      <c r="OQO21" s="2"/>
      <c r="OQP21" s="2"/>
      <c r="OQQ21" s="2"/>
      <c r="OQR21" s="2"/>
      <c r="OQS21" s="2"/>
      <c r="OQT21" s="2"/>
      <c r="OQU21" s="2"/>
      <c r="OQV21" s="2"/>
      <c r="OQW21" s="2"/>
      <c r="OQX21" s="2"/>
      <c r="OQY21" s="2"/>
      <c r="OQZ21" s="2"/>
      <c r="ORA21" s="2"/>
      <c r="ORB21" s="2"/>
      <c r="ORC21" s="2"/>
      <c r="ORD21" s="2"/>
      <c r="ORE21" s="2"/>
      <c r="ORF21" s="2"/>
      <c r="ORG21" s="2"/>
      <c r="ORH21" s="2"/>
      <c r="ORI21" s="2"/>
      <c r="ORJ21" s="2"/>
      <c r="ORK21" s="2"/>
      <c r="ORL21" s="2"/>
      <c r="ORM21" s="2"/>
      <c r="ORN21" s="2"/>
      <c r="ORO21" s="2"/>
      <c r="ORP21" s="2"/>
      <c r="ORQ21" s="2"/>
      <c r="ORR21" s="2"/>
      <c r="ORS21" s="2"/>
      <c r="ORT21" s="2"/>
      <c r="ORU21" s="2"/>
      <c r="ORV21" s="2"/>
      <c r="ORW21" s="2"/>
      <c r="ORX21" s="2"/>
      <c r="ORY21" s="2"/>
      <c r="ORZ21" s="2"/>
      <c r="OSA21" s="2"/>
      <c r="OSB21" s="2"/>
      <c r="OSC21" s="2"/>
      <c r="OSD21" s="2"/>
      <c r="OSE21" s="2"/>
      <c r="OSF21" s="2"/>
      <c r="OSG21" s="2"/>
      <c r="OSH21" s="2"/>
      <c r="OSI21" s="2"/>
      <c r="OSJ21" s="2"/>
      <c r="OSK21" s="2"/>
      <c r="OSL21" s="2"/>
      <c r="OSM21" s="2"/>
      <c r="OSN21" s="2"/>
      <c r="OSO21" s="2"/>
      <c r="OSP21" s="2"/>
      <c r="OSQ21" s="2"/>
      <c r="OSR21" s="2"/>
      <c r="OSS21" s="2"/>
      <c r="OST21" s="2"/>
      <c r="OSU21" s="2"/>
      <c r="OSV21" s="2"/>
      <c r="OSW21" s="2"/>
      <c r="OSX21" s="2"/>
      <c r="OSY21" s="2"/>
      <c r="OSZ21" s="2"/>
      <c r="OTA21" s="2"/>
      <c r="OTB21" s="2"/>
      <c r="OTC21" s="2"/>
      <c r="OTD21" s="2"/>
      <c r="OTE21" s="2"/>
      <c r="OTF21" s="2"/>
      <c r="OTG21" s="2"/>
      <c r="OTH21" s="2"/>
      <c r="OTI21" s="2"/>
      <c r="OTJ21" s="2"/>
      <c r="OTK21" s="2"/>
      <c r="OTL21" s="2"/>
      <c r="OTM21" s="2"/>
      <c r="OTN21" s="2"/>
      <c r="OTO21" s="2"/>
      <c r="OTP21" s="2"/>
      <c r="OTQ21" s="2"/>
      <c r="OTR21" s="2"/>
      <c r="OTS21" s="2"/>
      <c r="OTT21" s="2"/>
      <c r="OTU21" s="2"/>
      <c r="OTV21" s="2"/>
      <c r="OTW21" s="2"/>
      <c r="OTX21" s="2"/>
      <c r="OTY21" s="2"/>
      <c r="OTZ21" s="2"/>
      <c r="OUA21" s="2"/>
      <c r="OUB21" s="2"/>
      <c r="OUC21" s="2"/>
      <c r="OUD21" s="2"/>
      <c r="OUE21" s="2"/>
      <c r="OUF21" s="2"/>
      <c r="OUG21" s="2"/>
      <c r="OUH21" s="2"/>
      <c r="OUI21" s="2"/>
      <c r="OUJ21" s="2"/>
      <c r="OUK21" s="2"/>
      <c r="OUL21" s="2"/>
      <c r="OUM21" s="2"/>
      <c r="OUN21" s="2"/>
      <c r="OUO21" s="2"/>
      <c r="OUP21" s="2"/>
      <c r="OUQ21" s="2"/>
      <c r="OUR21" s="2"/>
      <c r="OUS21" s="2"/>
      <c r="OUT21" s="2"/>
      <c r="OUU21" s="2"/>
      <c r="OUV21" s="2"/>
      <c r="OUW21" s="2"/>
      <c r="OUX21" s="2"/>
      <c r="OUY21" s="2"/>
      <c r="OUZ21" s="2"/>
      <c r="OVA21" s="2"/>
      <c r="OVB21" s="2"/>
      <c r="OVC21" s="2"/>
      <c r="OVD21" s="2"/>
      <c r="OVE21" s="2"/>
      <c r="OVF21" s="2"/>
      <c r="OVG21" s="2"/>
      <c r="OVH21" s="2"/>
      <c r="OVI21" s="2"/>
      <c r="OVJ21" s="2"/>
      <c r="OVK21" s="2"/>
      <c r="OVL21" s="2"/>
      <c r="OVM21" s="2"/>
      <c r="OVN21" s="2"/>
      <c r="OVO21" s="2"/>
      <c r="OVP21" s="2"/>
      <c r="OVQ21" s="2"/>
      <c r="OVR21" s="2"/>
      <c r="OVS21" s="2"/>
      <c r="OVT21" s="2"/>
      <c r="OVU21" s="2"/>
      <c r="OVV21" s="2"/>
      <c r="OVW21" s="2"/>
      <c r="OVX21" s="2"/>
      <c r="OVY21" s="2"/>
      <c r="OVZ21" s="2"/>
      <c r="OWA21" s="2"/>
      <c r="OWB21" s="2"/>
      <c r="OWC21" s="2"/>
      <c r="OWD21" s="2"/>
      <c r="OWE21" s="2"/>
      <c r="OWF21" s="2"/>
      <c r="OWG21" s="2"/>
      <c r="OWH21" s="2"/>
      <c r="OWI21" s="2"/>
      <c r="OWJ21" s="2"/>
      <c r="OWK21" s="2"/>
      <c r="OWL21" s="2"/>
      <c r="OWM21" s="2"/>
      <c r="OWN21" s="2"/>
      <c r="OWO21" s="2"/>
      <c r="OWP21" s="2"/>
      <c r="OWQ21" s="2"/>
      <c r="OWR21" s="2"/>
      <c r="OWS21" s="2"/>
      <c r="OWT21" s="2"/>
      <c r="OWU21" s="2"/>
      <c r="OWV21" s="2"/>
      <c r="OWW21" s="2"/>
      <c r="OWX21" s="2"/>
      <c r="OWY21" s="2"/>
      <c r="OWZ21" s="2"/>
      <c r="OXA21" s="2"/>
      <c r="OXB21" s="2"/>
      <c r="OXC21" s="2"/>
      <c r="OXD21" s="2"/>
      <c r="OXE21" s="2"/>
      <c r="OXF21" s="2"/>
      <c r="OXG21" s="2"/>
      <c r="OXH21" s="2"/>
      <c r="OXI21" s="2"/>
      <c r="OXJ21" s="2"/>
      <c r="OXK21" s="2"/>
      <c r="OXL21" s="2"/>
      <c r="OXM21" s="2"/>
      <c r="OXN21" s="2"/>
      <c r="OXO21" s="2"/>
      <c r="OXP21" s="2"/>
      <c r="OXQ21" s="2"/>
      <c r="OXR21" s="2"/>
      <c r="OXS21" s="2"/>
      <c r="OXT21" s="2"/>
      <c r="OXU21" s="2"/>
      <c r="OXV21" s="2"/>
      <c r="OXW21" s="2"/>
      <c r="OXX21" s="2"/>
      <c r="OXY21" s="2"/>
      <c r="OXZ21" s="2"/>
      <c r="OYA21" s="2"/>
      <c r="OYB21" s="2"/>
      <c r="OYC21" s="2"/>
      <c r="OYD21" s="2"/>
      <c r="OYE21" s="2"/>
      <c r="OYF21" s="2"/>
      <c r="OYG21" s="2"/>
      <c r="OYH21" s="2"/>
      <c r="OYI21" s="2"/>
      <c r="OYJ21" s="2"/>
      <c r="OYK21" s="2"/>
      <c r="OYL21" s="2"/>
      <c r="OYM21" s="2"/>
      <c r="OYN21" s="2"/>
      <c r="OYO21" s="2"/>
      <c r="OYP21" s="2"/>
      <c r="OYQ21" s="2"/>
      <c r="OYR21" s="2"/>
      <c r="OYS21" s="2"/>
      <c r="OYT21" s="2"/>
      <c r="OYU21" s="2"/>
      <c r="OYV21" s="2"/>
      <c r="OYW21" s="2"/>
      <c r="OYX21" s="2"/>
      <c r="OYY21" s="2"/>
      <c r="OYZ21" s="2"/>
      <c r="OZA21" s="2"/>
      <c r="OZB21" s="2"/>
      <c r="OZC21" s="2"/>
      <c r="OZD21" s="2"/>
      <c r="OZE21" s="2"/>
      <c r="OZF21" s="2"/>
      <c r="OZG21" s="2"/>
      <c r="OZH21" s="2"/>
      <c r="OZI21" s="2"/>
      <c r="OZJ21" s="2"/>
      <c r="OZK21" s="2"/>
      <c r="OZL21" s="2"/>
      <c r="OZM21" s="2"/>
      <c r="OZN21" s="2"/>
      <c r="OZO21" s="2"/>
      <c r="OZP21" s="2"/>
      <c r="OZQ21" s="2"/>
      <c r="OZR21" s="2"/>
      <c r="OZS21" s="2"/>
      <c r="OZT21" s="2"/>
      <c r="OZU21" s="2"/>
      <c r="OZV21" s="2"/>
      <c r="OZW21" s="2"/>
      <c r="OZX21" s="2"/>
      <c r="OZY21" s="2"/>
      <c r="OZZ21" s="2"/>
      <c r="PAA21" s="2"/>
      <c r="PAB21" s="2"/>
      <c r="PAC21" s="2"/>
      <c r="PAD21" s="2"/>
      <c r="PAE21" s="2"/>
      <c r="PAF21" s="2"/>
      <c r="PAG21" s="2"/>
      <c r="PAH21" s="2"/>
      <c r="PAI21" s="2"/>
      <c r="PAJ21" s="2"/>
      <c r="PAK21" s="2"/>
      <c r="PAL21" s="2"/>
      <c r="PAM21" s="2"/>
      <c r="PAN21" s="2"/>
      <c r="PAO21" s="2"/>
      <c r="PAP21" s="2"/>
      <c r="PAQ21" s="2"/>
      <c r="PAR21" s="2"/>
      <c r="PAS21" s="2"/>
      <c r="PAT21" s="2"/>
      <c r="PAU21" s="2"/>
      <c r="PAV21" s="2"/>
      <c r="PAW21" s="2"/>
      <c r="PAX21" s="2"/>
      <c r="PAY21" s="2"/>
      <c r="PAZ21" s="2"/>
      <c r="PBA21" s="2"/>
      <c r="PBB21" s="2"/>
      <c r="PBC21" s="2"/>
      <c r="PBD21" s="2"/>
      <c r="PBE21" s="2"/>
      <c r="PBF21" s="2"/>
      <c r="PBG21" s="2"/>
      <c r="PBH21" s="2"/>
      <c r="PBI21" s="2"/>
      <c r="PBJ21" s="2"/>
      <c r="PBK21" s="2"/>
      <c r="PBL21" s="2"/>
      <c r="PBM21" s="2"/>
      <c r="PBN21" s="2"/>
      <c r="PBO21" s="2"/>
      <c r="PBP21" s="2"/>
      <c r="PBQ21" s="2"/>
      <c r="PBR21" s="2"/>
      <c r="PBS21" s="2"/>
      <c r="PBT21" s="2"/>
      <c r="PBU21" s="2"/>
      <c r="PBV21" s="2"/>
      <c r="PBW21" s="2"/>
      <c r="PBX21" s="2"/>
      <c r="PBY21" s="2"/>
      <c r="PBZ21" s="2"/>
      <c r="PCA21" s="2"/>
      <c r="PCB21" s="2"/>
      <c r="PCC21" s="2"/>
      <c r="PCD21" s="2"/>
      <c r="PCE21" s="2"/>
      <c r="PCF21" s="2"/>
      <c r="PCG21" s="2"/>
      <c r="PCH21" s="2"/>
      <c r="PCI21" s="2"/>
      <c r="PCJ21" s="2"/>
      <c r="PCK21" s="2"/>
      <c r="PCL21" s="2"/>
      <c r="PCM21" s="2"/>
      <c r="PCN21" s="2"/>
      <c r="PCO21" s="2"/>
      <c r="PCP21" s="2"/>
      <c r="PCQ21" s="2"/>
      <c r="PCR21" s="2"/>
      <c r="PCS21" s="2"/>
      <c r="PCT21" s="2"/>
      <c r="PCU21" s="2"/>
      <c r="PCV21" s="2"/>
      <c r="PCW21" s="2"/>
      <c r="PCX21" s="2"/>
      <c r="PCY21" s="2"/>
      <c r="PCZ21" s="2"/>
      <c r="PDA21" s="2"/>
      <c r="PDB21" s="2"/>
      <c r="PDC21" s="2"/>
      <c r="PDD21" s="2"/>
      <c r="PDE21" s="2"/>
      <c r="PDF21" s="2"/>
      <c r="PDG21" s="2"/>
      <c r="PDH21" s="2"/>
      <c r="PDI21" s="2"/>
      <c r="PDJ21" s="2"/>
      <c r="PDK21" s="2"/>
      <c r="PDL21" s="2"/>
      <c r="PDM21" s="2"/>
      <c r="PDN21" s="2"/>
      <c r="PDO21" s="2"/>
      <c r="PDP21" s="2"/>
      <c r="PDQ21" s="2"/>
      <c r="PDR21" s="2"/>
      <c r="PDS21" s="2"/>
      <c r="PDT21" s="2"/>
      <c r="PDU21" s="2"/>
      <c r="PDV21" s="2"/>
      <c r="PDW21" s="2"/>
      <c r="PDX21" s="2"/>
      <c r="PDY21" s="2"/>
      <c r="PDZ21" s="2"/>
      <c r="PEA21" s="2"/>
      <c r="PEB21" s="2"/>
      <c r="PEC21" s="2"/>
      <c r="PED21" s="2"/>
      <c r="PEE21" s="2"/>
      <c r="PEF21" s="2"/>
      <c r="PEG21" s="2"/>
      <c r="PEH21" s="2"/>
      <c r="PEI21" s="2"/>
      <c r="PEJ21" s="2"/>
      <c r="PEK21" s="2"/>
      <c r="PEL21" s="2"/>
      <c r="PEM21" s="2"/>
      <c r="PEN21" s="2"/>
      <c r="PEO21" s="2"/>
      <c r="PEP21" s="2"/>
      <c r="PEQ21" s="2"/>
      <c r="PER21" s="2"/>
      <c r="PES21" s="2"/>
      <c r="PET21" s="2"/>
      <c r="PEU21" s="2"/>
      <c r="PEV21" s="2"/>
      <c r="PEW21" s="2"/>
      <c r="PEX21" s="2"/>
      <c r="PEY21" s="2"/>
      <c r="PEZ21" s="2"/>
      <c r="PFA21" s="2"/>
      <c r="PFB21" s="2"/>
      <c r="PFC21" s="2"/>
      <c r="PFD21" s="2"/>
      <c r="PFE21" s="2"/>
      <c r="PFF21" s="2"/>
      <c r="PFG21" s="2"/>
      <c r="PFH21" s="2"/>
      <c r="PFI21" s="2"/>
      <c r="PFJ21" s="2"/>
      <c r="PFK21" s="2"/>
      <c r="PFL21" s="2"/>
      <c r="PFM21" s="2"/>
      <c r="PFN21" s="2"/>
      <c r="PFO21" s="2"/>
      <c r="PFP21" s="2"/>
      <c r="PFQ21" s="2"/>
      <c r="PFR21" s="2"/>
      <c r="PFS21" s="2"/>
      <c r="PFT21" s="2"/>
      <c r="PFU21" s="2"/>
      <c r="PFV21" s="2"/>
      <c r="PFW21" s="2"/>
      <c r="PFX21" s="2"/>
      <c r="PFY21" s="2"/>
      <c r="PFZ21" s="2"/>
      <c r="PGA21" s="2"/>
      <c r="PGB21" s="2"/>
      <c r="PGC21" s="2"/>
      <c r="PGD21" s="2"/>
      <c r="PGE21" s="2"/>
      <c r="PGF21" s="2"/>
      <c r="PGG21" s="2"/>
      <c r="PGH21" s="2"/>
      <c r="PGI21" s="2"/>
      <c r="PGJ21" s="2"/>
      <c r="PGK21" s="2"/>
      <c r="PGL21" s="2"/>
      <c r="PGM21" s="2"/>
      <c r="PGN21" s="2"/>
      <c r="PGO21" s="2"/>
      <c r="PGP21" s="2"/>
      <c r="PGQ21" s="2"/>
      <c r="PGR21" s="2"/>
      <c r="PGS21" s="2"/>
      <c r="PGT21" s="2"/>
      <c r="PGU21" s="2"/>
      <c r="PGV21" s="2"/>
      <c r="PGW21" s="2"/>
      <c r="PGX21" s="2"/>
      <c r="PGY21" s="2"/>
      <c r="PGZ21" s="2"/>
      <c r="PHA21" s="2"/>
      <c r="PHB21" s="2"/>
      <c r="PHC21" s="2"/>
      <c r="PHD21" s="2"/>
      <c r="PHE21" s="2"/>
      <c r="PHF21" s="2"/>
      <c r="PHG21" s="2"/>
      <c r="PHH21" s="2"/>
      <c r="PHI21" s="2"/>
      <c r="PHJ21" s="2"/>
      <c r="PHK21" s="2"/>
      <c r="PHL21" s="2"/>
      <c r="PHM21" s="2"/>
      <c r="PHN21" s="2"/>
      <c r="PHO21" s="2"/>
      <c r="PHP21" s="2"/>
      <c r="PHQ21" s="2"/>
      <c r="PHR21" s="2"/>
      <c r="PHS21" s="2"/>
      <c r="PHT21" s="2"/>
      <c r="PHU21" s="2"/>
      <c r="PHV21" s="2"/>
      <c r="PHW21" s="2"/>
      <c r="PHX21" s="2"/>
      <c r="PHY21" s="2"/>
      <c r="PHZ21" s="2"/>
      <c r="PIA21" s="2"/>
      <c r="PIB21" s="2"/>
      <c r="PIC21" s="2"/>
      <c r="PID21" s="2"/>
      <c r="PIE21" s="2"/>
      <c r="PIF21" s="2"/>
      <c r="PIG21" s="2"/>
      <c r="PIH21" s="2"/>
      <c r="PII21" s="2"/>
      <c r="PIJ21" s="2"/>
      <c r="PIK21" s="2"/>
      <c r="PIL21" s="2"/>
      <c r="PIM21" s="2"/>
      <c r="PIN21" s="2"/>
      <c r="PIO21" s="2"/>
      <c r="PIP21" s="2"/>
      <c r="PIQ21" s="2"/>
      <c r="PIR21" s="2"/>
      <c r="PIS21" s="2"/>
      <c r="PIT21" s="2"/>
      <c r="PIU21" s="2"/>
      <c r="PIV21" s="2"/>
      <c r="PIW21" s="2"/>
      <c r="PIX21" s="2"/>
      <c r="PIY21" s="2"/>
      <c r="PIZ21" s="2"/>
      <c r="PJA21" s="2"/>
      <c r="PJB21" s="2"/>
      <c r="PJC21" s="2"/>
      <c r="PJD21" s="2"/>
      <c r="PJE21" s="2"/>
      <c r="PJF21" s="2"/>
      <c r="PJG21" s="2"/>
      <c r="PJH21" s="2"/>
      <c r="PJI21" s="2"/>
      <c r="PJJ21" s="2"/>
      <c r="PJK21" s="2"/>
      <c r="PJL21" s="2"/>
      <c r="PJM21" s="2"/>
      <c r="PJN21" s="2"/>
      <c r="PJO21" s="2"/>
      <c r="PJP21" s="2"/>
      <c r="PJQ21" s="2"/>
      <c r="PJR21" s="2"/>
      <c r="PJS21" s="2"/>
      <c r="PJT21" s="2"/>
      <c r="PJU21" s="2"/>
      <c r="PJV21" s="2"/>
      <c r="PJW21" s="2"/>
      <c r="PJX21" s="2"/>
      <c r="PJY21" s="2"/>
      <c r="PJZ21" s="2"/>
      <c r="PKA21" s="2"/>
      <c r="PKB21" s="2"/>
      <c r="PKC21" s="2"/>
      <c r="PKD21" s="2"/>
      <c r="PKE21" s="2"/>
      <c r="PKF21" s="2"/>
      <c r="PKG21" s="2"/>
      <c r="PKH21" s="2"/>
      <c r="PKI21" s="2"/>
      <c r="PKJ21" s="2"/>
      <c r="PKK21" s="2"/>
      <c r="PKL21" s="2"/>
      <c r="PKM21" s="2"/>
      <c r="PKN21" s="2"/>
      <c r="PKO21" s="2"/>
      <c r="PKP21" s="2"/>
      <c r="PKQ21" s="2"/>
      <c r="PKR21" s="2"/>
      <c r="PKS21" s="2"/>
      <c r="PKT21" s="2"/>
      <c r="PKU21" s="2"/>
      <c r="PKV21" s="2"/>
      <c r="PKW21" s="2"/>
      <c r="PKX21" s="2"/>
      <c r="PKY21" s="2"/>
      <c r="PKZ21" s="2"/>
      <c r="PLA21" s="2"/>
      <c r="PLB21" s="2"/>
      <c r="PLC21" s="2"/>
      <c r="PLD21" s="2"/>
      <c r="PLE21" s="2"/>
      <c r="PLF21" s="2"/>
      <c r="PLG21" s="2"/>
      <c r="PLH21" s="2"/>
      <c r="PLI21" s="2"/>
      <c r="PLJ21" s="2"/>
      <c r="PLK21" s="2"/>
      <c r="PLL21" s="2"/>
      <c r="PLM21" s="2"/>
      <c r="PLN21" s="2"/>
      <c r="PLO21" s="2"/>
      <c r="PLP21" s="2"/>
      <c r="PLQ21" s="2"/>
      <c r="PLR21" s="2"/>
      <c r="PLS21" s="2"/>
      <c r="PLT21" s="2"/>
      <c r="PLU21" s="2"/>
      <c r="PLV21" s="2"/>
      <c r="PLW21" s="2"/>
      <c r="PLX21" s="2"/>
      <c r="PLY21" s="2"/>
      <c r="PLZ21" s="2"/>
      <c r="PMA21" s="2"/>
      <c r="PMB21" s="2"/>
      <c r="PMC21" s="2"/>
      <c r="PMD21" s="2"/>
      <c r="PME21" s="2"/>
      <c r="PMF21" s="2"/>
      <c r="PMG21" s="2"/>
      <c r="PMH21" s="2"/>
      <c r="PMI21" s="2"/>
      <c r="PMJ21" s="2"/>
      <c r="PMK21" s="2"/>
      <c r="PML21" s="2"/>
      <c r="PMM21" s="2"/>
      <c r="PMN21" s="2"/>
      <c r="PMO21" s="2"/>
      <c r="PMP21" s="2"/>
      <c r="PMQ21" s="2"/>
      <c r="PMR21" s="2"/>
      <c r="PMS21" s="2"/>
      <c r="PMT21" s="2"/>
      <c r="PMU21" s="2"/>
      <c r="PMV21" s="2"/>
      <c r="PMW21" s="2"/>
      <c r="PMX21" s="2"/>
      <c r="PMY21" s="2"/>
      <c r="PMZ21" s="2"/>
      <c r="PNA21" s="2"/>
      <c r="PNB21" s="2"/>
      <c r="PNC21" s="2"/>
      <c r="PND21" s="2"/>
      <c r="PNE21" s="2"/>
      <c r="PNF21" s="2"/>
      <c r="PNG21" s="2"/>
      <c r="PNH21" s="2"/>
      <c r="PNI21" s="2"/>
      <c r="PNJ21" s="2"/>
      <c r="PNK21" s="2"/>
      <c r="PNL21" s="2"/>
      <c r="PNM21" s="2"/>
      <c r="PNN21" s="2"/>
      <c r="PNO21" s="2"/>
      <c r="PNP21" s="2"/>
      <c r="PNQ21" s="2"/>
      <c r="PNR21" s="2"/>
      <c r="PNS21" s="2"/>
      <c r="PNT21" s="2"/>
      <c r="PNU21" s="2"/>
      <c r="PNV21" s="2"/>
      <c r="PNW21" s="2"/>
      <c r="PNX21" s="2"/>
      <c r="PNY21" s="2"/>
      <c r="PNZ21" s="2"/>
      <c r="POA21" s="2"/>
      <c r="POB21" s="2"/>
      <c r="POC21" s="2"/>
      <c r="POD21" s="2"/>
      <c r="POE21" s="2"/>
      <c r="POF21" s="2"/>
      <c r="POG21" s="2"/>
      <c r="POH21" s="2"/>
      <c r="POI21" s="2"/>
      <c r="POJ21" s="2"/>
      <c r="POK21" s="2"/>
      <c r="POL21" s="2"/>
      <c r="POM21" s="2"/>
      <c r="PON21" s="2"/>
      <c r="POO21" s="2"/>
      <c r="POP21" s="2"/>
      <c r="POQ21" s="2"/>
      <c r="POR21" s="2"/>
      <c r="POS21" s="2"/>
      <c r="POT21" s="2"/>
      <c r="POU21" s="2"/>
      <c r="POV21" s="2"/>
      <c r="POW21" s="2"/>
      <c r="POX21" s="2"/>
      <c r="POY21" s="2"/>
      <c r="POZ21" s="2"/>
      <c r="PPA21" s="2"/>
      <c r="PPB21" s="2"/>
      <c r="PPC21" s="2"/>
      <c r="PPD21" s="2"/>
      <c r="PPE21" s="2"/>
      <c r="PPF21" s="2"/>
      <c r="PPG21" s="2"/>
      <c r="PPH21" s="2"/>
      <c r="PPI21" s="2"/>
      <c r="PPJ21" s="2"/>
      <c r="PPK21" s="2"/>
      <c r="PPL21" s="2"/>
      <c r="PPM21" s="2"/>
      <c r="PPN21" s="2"/>
      <c r="PPO21" s="2"/>
      <c r="PPP21" s="2"/>
      <c r="PPQ21" s="2"/>
      <c r="PPR21" s="2"/>
      <c r="PPS21" s="2"/>
      <c r="PPT21" s="2"/>
      <c r="PPU21" s="2"/>
      <c r="PPV21" s="2"/>
      <c r="PPW21" s="2"/>
      <c r="PPX21" s="2"/>
      <c r="PPY21" s="2"/>
      <c r="PPZ21" s="2"/>
      <c r="PQA21" s="2"/>
      <c r="PQB21" s="2"/>
      <c r="PQC21" s="2"/>
      <c r="PQD21" s="2"/>
      <c r="PQE21" s="2"/>
      <c r="PQF21" s="2"/>
      <c r="PQG21" s="2"/>
      <c r="PQH21" s="2"/>
      <c r="PQI21" s="2"/>
      <c r="PQJ21" s="2"/>
      <c r="PQK21" s="2"/>
      <c r="PQL21" s="2"/>
      <c r="PQM21" s="2"/>
      <c r="PQN21" s="2"/>
      <c r="PQO21" s="2"/>
      <c r="PQP21" s="2"/>
      <c r="PQQ21" s="2"/>
      <c r="PQR21" s="2"/>
      <c r="PQS21" s="2"/>
      <c r="PQT21" s="2"/>
      <c r="PQU21" s="2"/>
      <c r="PQV21" s="2"/>
      <c r="PQW21" s="2"/>
      <c r="PQX21" s="2"/>
      <c r="PQY21" s="2"/>
      <c r="PQZ21" s="2"/>
      <c r="PRA21" s="2"/>
      <c r="PRB21" s="2"/>
      <c r="PRC21" s="2"/>
      <c r="PRD21" s="2"/>
      <c r="PRE21" s="2"/>
      <c r="PRF21" s="2"/>
      <c r="PRG21" s="2"/>
      <c r="PRH21" s="2"/>
      <c r="PRI21" s="2"/>
      <c r="PRJ21" s="2"/>
      <c r="PRK21" s="2"/>
      <c r="PRL21" s="2"/>
      <c r="PRM21" s="2"/>
      <c r="PRN21" s="2"/>
      <c r="PRO21" s="2"/>
      <c r="PRP21" s="2"/>
      <c r="PRQ21" s="2"/>
      <c r="PRR21" s="2"/>
      <c r="PRS21" s="2"/>
      <c r="PRT21" s="2"/>
      <c r="PRU21" s="2"/>
      <c r="PRV21" s="2"/>
      <c r="PRW21" s="2"/>
      <c r="PRX21" s="2"/>
      <c r="PRY21" s="2"/>
      <c r="PRZ21" s="2"/>
      <c r="PSA21" s="2"/>
      <c r="PSB21" s="2"/>
      <c r="PSC21" s="2"/>
      <c r="PSD21" s="2"/>
      <c r="PSE21" s="2"/>
      <c r="PSF21" s="2"/>
      <c r="PSG21" s="2"/>
      <c r="PSH21" s="2"/>
      <c r="PSI21" s="2"/>
      <c r="PSJ21" s="2"/>
      <c r="PSK21" s="2"/>
      <c r="PSL21" s="2"/>
      <c r="PSM21" s="2"/>
      <c r="PSN21" s="2"/>
      <c r="PSO21" s="2"/>
      <c r="PSP21" s="2"/>
      <c r="PSQ21" s="2"/>
      <c r="PSR21" s="2"/>
      <c r="PSS21" s="2"/>
      <c r="PST21" s="2"/>
      <c r="PSU21" s="2"/>
      <c r="PSV21" s="2"/>
      <c r="PSW21" s="2"/>
      <c r="PSX21" s="2"/>
      <c r="PSY21" s="2"/>
      <c r="PSZ21" s="2"/>
      <c r="PTA21" s="2"/>
      <c r="PTB21" s="2"/>
      <c r="PTC21" s="2"/>
      <c r="PTD21" s="2"/>
      <c r="PTE21" s="2"/>
      <c r="PTF21" s="2"/>
      <c r="PTG21" s="2"/>
      <c r="PTH21" s="2"/>
      <c r="PTI21" s="2"/>
      <c r="PTJ21" s="2"/>
      <c r="PTK21" s="2"/>
      <c r="PTL21" s="2"/>
      <c r="PTM21" s="2"/>
      <c r="PTN21" s="2"/>
      <c r="PTO21" s="2"/>
      <c r="PTP21" s="2"/>
      <c r="PTQ21" s="2"/>
      <c r="PTR21" s="2"/>
      <c r="PTS21" s="2"/>
      <c r="PTT21" s="2"/>
      <c r="PTU21" s="2"/>
      <c r="PTV21" s="2"/>
      <c r="PTW21" s="2"/>
      <c r="PTX21" s="2"/>
      <c r="PTY21" s="2"/>
      <c r="PTZ21" s="2"/>
      <c r="PUA21" s="2"/>
      <c r="PUB21" s="2"/>
      <c r="PUC21" s="2"/>
      <c r="PUD21" s="2"/>
      <c r="PUE21" s="2"/>
      <c r="PUF21" s="2"/>
      <c r="PUG21" s="2"/>
      <c r="PUH21" s="2"/>
      <c r="PUI21" s="2"/>
      <c r="PUJ21" s="2"/>
      <c r="PUK21" s="2"/>
      <c r="PUL21" s="2"/>
      <c r="PUM21" s="2"/>
      <c r="PUN21" s="2"/>
      <c r="PUO21" s="2"/>
      <c r="PUP21" s="2"/>
      <c r="PUQ21" s="2"/>
      <c r="PUR21" s="2"/>
      <c r="PUS21" s="2"/>
      <c r="PUT21" s="2"/>
      <c r="PUU21" s="2"/>
      <c r="PUV21" s="2"/>
      <c r="PUW21" s="2"/>
      <c r="PUX21" s="2"/>
      <c r="PUY21" s="2"/>
      <c r="PUZ21" s="2"/>
      <c r="PVA21" s="2"/>
      <c r="PVB21" s="2"/>
      <c r="PVC21" s="2"/>
      <c r="PVD21" s="2"/>
      <c r="PVE21" s="2"/>
      <c r="PVF21" s="2"/>
      <c r="PVG21" s="2"/>
      <c r="PVH21" s="2"/>
      <c r="PVI21" s="2"/>
      <c r="PVJ21" s="2"/>
      <c r="PVK21" s="2"/>
      <c r="PVL21" s="2"/>
      <c r="PVM21" s="2"/>
      <c r="PVN21" s="2"/>
      <c r="PVO21" s="2"/>
      <c r="PVP21" s="2"/>
      <c r="PVQ21" s="2"/>
      <c r="PVR21" s="2"/>
      <c r="PVS21" s="2"/>
      <c r="PVT21" s="2"/>
      <c r="PVU21" s="2"/>
      <c r="PVV21" s="2"/>
      <c r="PVW21" s="2"/>
      <c r="PVX21" s="2"/>
      <c r="PVY21" s="2"/>
      <c r="PVZ21" s="2"/>
      <c r="PWA21" s="2"/>
      <c r="PWB21" s="2"/>
      <c r="PWC21" s="2"/>
      <c r="PWD21" s="2"/>
      <c r="PWE21" s="2"/>
      <c r="PWF21" s="2"/>
      <c r="PWG21" s="2"/>
      <c r="PWH21" s="2"/>
      <c r="PWI21" s="2"/>
      <c r="PWJ21" s="2"/>
      <c r="PWK21" s="2"/>
      <c r="PWL21" s="2"/>
      <c r="PWM21" s="2"/>
      <c r="PWN21" s="2"/>
      <c r="PWO21" s="2"/>
      <c r="PWP21" s="2"/>
      <c r="PWQ21" s="2"/>
      <c r="PWR21" s="2"/>
      <c r="PWS21" s="2"/>
      <c r="PWT21" s="2"/>
      <c r="PWU21" s="2"/>
      <c r="PWV21" s="2"/>
      <c r="PWW21" s="2"/>
      <c r="PWX21" s="2"/>
      <c r="PWY21" s="2"/>
      <c r="PWZ21" s="2"/>
      <c r="PXA21" s="2"/>
      <c r="PXB21" s="2"/>
      <c r="PXC21" s="2"/>
      <c r="PXD21" s="2"/>
      <c r="PXE21" s="2"/>
      <c r="PXF21" s="2"/>
      <c r="PXG21" s="2"/>
      <c r="PXH21" s="2"/>
      <c r="PXI21" s="2"/>
      <c r="PXJ21" s="2"/>
      <c r="PXK21" s="2"/>
      <c r="PXL21" s="2"/>
      <c r="PXM21" s="2"/>
      <c r="PXN21" s="2"/>
      <c r="PXO21" s="2"/>
      <c r="PXP21" s="2"/>
      <c r="PXQ21" s="2"/>
      <c r="PXR21" s="2"/>
      <c r="PXS21" s="2"/>
      <c r="PXT21" s="2"/>
      <c r="PXU21" s="2"/>
      <c r="PXV21" s="2"/>
      <c r="PXW21" s="2"/>
      <c r="PXX21" s="2"/>
      <c r="PXY21" s="2"/>
      <c r="PXZ21" s="2"/>
      <c r="PYA21" s="2"/>
      <c r="PYB21" s="2"/>
      <c r="PYC21" s="2"/>
      <c r="PYD21" s="2"/>
      <c r="PYE21" s="2"/>
      <c r="PYF21" s="2"/>
      <c r="PYG21" s="2"/>
      <c r="PYH21" s="2"/>
      <c r="PYI21" s="2"/>
      <c r="PYJ21" s="2"/>
      <c r="PYK21" s="2"/>
      <c r="PYL21" s="2"/>
      <c r="PYM21" s="2"/>
      <c r="PYN21" s="2"/>
      <c r="PYO21" s="2"/>
      <c r="PYP21" s="2"/>
      <c r="PYQ21" s="2"/>
      <c r="PYR21" s="2"/>
      <c r="PYS21" s="2"/>
      <c r="PYT21" s="2"/>
      <c r="PYU21" s="2"/>
      <c r="PYV21" s="2"/>
      <c r="PYW21" s="2"/>
      <c r="PYX21" s="2"/>
      <c r="PYY21" s="2"/>
      <c r="PYZ21" s="2"/>
      <c r="PZA21" s="2"/>
      <c r="PZB21" s="2"/>
      <c r="PZC21" s="2"/>
      <c r="PZD21" s="2"/>
      <c r="PZE21" s="2"/>
      <c r="PZF21" s="2"/>
      <c r="PZG21" s="2"/>
      <c r="PZH21" s="2"/>
      <c r="PZI21" s="2"/>
      <c r="PZJ21" s="2"/>
      <c r="PZK21" s="2"/>
      <c r="PZL21" s="2"/>
      <c r="PZM21" s="2"/>
      <c r="PZN21" s="2"/>
      <c r="PZO21" s="2"/>
      <c r="PZP21" s="2"/>
      <c r="PZQ21" s="2"/>
      <c r="PZR21" s="2"/>
      <c r="PZS21" s="2"/>
      <c r="PZT21" s="2"/>
      <c r="PZU21" s="2"/>
      <c r="PZV21" s="2"/>
      <c r="PZW21" s="2"/>
      <c r="PZX21" s="2"/>
      <c r="PZY21" s="2"/>
      <c r="PZZ21" s="2"/>
      <c r="QAA21" s="2"/>
      <c r="QAB21" s="2"/>
      <c r="QAC21" s="2"/>
      <c r="QAD21" s="2"/>
      <c r="QAE21" s="2"/>
      <c r="QAF21" s="2"/>
      <c r="QAG21" s="2"/>
      <c r="QAH21" s="2"/>
      <c r="QAI21" s="2"/>
      <c r="QAJ21" s="2"/>
      <c r="QAK21" s="2"/>
      <c r="QAL21" s="2"/>
      <c r="QAM21" s="2"/>
      <c r="QAN21" s="2"/>
      <c r="QAO21" s="2"/>
      <c r="QAP21" s="2"/>
      <c r="QAQ21" s="2"/>
      <c r="QAR21" s="2"/>
      <c r="QAS21" s="2"/>
      <c r="QAT21" s="2"/>
      <c r="QAU21" s="2"/>
      <c r="QAV21" s="2"/>
      <c r="QAW21" s="2"/>
      <c r="QAX21" s="2"/>
      <c r="QAY21" s="2"/>
      <c r="QAZ21" s="2"/>
      <c r="QBA21" s="2"/>
      <c r="QBB21" s="2"/>
      <c r="QBC21" s="2"/>
      <c r="QBD21" s="2"/>
      <c r="QBE21" s="2"/>
      <c r="QBF21" s="2"/>
      <c r="QBG21" s="2"/>
      <c r="QBH21" s="2"/>
      <c r="QBI21" s="2"/>
      <c r="QBJ21" s="2"/>
      <c r="QBK21" s="2"/>
      <c r="QBL21" s="2"/>
      <c r="QBM21" s="2"/>
      <c r="QBN21" s="2"/>
      <c r="QBO21" s="2"/>
      <c r="QBP21" s="2"/>
      <c r="QBQ21" s="2"/>
      <c r="QBR21" s="2"/>
      <c r="QBS21" s="2"/>
      <c r="QBT21" s="2"/>
      <c r="QBU21" s="2"/>
      <c r="QBV21" s="2"/>
      <c r="QBW21" s="2"/>
      <c r="QBX21" s="2"/>
      <c r="QBY21" s="2"/>
      <c r="QBZ21" s="2"/>
      <c r="QCA21" s="2"/>
      <c r="QCB21" s="2"/>
      <c r="QCC21" s="2"/>
      <c r="QCD21" s="2"/>
      <c r="QCE21" s="2"/>
      <c r="QCF21" s="2"/>
      <c r="QCG21" s="2"/>
      <c r="QCH21" s="2"/>
      <c r="QCI21" s="2"/>
      <c r="QCJ21" s="2"/>
      <c r="QCK21" s="2"/>
      <c r="QCL21" s="2"/>
      <c r="QCM21" s="2"/>
      <c r="QCN21" s="2"/>
      <c r="QCO21" s="2"/>
      <c r="QCP21" s="2"/>
      <c r="QCQ21" s="2"/>
      <c r="QCR21" s="2"/>
      <c r="QCS21" s="2"/>
      <c r="QCT21" s="2"/>
      <c r="QCU21" s="2"/>
      <c r="QCV21" s="2"/>
      <c r="QCW21" s="2"/>
      <c r="QCX21" s="2"/>
      <c r="QCY21" s="2"/>
      <c r="QCZ21" s="2"/>
      <c r="QDA21" s="2"/>
      <c r="QDB21" s="2"/>
      <c r="QDC21" s="2"/>
      <c r="QDD21" s="2"/>
      <c r="QDE21" s="2"/>
      <c r="QDF21" s="2"/>
      <c r="QDG21" s="2"/>
      <c r="QDH21" s="2"/>
      <c r="QDI21" s="2"/>
      <c r="QDJ21" s="2"/>
      <c r="QDK21" s="2"/>
      <c r="QDL21" s="2"/>
      <c r="QDM21" s="2"/>
      <c r="QDN21" s="2"/>
      <c r="QDO21" s="2"/>
      <c r="QDP21" s="2"/>
      <c r="QDQ21" s="2"/>
      <c r="QDR21" s="2"/>
      <c r="QDS21" s="2"/>
      <c r="QDT21" s="2"/>
      <c r="QDU21" s="2"/>
      <c r="QDV21" s="2"/>
      <c r="QDW21" s="2"/>
      <c r="QDX21" s="2"/>
      <c r="QDY21" s="2"/>
      <c r="QDZ21" s="2"/>
      <c r="QEA21" s="2"/>
      <c r="QEB21" s="2"/>
      <c r="QEC21" s="2"/>
      <c r="QED21" s="2"/>
      <c r="QEE21" s="2"/>
      <c r="QEF21" s="2"/>
      <c r="QEG21" s="2"/>
      <c r="QEH21" s="2"/>
      <c r="QEI21" s="2"/>
      <c r="QEJ21" s="2"/>
      <c r="QEK21" s="2"/>
      <c r="QEL21" s="2"/>
      <c r="QEM21" s="2"/>
      <c r="QEN21" s="2"/>
      <c r="QEO21" s="2"/>
      <c r="QEP21" s="2"/>
      <c r="QEQ21" s="2"/>
      <c r="QER21" s="2"/>
      <c r="QES21" s="2"/>
      <c r="QET21" s="2"/>
      <c r="QEU21" s="2"/>
      <c r="QEV21" s="2"/>
      <c r="QEW21" s="2"/>
      <c r="QEX21" s="2"/>
      <c r="QEY21" s="2"/>
      <c r="QEZ21" s="2"/>
      <c r="QFA21" s="2"/>
      <c r="QFB21" s="2"/>
      <c r="QFC21" s="2"/>
      <c r="QFD21" s="2"/>
      <c r="QFE21" s="2"/>
      <c r="QFF21" s="2"/>
      <c r="QFG21" s="2"/>
      <c r="QFH21" s="2"/>
      <c r="QFI21" s="2"/>
      <c r="QFJ21" s="2"/>
      <c r="QFK21" s="2"/>
      <c r="QFL21" s="2"/>
      <c r="QFM21" s="2"/>
      <c r="QFN21" s="2"/>
      <c r="QFO21" s="2"/>
      <c r="QFP21" s="2"/>
      <c r="QFQ21" s="2"/>
      <c r="QFR21" s="2"/>
      <c r="QFS21" s="2"/>
      <c r="QFT21" s="2"/>
      <c r="QFU21" s="2"/>
      <c r="QFV21" s="2"/>
      <c r="QFW21" s="2"/>
      <c r="QFX21" s="2"/>
      <c r="QFY21" s="2"/>
      <c r="QFZ21" s="2"/>
      <c r="QGA21" s="2"/>
      <c r="QGB21" s="2"/>
      <c r="QGC21" s="2"/>
      <c r="QGD21" s="2"/>
      <c r="QGE21" s="2"/>
      <c r="QGF21" s="2"/>
      <c r="QGG21" s="2"/>
      <c r="QGH21" s="2"/>
      <c r="QGI21" s="2"/>
      <c r="QGJ21" s="2"/>
      <c r="QGK21" s="2"/>
      <c r="QGL21" s="2"/>
      <c r="QGM21" s="2"/>
      <c r="QGN21" s="2"/>
      <c r="QGO21" s="2"/>
      <c r="QGP21" s="2"/>
      <c r="QGQ21" s="2"/>
      <c r="QGR21" s="2"/>
      <c r="QGS21" s="2"/>
      <c r="QGT21" s="2"/>
      <c r="QGU21" s="2"/>
      <c r="QGV21" s="2"/>
      <c r="QGW21" s="2"/>
      <c r="QGX21" s="2"/>
      <c r="QGY21" s="2"/>
      <c r="QGZ21" s="2"/>
      <c r="QHA21" s="2"/>
      <c r="QHB21" s="2"/>
      <c r="QHC21" s="2"/>
      <c r="QHD21" s="2"/>
      <c r="QHE21" s="2"/>
      <c r="QHF21" s="2"/>
      <c r="QHG21" s="2"/>
      <c r="QHH21" s="2"/>
      <c r="QHI21" s="2"/>
      <c r="QHJ21" s="2"/>
      <c r="QHK21" s="2"/>
      <c r="QHL21" s="2"/>
      <c r="QHM21" s="2"/>
      <c r="QHN21" s="2"/>
      <c r="QHO21" s="2"/>
      <c r="QHP21" s="2"/>
      <c r="QHQ21" s="2"/>
      <c r="QHR21" s="2"/>
      <c r="QHS21" s="2"/>
      <c r="QHT21" s="2"/>
      <c r="QHU21" s="2"/>
      <c r="QHV21" s="2"/>
      <c r="QHW21" s="2"/>
      <c r="QHX21" s="2"/>
      <c r="QHY21" s="2"/>
      <c r="QHZ21" s="2"/>
      <c r="QIA21" s="2"/>
      <c r="QIB21" s="2"/>
      <c r="QIC21" s="2"/>
      <c r="QID21" s="2"/>
      <c r="QIE21" s="2"/>
      <c r="QIF21" s="2"/>
      <c r="QIG21" s="2"/>
      <c r="QIH21" s="2"/>
      <c r="QII21" s="2"/>
      <c r="QIJ21" s="2"/>
      <c r="QIK21" s="2"/>
      <c r="QIL21" s="2"/>
      <c r="QIM21" s="2"/>
      <c r="QIN21" s="2"/>
      <c r="QIO21" s="2"/>
      <c r="QIP21" s="2"/>
      <c r="QIQ21" s="2"/>
      <c r="QIR21" s="2"/>
      <c r="QIS21" s="2"/>
      <c r="QIT21" s="2"/>
      <c r="QIU21" s="2"/>
      <c r="QIV21" s="2"/>
      <c r="QIW21" s="2"/>
      <c r="QIX21" s="2"/>
      <c r="QIY21" s="2"/>
      <c r="QIZ21" s="2"/>
      <c r="QJA21" s="2"/>
      <c r="QJB21" s="2"/>
      <c r="QJC21" s="2"/>
      <c r="QJD21" s="2"/>
      <c r="QJE21" s="2"/>
      <c r="QJF21" s="2"/>
      <c r="QJG21" s="2"/>
      <c r="QJH21" s="2"/>
      <c r="QJI21" s="2"/>
      <c r="QJJ21" s="2"/>
      <c r="QJK21" s="2"/>
      <c r="QJL21" s="2"/>
      <c r="QJM21" s="2"/>
      <c r="QJN21" s="2"/>
      <c r="QJO21" s="2"/>
      <c r="QJP21" s="2"/>
      <c r="QJQ21" s="2"/>
      <c r="QJR21" s="2"/>
      <c r="QJS21" s="2"/>
      <c r="QJT21" s="2"/>
      <c r="QJU21" s="2"/>
      <c r="QJV21" s="2"/>
      <c r="QJW21" s="2"/>
      <c r="QJX21" s="2"/>
      <c r="QJY21" s="2"/>
      <c r="QJZ21" s="2"/>
      <c r="QKA21" s="2"/>
      <c r="QKB21" s="2"/>
      <c r="QKC21" s="2"/>
      <c r="QKD21" s="2"/>
      <c r="QKE21" s="2"/>
      <c r="QKF21" s="2"/>
      <c r="QKG21" s="2"/>
      <c r="QKH21" s="2"/>
      <c r="QKI21" s="2"/>
      <c r="QKJ21" s="2"/>
      <c r="QKK21" s="2"/>
      <c r="QKL21" s="2"/>
      <c r="QKM21" s="2"/>
      <c r="QKN21" s="2"/>
      <c r="QKO21" s="2"/>
      <c r="QKP21" s="2"/>
      <c r="QKQ21" s="2"/>
      <c r="QKR21" s="2"/>
      <c r="QKS21" s="2"/>
      <c r="QKT21" s="2"/>
      <c r="QKU21" s="2"/>
      <c r="QKV21" s="2"/>
      <c r="QKW21" s="2"/>
      <c r="QKX21" s="2"/>
      <c r="QKY21" s="2"/>
      <c r="QKZ21" s="2"/>
      <c r="QLA21" s="2"/>
      <c r="QLB21" s="2"/>
      <c r="QLC21" s="2"/>
      <c r="QLD21" s="2"/>
      <c r="QLE21" s="2"/>
      <c r="QLF21" s="2"/>
      <c r="QLG21" s="2"/>
      <c r="QLH21" s="2"/>
      <c r="QLI21" s="2"/>
      <c r="QLJ21" s="2"/>
      <c r="QLK21" s="2"/>
      <c r="QLL21" s="2"/>
      <c r="QLM21" s="2"/>
      <c r="QLN21" s="2"/>
      <c r="QLO21" s="2"/>
      <c r="QLP21" s="2"/>
      <c r="QLQ21" s="2"/>
      <c r="QLR21" s="2"/>
      <c r="QLS21" s="2"/>
      <c r="QLT21" s="2"/>
      <c r="QLU21" s="2"/>
      <c r="QLV21" s="2"/>
      <c r="QLW21" s="2"/>
      <c r="QLX21" s="2"/>
      <c r="QLY21" s="2"/>
      <c r="QLZ21" s="2"/>
      <c r="QMA21" s="2"/>
      <c r="QMB21" s="2"/>
      <c r="QMC21" s="2"/>
      <c r="QMD21" s="2"/>
      <c r="QME21" s="2"/>
      <c r="QMF21" s="2"/>
      <c r="QMG21" s="2"/>
      <c r="QMH21" s="2"/>
      <c r="QMI21" s="2"/>
      <c r="QMJ21" s="2"/>
      <c r="QMK21" s="2"/>
      <c r="QML21" s="2"/>
      <c r="QMM21" s="2"/>
      <c r="QMN21" s="2"/>
      <c r="QMO21" s="2"/>
      <c r="QMP21" s="2"/>
      <c r="QMQ21" s="2"/>
      <c r="QMR21" s="2"/>
      <c r="QMS21" s="2"/>
      <c r="QMT21" s="2"/>
      <c r="QMU21" s="2"/>
      <c r="QMV21" s="2"/>
      <c r="QMW21" s="2"/>
      <c r="QMX21" s="2"/>
      <c r="QMY21" s="2"/>
      <c r="QMZ21" s="2"/>
      <c r="QNA21" s="2"/>
      <c r="QNB21" s="2"/>
      <c r="QNC21" s="2"/>
      <c r="QND21" s="2"/>
      <c r="QNE21" s="2"/>
      <c r="QNF21" s="2"/>
      <c r="QNG21" s="2"/>
      <c r="QNH21" s="2"/>
      <c r="QNI21" s="2"/>
      <c r="QNJ21" s="2"/>
      <c r="QNK21" s="2"/>
      <c r="QNL21" s="2"/>
      <c r="QNM21" s="2"/>
      <c r="QNN21" s="2"/>
      <c r="QNO21" s="2"/>
      <c r="QNP21" s="2"/>
      <c r="QNQ21" s="2"/>
      <c r="QNR21" s="2"/>
      <c r="QNS21" s="2"/>
      <c r="QNT21" s="2"/>
      <c r="QNU21" s="2"/>
      <c r="QNV21" s="2"/>
      <c r="QNW21" s="2"/>
      <c r="QNX21" s="2"/>
      <c r="QNY21" s="2"/>
      <c r="QNZ21" s="2"/>
      <c r="QOA21" s="2"/>
      <c r="QOB21" s="2"/>
      <c r="QOC21" s="2"/>
      <c r="QOD21" s="2"/>
      <c r="QOE21" s="2"/>
      <c r="QOF21" s="2"/>
      <c r="QOG21" s="2"/>
      <c r="QOH21" s="2"/>
      <c r="QOI21" s="2"/>
      <c r="QOJ21" s="2"/>
      <c r="QOK21" s="2"/>
      <c r="QOL21" s="2"/>
      <c r="QOM21" s="2"/>
      <c r="QON21" s="2"/>
      <c r="QOO21" s="2"/>
      <c r="QOP21" s="2"/>
      <c r="QOQ21" s="2"/>
      <c r="QOR21" s="2"/>
      <c r="QOS21" s="2"/>
      <c r="QOT21" s="2"/>
      <c r="QOU21" s="2"/>
      <c r="QOV21" s="2"/>
      <c r="QOW21" s="2"/>
      <c r="QOX21" s="2"/>
      <c r="QOY21" s="2"/>
      <c r="QOZ21" s="2"/>
      <c r="QPA21" s="2"/>
      <c r="QPB21" s="2"/>
      <c r="QPC21" s="2"/>
      <c r="QPD21" s="2"/>
      <c r="QPE21" s="2"/>
      <c r="QPF21" s="2"/>
      <c r="QPG21" s="2"/>
      <c r="QPH21" s="2"/>
      <c r="QPI21" s="2"/>
      <c r="QPJ21" s="2"/>
      <c r="QPK21" s="2"/>
      <c r="QPL21" s="2"/>
      <c r="QPM21" s="2"/>
      <c r="QPN21" s="2"/>
      <c r="QPO21" s="2"/>
      <c r="QPP21" s="2"/>
      <c r="QPQ21" s="2"/>
      <c r="QPR21" s="2"/>
      <c r="QPS21" s="2"/>
      <c r="QPT21" s="2"/>
      <c r="QPU21" s="2"/>
      <c r="QPV21" s="2"/>
      <c r="QPW21" s="2"/>
      <c r="QPX21" s="2"/>
      <c r="QPY21" s="2"/>
      <c r="QPZ21" s="2"/>
      <c r="QQA21" s="2"/>
      <c r="QQB21" s="2"/>
      <c r="QQC21" s="2"/>
      <c r="QQD21" s="2"/>
      <c r="QQE21" s="2"/>
      <c r="QQF21" s="2"/>
      <c r="QQG21" s="2"/>
      <c r="QQH21" s="2"/>
      <c r="QQI21" s="2"/>
      <c r="QQJ21" s="2"/>
      <c r="QQK21" s="2"/>
      <c r="QQL21" s="2"/>
      <c r="QQM21" s="2"/>
      <c r="QQN21" s="2"/>
      <c r="QQO21" s="2"/>
      <c r="QQP21" s="2"/>
      <c r="QQQ21" s="2"/>
      <c r="QQR21" s="2"/>
      <c r="QQS21" s="2"/>
      <c r="QQT21" s="2"/>
      <c r="QQU21" s="2"/>
      <c r="QQV21" s="2"/>
      <c r="QQW21" s="2"/>
      <c r="QQX21" s="2"/>
      <c r="QQY21" s="2"/>
      <c r="QQZ21" s="2"/>
      <c r="QRA21" s="2"/>
      <c r="QRB21" s="2"/>
      <c r="QRC21" s="2"/>
      <c r="QRD21" s="2"/>
      <c r="QRE21" s="2"/>
      <c r="QRF21" s="2"/>
      <c r="QRG21" s="2"/>
      <c r="QRH21" s="2"/>
      <c r="QRI21" s="2"/>
      <c r="QRJ21" s="2"/>
      <c r="QRK21" s="2"/>
      <c r="QRL21" s="2"/>
      <c r="QRM21" s="2"/>
      <c r="QRN21" s="2"/>
      <c r="QRO21" s="2"/>
      <c r="QRP21" s="2"/>
      <c r="QRQ21" s="2"/>
      <c r="QRR21" s="2"/>
      <c r="QRS21" s="2"/>
      <c r="QRT21" s="2"/>
      <c r="QRU21" s="2"/>
      <c r="QRV21" s="2"/>
      <c r="QRW21" s="2"/>
      <c r="QRX21" s="2"/>
      <c r="QRY21" s="2"/>
      <c r="QRZ21" s="2"/>
      <c r="QSA21" s="2"/>
      <c r="QSB21" s="2"/>
      <c r="QSC21" s="2"/>
      <c r="QSD21" s="2"/>
      <c r="QSE21" s="2"/>
      <c r="QSF21" s="2"/>
      <c r="QSG21" s="2"/>
      <c r="QSH21" s="2"/>
      <c r="QSI21" s="2"/>
      <c r="QSJ21" s="2"/>
      <c r="QSK21" s="2"/>
      <c r="QSL21" s="2"/>
      <c r="QSM21" s="2"/>
      <c r="QSN21" s="2"/>
      <c r="QSO21" s="2"/>
      <c r="QSP21" s="2"/>
      <c r="QSQ21" s="2"/>
      <c r="QSR21" s="2"/>
      <c r="QSS21" s="2"/>
      <c r="QST21" s="2"/>
      <c r="QSU21" s="2"/>
      <c r="QSV21" s="2"/>
      <c r="QSW21" s="2"/>
      <c r="QSX21" s="2"/>
      <c r="QSY21" s="2"/>
      <c r="QSZ21" s="2"/>
      <c r="QTA21" s="2"/>
      <c r="QTB21" s="2"/>
      <c r="QTC21" s="2"/>
      <c r="QTD21" s="2"/>
      <c r="QTE21" s="2"/>
      <c r="QTF21" s="2"/>
      <c r="QTG21" s="2"/>
      <c r="QTH21" s="2"/>
      <c r="QTI21" s="2"/>
      <c r="QTJ21" s="2"/>
      <c r="QTK21" s="2"/>
      <c r="QTL21" s="2"/>
      <c r="QTM21" s="2"/>
      <c r="QTN21" s="2"/>
      <c r="QTO21" s="2"/>
      <c r="QTP21" s="2"/>
      <c r="QTQ21" s="2"/>
      <c r="QTR21" s="2"/>
      <c r="QTS21" s="2"/>
      <c r="QTT21" s="2"/>
      <c r="QTU21" s="2"/>
      <c r="QTV21" s="2"/>
      <c r="QTW21" s="2"/>
      <c r="QTX21" s="2"/>
      <c r="QTY21" s="2"/>
      <c r="QTZ21" s="2"/>
      <c r="QUA21" s="2"/>
      <c r="QUB21" s="2"/>
      <c r="QUC21" s="2"/>
      <c r="QUD21" s="2"/>
      <c r="QUE21" s="2"/>
      <c r="QUF21" s="2"/>
      <c r="QUG21" s="2"/>
      <c r="QUH21" s="2"/>
      <c r="QUI21" s="2"/>
      <c r="QUJ21" s="2"/>
      <c r="QUK21" s="2"/>
      <c r="QUL21" s="2"/>
      <c r="QUM21" s="2"/>
      <c r="QUN21" s="2"/>
      <c r="QUO21" s="2"/>
      <c r="QUP21" s="2"/>
      <c r="QUQ21" s="2"/>
      <c r="QUR21" s="2"/>
      <c r="QUS21" s="2"/>
      <c r="QUT21" s="2"/>
      <c r="QUU21" s="2"/>
      <c r="QUV21" s="2"/>
      <c r="QUW21" s="2"/>
      <c r="QUX21" s="2"/>
      <c r="QUY21" s="2"/>
      <c r="QUZ21" s="2"/>
      <c r="QVA21" s="2"/>
      <c r="QVB21" s="2"/>
      <c r="QVC21" s="2"/>
      <c r="QVD21" s="2"/>
      <c r="QVE21" s="2"/>
      <c r="QVF21" s="2"/>
      <c r="QVG21" s="2"/>
      <c r="QVH21" s="2"/>
      <c r="QVI21" s="2"/>
      <c r="QVJ21" s="2"/>
      <c r="QVK21" s="2"/>
      <c r="QVL21" s="2"/>
      <c r="QVM21" s="2"/>
      <c r="QVN21" s="2"/>
      <c r="QVO21" s="2"/>
      <c r="QVP21" s="2"/>
      <c r="QVQ21" s="2"/>
      <c r="QVR21" s="2"/>
      <c r="QVS21" s="2"/>
      <c r="QVT21" s="2"/>
      <c r="QVU21" s="2"/>
      <c r="QVV21" s="2"/>
      <c r="QVW21" s="2"/>
      <c r="QVX21" s="2"/>
      <c r="QVY21" s="2"/>
      <c r="QVZ21" s="2"/>
      <c r="QWA21" s="2"/>
      <c r="QWB21" s="2"/>
      <c r="QWC21" s="2"/>
      <c r="QWD21" s="2"/>
      <c r="QWE21" s="2"/>
      <c r="QWF21" s="2"/>
      <c r="QWG21" s="2"/>
      <c r="QWH21" s="2"/>
      <c r="QWI21" s="2"/>
      <c r="QWJ21" s="2"/>
      <c r="QWK21" s="2"/>
      <c r="QWL21" s="2"/>
      <c r="QWM21" s="2"/>
      <c r="QWN21" s="2"/>
      <c r="QWO21" s="2"/>
      <c r="QWP21" s="2"/>
      <c r="QWQ21" s="2"/>
      <c r="QWR21" s="2"/>
      <c r="QWS21" s="2"/>
      <c r="QWT21" s="2"/>
      <c r="QWU21" s="2"/>
      <c r="QWV21" s="2"/>
      <c r="QWW21" s="2"/>
      <c r="QWX21" s="2"/>
      <c r="QWY21" s="2"/>
      <c r="QWZ21" s="2"/>
      <c r="QXA21" s="2"/>
      <c r="QXB21" s="2"/>
      <c r="QXC21" s="2"/>
      <c r="QXD21" s="2"/>
      <c r="QXE21" s="2"/>
      <c r="QXF21" s="2"/>
      <c r="QXG21" s="2"/>
      <c r="QXH21" s="2"/>
      <c r="QXI21" s="2"/>
      <c r="QXJ21" s="2"/>
      <c r="QXK21" s="2"/>
      <c r="QXL21" s="2"/>
      <c r="QXM21" s="2"/>
      <c r="QXN21" s="2"/>
      <c r="QXO21" s="2"/>
      <c r="QXP21" s="2"/>
      <c r="QXQ21" s="2"/>
      <c r="QXR21" s="2"/>
      <c r="QXS21" s="2"/>
      <c r="QXT21" s="2"/>
      <c r="QXU21" s="2"/>
      <c r="QXV21" s="2"/>
      <c r="QXW21" s="2"/>
      <c r="QXX21" s="2"/>
      <c r="QXY21" s="2"/>
      <c r="QXZ21" s="2"/>
      <c r="QYA21" s="2"/>
      <c r="QYB21" s="2"/>
      <c r="QYC21" s="2"/>
      <c r="QYD21" s="2"/>
      <c r="QYE21" s="2"/>
      <c r="QYF21" s="2"/>
      <c r="QYG21" s="2"/>
      <c r="QYH21" s="2"/>
      <c r="QYI21" s="2"/>
      <c r="QYJ21" s="2"/>
      <c r="QYK21" s="2"/>
      <c r="QYL21" s="2"/>
      <c r="QYM21" s="2"/>
      <c r="QYN21" s="2"/>
      <c r="QYO21" s="2"/>
      <c r="QYP21" s="2"/>
      <c r="QYQ21" s="2"/>
      <c r="QYR21" s="2"/>
      <c r="QYS21" s="2"/>
      <c r="QYT21" s="2"/>
      <c r="QYU21" s="2"/>
      <c r="QYV21" s="2"/>
      <c r="QYW21" s="2"/>
      <c r="QYX21" s="2"/>
      <c r="QYY21" s="2"/>
      <c r="QYZ21" s="2"/>
      <c r="QZA21" s="2"/>
      <c r="QZB21" s="2"/>
      <c r="QZC21" s="2"/>
      <c r="QZD21" s="2"/>
      <c r="QZE21" s="2"/>
      <c r="QZF21" s="2"/>
      <c r="QZG21" s="2"/>
      <c r="QZH21" s="2"/>
      <c r="QZI21" s="2"/>
      <c r="QZJ21" s="2"/>
      <c r="QZK21" s="2"/>
      <c r="QZL21" s="2"/>
      <c r="QZM21" s="2"/>
      <c r="QZN21" s="2"/>
      <c r="QZO21" s="2"/>
      <c r="QZP21" s="2"/>
      <c r="QZQ21" s="2"/>
      <c r="QZR21" s="2"/>
      <c r="QZS21" s="2"/>
      <c r="QZT21" s="2"/>
      <c r="QZU21" s="2"/>
      <c r="QZV21" s="2"/>
      <c r="QZW21" s="2"/>
      <c r="QZX21" s="2"/>
      <c r="QZY21" s="2"/>
      <c r="QZZ21" s="2"/>
      <c r="RAA21" s="2"/>
      <c r="RAB21" s="2"/>
      <c r="RAC21" s="2"/>
      <c r="RAD21" s="2"/>
      <c r="RAE21" s="2"/>
      <c r="RAF21" s="2"/>
      <c r="RAG21" s="2"/>
      <c r="RAH21" s="2"/>
      <c r="RAI21" s="2"/>
      <c r="RAJ21" s="2"/>
      <c r="RAK21" s="2"/>
      <c r="RAL21" s="2"/>
      <c r="RAM21" s="2"/>
      <c r="RAN21" s="2"/>
      <c r="RAO21" s="2"/>
      <c r="RAP21" s="2"/>
      <c r="RAQ21" s="2"/>
      <c r="RAR21" s="2"/>
      <c r="RAS21" s="2"/>
      <c r="RAT21" s="2"/>
      <c r="RAU21" s="2"/>
      <c r="RAV21" s="2"/>
      <c r="RAW21" s="2"/>
      <c r="RAX21" s="2"/>
      <c r="RAY21" s="2"/>
      <c r="RAZ21" s="2"/>
      <c r="RBA21" s="2"/>
      <c r="RBB21" s="2"/>
      <c r="RBC21" s="2"/>
      <c r="RBD21" s="2"/>
      <c r="RBE21" s="2"/>
      <c r="RBF21" s="2"/>
      <c r="RBG21" s="2"/>
      <c r="RBH21" s="2"/>
      <c r="RBI21" s="2"/>
      <c r="RBJ21" s="2"/>
      <c r="RBK21" s="2"/>
      <c r="RBL21" s="2"/>
      <c r="RBM21" s="2"/>
      <c r="RBN21" s="2"/>
      <c r="RBO21" s="2"/>
      <c r="RBP21" s="2"/>
      <c r="RBQ21" s="2"/>
      <c r="RBR21" s="2"/>
      <c r="RBS21" s="2"/>
      <c r="RBT21" s="2"/>
      <c r="RBU21" s="2"/>
      <c r="RBV21" s="2"/>
      <c r="RBW21" s="2"/>
      <c r="RBX21" s="2"/>
      <c r="RBY21" s="2"/>
      <c r="RBZ21" s="2"/>
      <c r="RCA21" s="2"/>
      <c r="RCB21" s="2"/>
      <c r="RCC21" s="2"/>
      <c r="RCD21" s="2"/>
      <c r="RCE21" s="2"/>
      <c r="RCF21" s="2"/>
      <c r="RCG21" s="2"/>
      <c r="RCH21" s="2"/>
      <c r="RCI21" s="2"/>
      <c r="RCJ21" s="2"/>
      <c r="RCK21" s="2"/>
      <c r="RCL21" s="2"/>
      <c r="RCM21" s="2"/>
      <c r="RCN21" s="2"/>
      <c r="RCO21" s="2"/>
      <c r="RCP21" s="2"/>
      <c r="RCQ21" s="2"/>
      <c r="RCR21" s="2"/>
      <c r="RCS21" s="2"/>
      <c r="RCT21" s="2"/>
      <c r="RCU21" s="2"/>
      <c r="RCV21" s="2"/>
      <c r="RCW21" s="2"/>
      <c r="RCX21" s="2"/>
      <c r="RCY21" s="2"/>
      <c r="RCZ21" s="2"/>
      <c r="RDA21" s="2"/>
      <c r="RDB21" s="2"/>
      <c r="RDC21" s="2"/>
      <c r="RDD21" s="2"/>
      <c r="RDE21" s="2"/>
      <c r="RDF21" s="2"/>
      <c r="RDG21" s="2"/>
      <c r="RDH21" s="2"/>
      <c r="RDI21" s="2"/>
      <c r="RDJ21" s="2"/>
      <c r="RDK21" s="2"/>
      <c r="RDL21" s="2"/>
      <c r="RDM21" s="2"/>
      <c r="RDN21" s="2"/>
      <c r="RDO21" s="2"/>
      <c r="RDP21" s="2"/>
      <c r="RDQ21" s="2"/>
      <c r="RDR21" s="2"/>
      <c r="RDS21" s="2"/>
      <c r="RDT21" s="2"/>
      <c r="RDU21" s="2"/>
      <c r="RDV21" s="2"/>
      <c r="RDW21" s="2"/>
      <c r="RDX21" s="2"/>
      <c r="RDY21" s="2"/>
      <c r="RDZ21" s="2"/>
      <c r="REA21" s="2"/>
      <c r="REB21" s="2"/>
      <c r="REC21" s="2"/>
      <c r="RED21" s="2"/>
      <c r="REE21" s="2"/>
      <c r="REF21" s="2"/>
      <c r="REG21" s="2"/>
      <c r="REH21" s="2"/>
      <c r="REI21" s="2"/>
      <c r="REJ21" s="2"/>
      <c r="REK21" s="2"/>
      <c r="REL21" s="2"/>
      <c r="REM21" s="2"/>
      <c r="REN21" s="2"/>
      <c r="REO21" s="2"/>
      <c r="REP21" s="2"/>
      <c r="REQ21" s="2"/>
      <c r="RER21" s="2"/>
      <c r="RES21" s="2"/>
      <c r="RET21" s="2"/>
      <c r="REU21" s="2"/>
      <c r="REV21" s="2"/>
      <c r="REW21" s="2"/>
      <c r="REX21" s="2"/>
      <c r="REY21" s="2"/>
      <c r="REZ21" s="2"/>
      <c r="RFA21" s="2"/>
      <c r="RFB21" s="2"/>
      <c r="RFC21" s="2"/>
      <c r="RFD21" s="2"/>
      <c r="RFE21" s="2"/>
      <c r="RFF21" s="2"/>
      <c r="RFG21" s="2"/>
      <c r="RFH21" s="2"/>
      <c r="RFI21" s="2"/>
      <c r="RFJ21" s="2"/>
      <c r="RFK21" s="2"/>
      <c r="RFL21" s="2"/>
      <c r="RFM21" s="2"/>
      <c r="RFN21" s="2"/>
      <c r="RFO21" s="2"/>
      <c r="RFP21" s="2"/>
      <c r="RFQ21" s="2"/>
      <c r="RFR21" s="2"/>
      <c r="RFS21" s="2"/>
      <c r="RFT21" s="2"/>
      <c r="RFU21" s="2"/>
      <c r="RFV21" s="2"/>
      <c r="RFW21" s="2"/>
      <c r="RFX21" s="2"/>
      <c r="RFY21" s="2"/>
      <c r="RFZ21" s="2"/>
      <c r="RGA21" s="2"/>
      <c r="RGB21" s="2"/>
      <c r="RGC21" s="2"/>
      <c r="RGD21" s="2"/>
      <c r="RGE21" s="2"/>
      <c r="RGF21" s="2"/>
      <c r="RGG21" s="2"/>
      <c r="RGH21" s="2"/>
      <c r="RGI21" s="2"/>
      <c r="RGJ21" s="2"/>
      <c r="RGK21" s="2"/>
      <c r="RGL21" s="2"/>
      <c r="RGM21" s="2"/>
      <c r="RGN21" s="2"/>
      <c r="RGO21" s="2"/>
      <c r="RGP21" s="2"/>
      <c r="RGQ21" s="2"/>
      <c r="RGR21" s="2"/>
      <c r="RGS21" s="2"/>
      <c r="RGT21" s="2"/>
      <c r="RGU21" s="2"/>
      <c r="RGV21" s="2"/>
      <c r="RGW21" s="2"/>
      <c r="RGX21" s="2"/>
      <c r="RGY21" s="2"/>
      <c r="RGZ21" s="2"/>
      <c r="RHA21" s="2"/>
      <c r="RHB21" s="2"/>
      <c r="RHC21" s="2"/>
      <c r="RHD21" s="2"/>
      <c r="RHE21" s="2"/>
      <c r="RHF21" s="2"/>
      <c r="RHG21" s="2"/>
      <c r="RHH21" s="2"/>
      <c r="RHI21" s="2"/>
      <c r="RHJ21" s="2"/>
      <c r="RHK21" s="2"/>
      <c r="RHL21" s="2"/>
      <c r="RHM21" s="2"/>
      <c r="RHN21" s="2"/>
      <c r="RHO21" s="2"/>
      <c r="RHP21" s="2"/>
      <c r="RHQ21" s="2"/>
      <c r="RHR21" s="2"/>
      <c r="RHS21" s="2"/>
      <c r="RHT21" s="2"/>
      <c r="RHU21" s="2"/>
      <c r="RHV21" s="2"/>
      <c r="RHW21" s="2"/>
      <c r="RHX21" s="2"/>
      <c r="RHY21" s="2"/>
      <c r="RHZ21" s="2"/>
      <c r="RIA21" s="2"/>
      <c r="RIB21" s="2"/>
      <c r="RIC21" s="2"/>
      <c r="RID21" s="2"/>
      <c r="RIE21" s="2"/>
      <c r="RIF21" s="2"/>
      <c r="RIG21" s="2"/>
      <c r="RIH21" s="2"/>
      <c r="RII21" s="2"/>
      <c r="RIJ21" s="2"/>
      <c r="RIK21" s="2"/>
      <c r="RIL21" s="2"/>
      <c r="RIM21" s="2"/>
      <c r="RIN21" s="2"/>
      <c r="RIO21" s="2"/>
      <c r="RIP21" s="2"/>
      <c r="RIQ21" s="2"/>
      <c r="RIR21" s="2"/>
      <c r="RIS21" s="2"/>
      <c r="RIT21" s="2"/>
      <c r="RIU21" s="2"/>
      <c r="RIV21" s="2"/>
      <c r="RIW21" s="2"/>
      <c r="RIX21" s="2"/>
      <c r="RIY21" s="2"/>
      <c r="RIZ21" s="2"/>
      <c r="RJA21" s="2"/>
      <c r="RJB21" s="2"/>
      <c r="RJC21" s="2"/>
      <c r="RJD21" s="2"/>
      <c r="RJE21" s="2"/>
      <c r="RJF21" s="2"/>
      <c r="RJG21" s="2"/>
      <c r="RJH21" s="2"/>
      <c r="RJI21" s="2"/>
      <c r="RJJ21" s="2"/>
      <c r="RJK21" s="2"/>
      <c r="RJL21" s="2"/>
      <c r="RJM21" s="2"/>
      <c r="RJN21" s="2"/>
      <c r="RJO21" s="2"/>
      <c r="RJP21" s="2"/>
      <c r="RJQ21" s="2"/>
      <c r="RJR21" s="2"/>
      <c r="RJS21" s="2"/>
      <c r="RJT21" s="2"/>
      <c r="RJU21" s="2"/>
      <c r="RJV21" s="2"/>
      <c r="RJW21" s="2"/>
      <c r="RJX21" s="2"/>
      <c r="RJY21" s="2"/>
      <c r="RJZ21" s="2"/>
      <c r="RKA21" s="2"/>
      <c r="RKB21" s="2"/>
      <c r="RKC21" s="2"/>
      <c r="RKD21" s="2"/>
      <c r="RKE21" s="2"/>
      <c r="RKF21" s="2"/>
      <c r="RKG21" s="2"/>
      <c r="RKH21" s="2"/>
      <c r="RKI21" s="2"/>
      <c r="RKJ21" s="2"/>
      <c r="RKK21" s="2"/>
      <c r="RKL21" s="2"/>
      <c r="RKM21" s="2"/>
      <c r="RKN21" s="2"/>
      <c r="RKO21" s="2"/>
      <c r="RKP21" s="2"/>
      <c r="RKQ21" s="2"/>
      <c r="RKR21" s="2"/>
      <c r="RKS21" s="2"/>
      <c r="RKT21" s="2"/>
      <c r="RKU21" s="2"/>
      <c r="RKV21" s="2"/>
      <c r="RKW21" s="2"/>
      <c r="RKX21" s="2"/>
      <c r="RKY21" s="2"/>
      <c r="RKZ21" s="2"/>
      <c r="RLA21" s="2"/>
      <c r="RLB21" s="2"/>
      <c r="RLC21" s="2"/>
      <c r="RLD21" s="2"/>
      <c r="RLE21" s="2"/>
      <c r="RLF21" s="2"/>
      <c r="RLG21" s="2"/>
      <c r="RLH21" s="2"/>
      <c r="RLI21" s="2"/>
      <c r="RLJ21" s="2"/>
      <c r="RLK21" s="2"/>
      <c r="RLL21" s="2"/>
      <c r="RLM21" s="2"/>
      <c r="RLN21" s="2"/>
      <c r="RLO21" s="2"/>
      <c r="RLP21" s="2"/>
      <c r="RLQ21" s="2"/>
      <c r="RLR21" s="2"/>
      <c r="RLS21" s="2"/>
      <c r="RLT21" s="2"/>
      <c r="RLU21" s="2"/>
      <c r="RLV21" s="2"/>
      <c r="RLW21" s="2"/>
      <c r="RLX21" s="2"/>
      <c r="RLY21" s="2"/>
      <c r="RLZ21" s="2"/>
      <c r="RMA21" s="2"/>
      <c r="RMB21" s="2"/>
      <c r="RMC21" s="2"/>
      <c r="RMD21" s="2"/>
      <c r="RME21" s="2"/>
      <c r="RMF21" s="2"/>
      <c r="RMG21" s="2"/>
      <c r="RMH21" s="2"/>
      <c r="RMI21" s="2"/>
      <c r="RMJ21" s="2"/>
      <c r="RMK21" s="2"/>
      <c r="RML21" s="2"/>
      <c r="RMM21" s="2"/>
      <c r="RMN21" s="2"/>
      <c r="RMO21" s="2"/>
      <c r="RMP21" s="2"/>
      <c r="RMQ21" s="2"/>
      <c r="RMR21" s="2"/>
      <c r="RMS21" s="2"/>
      <c r="RMT21" s="2"/>
      <c r="RMU21" s="2"/>
      <c r="RMV21" s="2"/>
      <c r="RMW21" s="2"/>
      <c r="RMX21" s="2"/>
      <c r="RMY21" s="2"/>
      <c r="RMZ21" s="2"/>
      <c r="RNA21" s="2"/>
      <c r="RNB21" s="2"/>
      <c r="RNC21" s="2"/>
      <c r="RND21" s="2"/>
      <c r="RNE21" s="2"/>
      <c r="RNF21" s="2"/>
      <c r="RNG21" s="2"/>
      <c r="RNH21" s="2"/>
      <c r="RNI21" s="2"/>
      <c r="RNJ21" s="2"/>
      <c r="RNK21" s="2"/>
      <c r="RNL21" s="2"/>
      <c r="RNM21" s="2"/>
      <c r="RNN21" s="2"/>
      <c r="RNO21" s="2"/>
      <c r="RNP21" s="2"/>
      <c r="RNQ21" s="2"/>
      <c r="RNR21" s="2"/>
      <c r="RNS21" s="2"/>
      <c r="RNT21" s="2"/>
      <c r="RNU21" s="2"/>
      <c r="RNV21" s="2"/>
      <c r="RNW21" s="2"/>
      <c r="RNX21" s="2"/>
      <c r="RNY21" s="2"/>
      <c r="RNZ21" s="2"/>
      <c r="ROA21" s="2"/>
      <c r="ROB21" s="2"/>
      <c r="ROC21" s="2"/>
      <c r="ROD21" s="2"/>
      <c r="ROE21" s="2"/>
      <c r="ROF21" s="2"/>
      <c r="ROG21" s="2"/>
      <c r="ROH21" s="2"/>
      <c r="ROI21" s="2"/>
      <c r="ROJ21" s="2"/>
      <c r="ROK21" s="2"/>
      <c r="ROL21" s="2"/>
      <c r="ROM21" s="2"/>
      <c r="RON21" s="2"/>
      <c r="ROO21" s="2"/>
      <c r="ROP21" s="2"/>
      <c r="ROQ21" s="2"/>
      <c r="ROR21" s="2"/>
      <c r="ROS21" s="2"/>
      <c r="ROT21" s="2"/>
      <c r="ROU21" s="2"/>
      <c r="ROV21" s="2"/>
      <c r="ROW21" s="2"/>
      <c r="ROX21" s="2"/>
      <c r="ROY21" s="2"/>
      <c r="ROZ21" s="2"/>
      <c r="RPA21" s="2"/>
      <c r="RPB21" s="2"/>
      <c r="RPC21" s="2"/>
      <c r="RPD21" s="2"/>
      <c r="RPE21" s="2"/>
      <c r="RPF21" s="2"/>
      <c r="RPG21" s="2"/>
      <c r="RPH21" s="2"/>
      <c r="RPI21" s="2"/>
      <c r="RPJ21" s="2"/>
      <c r="RPK21" s="2"/>
      <c r="RPL21" s="2"/>
      <c r="RPM21" s="2"/>
      <c r="RPN21" s="2"/>
      <c r="RPO21" s="2"/>
      <c r="RPP21" s="2"/>
      <c r="RPQ21" s="2"/>
      <c r="RPR21" s="2"/>
      <c r="RPS21" s="2"/>
      <c r="RPT21" s="2"/>
      <c r="RPU21" s="2"/>
      <c r="RPV21" s="2"/>
      <c r="RPW21" s="2"/>
      <c r="RPX21" s="2"/>
      <c r="RPY21" s="2"/>
      <c r="RPZ21" s="2"/>
      <c r="RQA21" s="2"/>
      <c r="RQB21" s="2"/>
      <c r="RQC21" s="2"/>
      <c r="RQD21" s="2"/>
      <c r="RQE21" s="2"/>
      <c r="RQF21" s="2"/>
      <c r="RQG21" s="2"/>
      <c r="RQH21" s="2"/>
      <c r="RQI21" s="2"/>
      <c r="RQJ21" s="2"/>
      <c r="RQK21" s="2"/>
      <c r="RQL21" s="2"/>
      <c r="RQM21" s="2"/>
      <c r="RQN21" s="2"/>
      <c r="RQO21" s="2"/>
      <c r="RQP21" s="2"/>
      <c r="RQQ21" s="2"/>
      <c r="RQR21" s="2"/>
      <c r="RQS21" s="2"/>
      <c r="RQT21" s="2"/>
      <c r="RQU21" s="2"/>
      <c r="RQV21" s="2"/>
      <c r="RQW21" s="2"/>
      <c r="RQX21" s="2"/>
      <c r="RQY21" s="2"/>
      <c r="RQZ21" s="2"/>
      <c r="RRA21" s="2"/>
      <c r="RRB21" s="2"/>
      <c r="RRC21" s="2"/>
      <c r="RRD21" s="2"/>
      <c r="RRE21" s="2"/>
      <c r="RRF21" s="2"/>
      <c r="RRG21" s="2"/>
      <c r="RRH21" s="2"/>
      <c r="RRI21" s="2"/>
      <c r="RRJ21" s="2"/>
      <c r="RRK21" s="2"/>
      <c r="RRL21" s="2"/>
      <c r="RRM21" s="2"/>
      <c r="RRN21" s="2"/>
      <c r="RRO21" s="2"/>
      <c r="RRP21" s="2"/>
      <c r="RRQ21" s="2"/>
      <c r="RRR21" s="2"/>
      <c r="RRS21" s="2"/>
      <c r="RRT21" s="2"/>
      <c r="RRU21" s="2"/>
      <c r="RRV21" s="2"/>
      <c r="RRW21" s="2"/>
      <c r="RRX21" s="2"/>
      <c r="RRY21" s="2"/>
      <c r="RRZ21" s="2"/>
      <c r="RSA21" s="2"/>
      <c r="RSB21" s="2"/>
      <c r="RSC21" s="2"/>
      <c r="RSD21" s="2"/>
      <c r="RSE21" s="2"/>
      <c r="RSF21" s="2"/>
      <c r="RSG21" s="2"/>
      <c r="RSH21" s="2"/>
      <c r="RSI21" s="2"/>
      <c r="RSJ21" s="2"/>
      <c r="RSK21" s="2"/>
      <c r="RSL21" s="2"/>
      <c r="RSM21" s="2"/>
      <c r="RSN21" s="2"/>
      <c r="RSO21" s="2"/>
      <c r="RSP21" s="2"/>
      <c r="RSQ21" s="2"/>
      <c r="RSR21" s="2"/>
      <c r="RSS21" s="2"/>
      <c r="RST21" s="2"/>
      <c r="RSU21" s="2"/>
      <c r="RSV21" s="2"/>
      <c r="RSW21" s="2"/>
      <c r="RSX21" s="2"/>
      <c r="RSY21" s="2"/>
      <c r="RSZ21" s="2"/>
      <c r="RTA21" s="2"/>
      <c r="RTB21" s="2"/>
      <c r="RTC21" s="2"/>
      <c r="RTD21" s="2"/>
      <c r="RTE21" s="2"/>
      <c r="RTF21" s="2"/>
      <c r="RTG21" s="2"/>
      <c r="RTH21" s="2"/>
      <c r="RTI21" s="2"/>
      <c r="RTJ21" s="2"/>
      <c r="RTK21" s="2"/>
      <c r="RTL21" s="2"/>
      <c r="RTM21" s="2"/>
      <c r="RTN21" s="2"/>
      <c r="RTO21" s="2"/>
      <c r="RTP21" s="2"/>
      <c r="RTQ21" s="2"/>
      <c r="RTR21" s="2"/>
      <c r="RTS21" s="2"/>
      <c r="RTT21" s="2"/>
      <c r="RTU21" s="2"/>
      <c r="RTV21" s="2"/>
      <c r="RTW21" s="2"/>
      <c r="RTX21" s="2"/>
      <c r="RTY21" s="2"/>
      <c r="RTZ21" s="2"/>
      <c r="RUA21" s="2"/>
      <c r="RUB21" s="2"/>
      <c r="RUC21" s="2"/>
      <c r="RUD21" s="2"/>
      <c r="RUE21" s="2"/>
      <c r="RUF21" s="2"/>
      <c r="RUG21" s="2"/>
      <c r="RUH21" s="2"/>
      <c r="RUI21" s="2"/>
      <c r="RUJ21" s="2"/>
      <c r="RUK21" s="2"/>
      <c r="RUL21" s="2"/>
      <c r="RUM21" s="2"/>
      <c r="RUN21" s="2"/>
      <c r="RUO21" s="2"/>
      <c r="RUP21" s="2"/>
      <c r="RUQ21" s="2"/>
      <c r="RUR21" s="2"/>
      <c r="RUS21" s="2"/>
      <c r="RUT21" s="2"/>
      <c r="RUU21" s="2"/>
      <c r="RUV21" s="2"/>
      <c r="RUW21" s="2"/>
      <c r="RUX21" s="2"/>
      <c r="RUY21" s="2"/>
      <c r="RUZ21" s="2"/>
      <c r="RVA21" s="2"/>
      <c r="RVB21" s="2"/>
      <c r="RVC21" s="2"/>
      <c r="RVD21" s="2"/>
      <c r="RVE21" s="2"/>
      <c r="RVF21" s="2"/>
      <c r="RVG21" s="2"/>
      <c r="RVH21" s="2"/>
      <c r="RVI21" s="2"/>
      <c r="RVJ21" s="2"/>
      <c r="RVK21" s="2"/>
      <c r="RVL21" s="2"/>
      <c r="RVM21" s="2"/>
      <c r="RVN21" s="2"/>
      <c r="RVO21" s="2"/>
      <c r="RVP21" s="2"/>
      <c r="RVQ21" s="2"/>
      <c r="RVR21" s="2"/>
      <c r="RVS21" s="2"/>
      <c r="RVT21" s="2"/>
      <c r="RVU21" s="2"/>
      <c r="RVV21" s="2"/>
      <c r="RVW21" s="2"/>
      <c r="RVX21" s="2"/>
      <c r="RVY21" s="2"/>
      <c r="RVZ21" s="2"/>
      <c r="RWA21" s="2"/>
      <c r="RWB21" s="2"/>
      <c r="RWC21" s="2"/>
      <c r="RWD21" s="2"/>
      <c r="RWE21" s="2"/>
      <c r="RWF21" s="2"/>
      <c r="RWG21" s="2"/>
      <c r="RWH21" s="2"/>
      <c r="RWI21" s="2"/>
      <c r="RWJ21" s="2"/>
      <c r="RWK21" s="2"/>
      <c r="RWL21" s="2"/>
      <c r="RWM21" s="2"/>
      <c r="RWN21" s="2"/>
      <c r="RWO21" s="2"/>
      <c r="RWP21" s="2"/>
      <c r="RWQ21" s="2"/>
      <c r="RWR21" s="2"/>
      <c r="RWS21" s="2"/>
      <c r="RWT21" s="2"/>
      <c r="RWU21" s="2"/>
      <c r="RWV21" s="2"/>
      <c r="RWW21" s="2"/>
      <c r="RWX21" s="2"/>
      <c r="RWY21" s="2"/>
      <c r="RWZ21" s="2"/>
      <c r="RXA21" s="2"/>
      <c r="RXB21" s="2"/>
      <c r="RXC21" s="2"/>
      <c r="RXD21" s="2"/>
      <c r="RXE21" s="2"/>
      <c r="RXF21" s="2"/>
      <c r="RXG21" s="2"/>
      <c r="RXH21" s="2"/>
      <c r="RXI21" s="2"/>
      <c r="RXJ21" s="2"/>
      <c r="RXK21" s="2"/>
      <c r="RXL21" s="2"/>
      <c r="RXM21" s="2"/>
      <c r="RXN21" s="2"/>
      <c r="RXO21" s="2"/>
      <c r="RXP21" s="2"/>
      <c r="RXQ21" s="2"/>
      <c r="RXR21" s="2"/>
      <c r="RXS21" s="2"/>
      <c r="RXT21" s="2"/>
      <c r="RXU21" s="2"/>
      <c r="RXV21" s="2"/>
      <c r="RXW21" s="2"/>
      <c r="RXX21" s="2"/>
      <c r="RXY21" s="2"/>
      <c r="RXZ21" s="2"/>
      <c r="RYA21" s="2"/>
      <c r="RYB21" s="2"/>
      <c r="RYC21" s="2"/>
      <c r="RYD21" s="2"/>
      <c r="RYE21" s="2"/>
      <c r="RYF21" s="2"/>
      <c r="RYG21" s="2"/>
      <c r="RYH21" s="2"/>
      <c r="RYI21" s="2"/>
      <c r="RYJ21" s="2"/>
      <c r="RYK21" s="2"/>
      <c r="RYL21" s="2"/>
      <c r="RYM21" s="2"/>
      <c r="RYN21" s="2"/>
      <c r="RYO21" s="2"/>
      <c r="RYP21" s="2"/>
      <c r="RYQ21" s="2"/>
      <c r="RYR21" s="2"/>
      <c r="RYS21" s="2"/>
      <c r="RYT21" s="2"/>
      <c r="RYU21" s="2"/>
      <c r="RYV21" s="2"/>
      <c r="RYW21" s="2"/>
      <c r="RYX21" s="2"/>
      <c r="RYY21" s="2"/>
      <c r="RYZ21" s="2"/>
      <c r="RZA21" s="2"/>
      <c r="RZB21" s="2"/>
      <c r="RZC21" s="2"/>
      <c r="RZD21" s="2"/>
      <c r="RZE21" s="2"/>
      <c r="RZF21" s="2"/>
      <c r="RZG21" s="2"/>
      <c r="RZH21" s="2"/>
      <c r="RZI21" s="2"/>
      <c r="RZJ21" s="2"/>
      <c r="RZK21" s="2"/>
      <c r="RZL21" s="2"/>
      <c r="RZM21" s="2"/>
      <c r="RZN21" s="2"/>
      <c r="RZO21" s="2"/>
      <c r="RZP21" s="2"/>
      <c r="RZQ21" s="2"/>
      <c r="RZR21" s="2"/>
      <c r="RZS21" s="2"/>
      <c r="RZT21" s="2"/>
      <c r="RZU21" s="2"/>
      <c r="RZV21" s="2"/>
      <c r="RZW21" s="2"/>
      <c r="RZX21" s="2"/>
      <c r="RZY21" s="2"/>
      <c r="RZZ21" s="2"/>
      <c r="SAA21" s="2"/>
      <c r="SAB21" s="2"/>
      <c r="SAC21" s="2"/>
      <c r="SAD21" s="2"/>
      <c r="SAE21" s="2"/>
      <c r="SAF21" s="2"/>
      <c r="SAG21" s="2"/>
      <c r="SAH21" s="2"/>
      <c r="SAI21" s="2"/>
      <c r="SAJ21" s="2"/>
      <c r="SAK21" s="2"/>
      <c r="SAL21" s="2"/>
      <c r="SAM21" s="2"/>
      <c r="SAN21" s="2"/>
      <c r="SAO21" s="2"/>
      <c r="SAP21" s="2"/>
      <c r="SAQ21" s="2"/>
      <c r="SAR21" s="2"/>
      <c r="SAS21" s="2"/>
      <c r="SAT21" s="2"/>
      <c r="SAU21" s="2"/>
      <c r="SAV21" s="2"/>
      <c r="SAW21" s="2"/>
      <c r="SAX21" s="2"/>
      <c r="SAY21" s="2"/>
      <c r="SAZ21" s="2"/>
      <c r="SBA21" s="2"/>
      <c r="SBB21" s="2"/>
      <c r="SBC21" s="2"/>
      <c r="SBD21" s="2"/>
      <c r="SBE21" s="2"/>
      <c r="SBF21" s="2"/>
      <c r="SBG21" s="2"/>
      <c r="SBH21" s="2"/>
      <c r="SBI21" s="2"/>
      <c r="SBJ21" s="2"/>
      <c r="SBK21" s="2"/>
      <c r="SBL21" s="2"/>
      <c r="SBM21" s="2"/>
      <c r="SBN21" s="2"/>
      <c r="SBO21" s="2"/>
      <c r="SBP21" s="2"/>
      <c r="SBQ21" s="2"/>
      <c r="SBR21" s="2"/>
      <c r="SBS21" s="2"/>
      <c r="SBT21" s="2"/>
      <c r="SBU21" s="2"/>
      <c r="SBV21" s="2"/>
      <c r="SBW21" s="2"/>
      <c r="SBX21" s="2"/>
      <c r="SBY21" s="2"/>
      <c r="SBZ21" s="2"/>
      <c r="SCA21" s="2"/>
      <c r="SCB21" s="2"/>
      <c r="SCC21" s="2"/>
      <c r="SCD21" s="2"/>
      <c r="SCE21" s="2"/>
      <c r="SCF21" s="2"/>
      <c r="SCG21" s="2"/>
      <c r="SCH21" s="2"/>
      <c r="SCI21" s="2"/>
      <c r="SCJ21" s="2"/>
      <c r="SCK21" s="2"/>
      <c r="SCL21" s="2"/>
      <c r="SCM21" s="2"/>
      <c r="SCN21" s="2"/>
      <c r="SCO21" s="2"/>
      <c r="SCP21" s="2"/>
      <c r="SCQ21" s="2"/>
      <c r="SCR21" s="2"/>
      <c r="SCS21" s="2"/>
      <c r="SCT21" s="2"/>
      <c r="SCU21" s="2"/>
      <c r="SCV21" s="2"/>
      <c r="SCW21" s="2"/>
      <c r="SCX21" s="2"/>
      <c r="SCY21" s="2"/>
      <c r="SCZ21" s="2"/>
      <c r="SDA21" s="2"/>
      <c r="SDB21" s="2"/>
      <c r="SDC21" s="2"/>
      <c r="SDD21" s="2"/>
      <c r="SDE21" s="2"/>
      <c r="SDF21" s="2"/>
      <c r="SDG21" s="2"/>
      <c r="SDH21" s="2"/>
      <c r="SDI21" s="2"/>
      <c r="SDJ21" s="2"/>
      <c r="SDK21" s="2"/>
      <c r="SDL21" s="2"/>
      <c r="SDM21" s="2"/>
      <c r="SDN21" s="2"/>
      <c r="SDO21" s="2"/>
      <c r="SDP21" s="2"/>
      <c r="SDQ21" s="2"/>
      <c r="SDR21" s="2"/>
      <c r="SDS21" s="2"/>
      <c r="SDT21" s="2"/>
      <c r="SDU21" s="2"/>
      <c r="SDV21" s="2"/>
      <c r="SDW21" s="2"/>
      <c r="SDX21" s="2"/>
      <c r="SDY21" s="2"/>
      <c r="SDZ21" s="2"/>
      <c r="SEA21" s="2"/>
      <c r="SEB21" s="2"/>
      <c r="SEC21" s="2"/>
      <c r="SED21" s="2"/>
      <c r="SEE21" s="2"/>
      <c r="SEF21" s="2"/>
      <c r="SEG21" s="2"/>
      <c r="SEH21" s="2"/>
      <c r="SEI21" s="2"/>
      <c r="SEJ21" s="2"/>
      <c r="SEK21" s="2"/>
      <c r="SEL21" s="2"/>
      <c r="SEM21" s="2"/>
      <c r="SEN21" s="2"/>
      <c r="SEO21" s="2"/>
      <c r="SEP21" s="2"/>
      <c r="SEQ21" s="2"/>
      <c r="SER21" s="2"/>
      <c r="SES21" s="2"/>
      <c r="SET21" s="2"/>
      <c r="SEU21" s="2"/>
      <c r="SEV21" s="2"/>
      <c r="SEW21" s="2"/>
      <c r="SEX21" s="2"/>
      <c r="SEY21" s="2"/>
      <c r="SEZ21" s="2"/>
      <c r="SFA21" s="2"/>
      <c r="SFB21" s="2"/>
      <c r="SFC21" s="2"/>
      <c r="SFD21" s="2"/>
      <c r="SFE21" s="2"/>
      <c r="SFF21" s="2"/>
      <c r="SFG21" s="2"/>
      <c r="SFH21" s="2"/>
      <c r="SFI21" s="2"/>
      <c r="SFJ21" s="2"/>
      <c r="SFK21" s="2"/>
      <c r="SFL21" s="2"/>
      <c r="SFM21" s="2"/>
      <c r="SFN21" s="2"/>
      <c r="SFO21" s="2"/>
      <c r="SFP21" s="2"/>
      <c r="SFQ21" s="2"/>
      <c r="SFR21" s="2"/>
      <c r="SFS21" s="2"/>
      <c r="SFT21" s="2"/>
      <c r="SFU21" s="2"/>
      <c r="SFV21" s="2"/>
      <c r="SFW21" s="2"/>
      <c r="SFX21" s="2"/>
      <c r="SFY21" s="2"/>
      <c r="SFZ21" s="2"/>
      <c r="SGA21" s="2"/>
      <c r="SGB21" s="2"/>
      <c r="SGC21" s="2"/>
      <c r="SGD21" s="2"/>
      <c r="SGE21" s="2"/>
      <c r="SGF21" s="2"/>
      <c r="SGG21" s="2"/>
      <c r="SGH21" s="2"/>
      <c r="SGI21" s="2"/>
      <c r="SGJ21" s="2"/>
      <c r="SGK21" s="2"/>
      <c r="SGL21" s="2"/>
      <c r="SGM21" s="2"/>
      <c r="SGN21" s="2"/>
      <c r="SGO21" s="2"/>
      <c r="SGP21" s="2"/>
      <c r="SGQ21" s="2"/>
      <c r="SGR21" s="2"/>
      <c r="SGS21" s="2"/>
      <c r="SGT21" s="2"/>
      <c r="SGU21" s="2"/>
      <c r="SGV21" s="2"/>
      <c r="SGW21" s="2"/>
      <c r="SGX21" s="2"/>
      <c r="SGY21" s="2"/>
      <c r="SGZ21" s="2"/>
      <c r="SHA21" s="2"/>
      <c r="SHB21" s="2"/>
      <c r="SHC21" s="2"/>
      <c r="SHD21" s="2"/>
      <c r="SHE21" s="2"/>
      <c r="SHF21" s="2"/>
      <c r="SHG21" s="2"/>
      <c r="SHH21" s="2"/>
      <c r="SHI21" s="2"/>
      <c r="SHJ21" s="2"/>
      <c r="SHK21" s="2"/>
      <c r="SHL21" s="2"/>
      <c r="SHM21" s="2"/>
      <c r="SHN21" s="2"/>
      <c r="SHO21" s="2"/>
      <c r="SHP21" s="2"/>
      <c r="SHQ21" s="2"/>
      <c r="SHR21" s="2"/>
      <c r="SHS21" s="2"/>
      <c r="SHT21" s="2"/>
      <c r="SHU21" s="2"/>
      <c r="SHV21" s="2"/>
      <c r="SHW21" s="2"/>
      <c r="SHX21" s="2"/>
      <c r="SHY21" s="2"/>
      <c r="SHZ21" s="2"/>
      <c r="SIA21" s="2"/>
      <c r="SIB21" s="2"/>
      <c r="SIC21" s="2"/>
      <c r="SID21" s="2"/>
      <c r="SIE21" s="2"/>
      <c r="SIF21" s="2"/>
      <c r="SIG21" s="2"/>
      <c r="SIH21" s="2"/>
      <c r="SII21" s="2"/>
      <c r="SIJ21" s="2"/>
      <c r="SIK21" s="2"/>
      <c r="SIL21" s="2"/>
      <c r="SIM21" s="2"/>
      <c r="SIN21" s="2"/>
      <c r="SIO21" s="2"/>
      <c r="SIP21" s="2"/>
      <c r="SIQ21" s="2"/>
      <c r="SIR21" s="2"/>
      <c r="SIS21" s="2"/>
      <c r="SIT21" s="2"/>
      <c r="SIU21" s="2"/>
      <c r="SIV21" s="2"/>
      <c r="SIW21" s="2"/>
      <c r="SIX21" s="2"/>
      <c r="SIY21" s="2"/>
      <c r="SIZ21" s="2"/>
      <c r="SJA21" s="2"/>
      <c r="SJB21" s="2"/>
      <c r="SJC21" s="2"/>
      <c r="SJD21" s="2"/>
      <c r="SJE21" s="2"/>
      <c r="SJF21" s="2"/>
      <c r="SJG21" s="2"/>
      <c r="SJH21" s="2"/>
      <c r="SJI21" s="2"/>
      <c r="SJJ21" s="2"/>
      <c r="SJK21" s="2"/>
      <c r="SJL21" s="2"/>
      <c r="SJM21" s="2"/>
      <c r="SJN21" s="2"/>
      <c r="SJO21" s="2"/>
      <c r="SJP21" s="2"/>
      <c r="SJQ21" s="2"/>
      <c r="SJR21" s="2"/>
      <c r="SJS21" s="2"/>
      <c r="SJT21" s="2"/>
      <c r="SJU21" s="2"/>
      <c r="SJV21" s="2"/>
      <c r="SJW21" s="2"/>
      <c r="SJX21" s="2"/>
      <c r="SJY21" s="2"/>
      <c r="SJZ21" s="2"/>
      <c r="SKA21" s="2"/>
      <c r="SKB21" s="2"/>
      <c r="SKC21" s="2"/>
      <c r="SKD21" s="2"/>
      <c r="SKE21" s="2"/>
      <c r="SKF21" s="2"/>
      <c r="SKG21" s="2"/>
      <c r="SKH21" s="2"/>
      <c r="SKI21" s="2"/>
      <c r="SKJ21" s="2"/>
      <c r="SKK21" s="2"/>
      <c r="SKL21" s="2"/>
      <c r="SKM21" s="2"/>
      <c r="SKN21" s="2"/>
      <c r="SKO21" s="2"/>
      <c r="SKP21" s="2"/>
      <c r="SKQ21" s="2"/>
      <c r="SKR21" s="2"/>
      <c r="SKS21" s="2"/>
      <c r="SKT21" s="2"/>
      <c r="SKU21" s="2"/>
      <c r="SKV21" s="2"/>
      <c r="SKW21" s="2"/>
      <c r="SKX21" s="2"/>
      <c r="SKY21" s="2"/>
      <c r="SKZ21" s="2"/>
      <c r="SLA21" s="2"/>
      <c r="SLB21" s="2"/>
      <c r="SLC21" s="2"/>
      <c r="SLD21" s="2"/>
      <c r="SLE21" s="2"/>
      <c r="SLF21" s="2"/>
      <c r="SLG21" s="2"/>
      <c r="SLH21" s="2"/>
      <c r="SLI21" s="2"/>
      <c r="SLJ21" s="2"/>
      <c r="SLK21" s="2"/>
      <c r="SLL21" s="2"/>
      <c r="SLM21" s="2"/>
      <c r="SLN21" s="2"/>
      <c r="SLO21" s="2"/>
      <c r="SLP21" s="2"/>
      <c r="SLQ21" s="2"/>
      <c r="SLR21" s="2"/>
      <c r="SLS21" s="2"/>
      <c r="SLT21" s="2"/>
      <c r="SLU21" s="2"/>
      <c r="SLV21" s="2"/>
      <c r="SLW21" s="2"/>
      <c r="SLX21" s="2"/>
      <c r="SLY21" s="2"/>
      <c r="SLZ21" s="2"/>
      <c r="SMA21" s="2"/>
      <c r="SMB21" s="2"/>
      <c r="SMC21" s="2"/>
      <c r="SMD21" s="2"/>
      <c r="SME21" s="2"/>
      <c r="SMF21" s="2"/>
      <c r="SMG21" s="2"/>
      <c r="SMH21" s="2"/>
      <c r="SMI21" s="2"/>
      <c r="SMJ21" s="2"/>
      <c r="SMK21" s="2"/>
      <c r="SML21" s="2"/>
      <c r="SMM21" s="2"/>
      <c r="SMN21" s="2"/>
      <c r="SMO21" s="2"/>
      <c r="SMP21" s="2"/>
      <c r="SMQ21" s="2"/>
      <c r="SMR21" s="2"/>
      <c r="SMS21" s="2"/>
      <c r="SMT21" s="2"/>
      <c r="SMU21" s="2"/>
      <c r="SMV21" s="2"/>
      <c r="SMW21" s="2"/>
      <c r="SMX21" s="2"/>
      <c r="SMY21" s="2"/>
      <c r="SMZ21" s="2"/>
      <c r="SNA21" s="2"/>
      <c r="SNB21" s="2"/>
      <c r="SNC21" s="2"/>
      <c r="SND21" s="2"/>
      <c r="SNE21" s="2"/>
      <c r="SNF21" s="2"/>
      <c r="SNG21" s="2"/>
      <c r="SNH21" s="2"/>
      <c r="SNI21" s="2"/>
      <c r="SNJ21" s="2"/>
      <c r="SNK21" s="2"/>
      <c r="SNL21" s="2"/>
      <c r="SNM21" s="2"/>
      <c r="SNN21" s="2"/>
      <c r="SNO21" s="2"/>
      <c r="SNP21" s="2"/>
      <c r="SNQ21" s="2"/>
      <c r="SNR21" s="2"/>
      <c r="SNS21" s="2"/>
      <c r="SNT21" s="2"/>
      <c r="SNU21" s="2"/>
      <c r="SNV21" s="2"/>
      <c r="SNW21" s="2"/>
      <c r="SNX21" s="2"/>
      <c r="SNY21" s="2"/>
      <c r="SNZ21" s="2"/>
      <c r="SOA21" s="2"/>
      <c r="SOB21" s="2"/>
      <c r="SOC21" s="2"/>
      <c r="SOD21" s="2"/>
      <c r="SOE21" s="2"/>
      <c r="SOF21" s="2"/>
      <c r="SOG21" s="2"/>
      <c r="SOH21" s="2"/>
      <c r="SOI21" s="2"/>
      <c r="SOJ21" s="2"/>
      <c r="SOK21" s="2"/>
      <c r="SOL21" s="2"/>
      <c r="SOM21" s="2"/>
      <c r="SON21" s="2"/>
      <c r="SOO21" s="2"/>
      <c r="SOP21" s="2"/>
      <c r="SOQ21" s="2"/>
      <c r="SOR21" s="2"/>
      <c r="SOS21" s="2"/>
      <c r="SOT21" s="2"/>
      <c r="SOU21" s="2"/>
      <c r="SOV21" s="2"/>
      <c r="SOW21" s="2"/>
      <c r="SOX21" s="2"/>
      <c r="SOY21" s="2"/>
      <c r="SOZ21" s="2"/>
      <c r="SPA21" s="2"/>
      <c r="SPB21" s="2"/>
      <c r="SPC21" s="2"/>
      <c r="SPD21" s="2"/>
      <c r="SPE21" s="2"/>
      <c r="SPF21" s="2"/>
      <c r="SPG21" s="2"/>
      <c r="SPH21" s="2"/>
      <c r="SPI21" s="2"/>
      <c r="SPJ21" s="2"/>
      <c r="SPK21" s="2"/>
      <c r="SPL21" s="2"/>
      <c r="SPM21" s="2"/>
      <c r="SPN21" s="2"/>
      <c r="SPO21" s="2"/>
      <c r="SPP21" s="2"/>
      <c r="SPQ21" s="2"/>
      <c r="SPR21" s="2"/>
      <c r="SPS21" s="2"/>
      <c r="SPT21" s="2"/>
      <c r="SPU21" s="2"/>
      <c r="SPV21" s="2"/>
      <c r="SPW21" s="2"/>
      <c r="SPX21" s="2"/>
      <c r="SPY21" s="2"/>
      <c r="SPZ21" s="2"/>
      <c r="SQA21" s="2"/>
      <c r="SQB21" s="2"/>
      <c r="SQC21" s="2"/>
      <c r="SQD21" s="2"/>
      <c r="SQE21" s="2"/>
      <c r="SQF21" s="2"/>
      <c r="SQG21" s="2"/>
      <c r="SQH21" s="2"/>
      <c r="SQI21" s="2"/>
      <c r="SQJ21" s="2"/>
      <c r="SQK21" s="2"/>
      <c r="SQL21" s="2"/>
      <c r="SQM21" s="2"/>
      <c r="SQN21" s="2"/>
      <c r="SQO21" s="2"/>
      <c r="SQP21" s="2"/>
      <c r="SQQ21" s="2"/>
      <c r="SQR21" s="2"/>
      <c r="SQS21" s="2"/>
      <c r="SQT21" s="2"/>
      <c r="SQU21" s="2"/>
      <c r="SQV21" s="2"/>
      <c r="SQW21" s="2"/>
      <c r="SQX21" s="2"/>
      <c r="SQY21" s="2"/>
      <c r="SQZ21" s="2"/>
      <c r="SRA21" s="2"/>
      <c r="SRB21" s="2"/>
      <c r="SRC21" s="2"/>
      <c r="SRD21" s="2"/>
      <c r="SRE21" s="2"/>
      <c r="SRF21" s="2"/>
      <c r="SRG21" s="2"/>
      <c r="SRH21" s="2"/>
      <c r="SRI21" s="2"/>
      <c r="SRJ21" s="2"/>
      <c r="SRK21" s="2"/>
      <c r="SRL21" s="2"/>
      <c r="SRM21" s="2"/>
      <c r="SRN21" s="2"/>
      <c r="SRO21" s="2"/>
      <c r="SRP21" s="2"/>
      <c r="SRQ21" s="2"/>
      <c r="SRR21" s="2"/>
      <c r="SRS21" s="2"/>
      <c r="SRT21" s="2"/>
      <c r="SRU21" s="2"/>
      <c r="SRV21" s="2"/>
      <c r="SRW21" s="2"/>
      <c r="SRX21" s="2"/>
      <c r="SRY21" s="2"/>
      <c r="SRZ21" s="2"/>
      <c r="SSA21" s="2"/>
      <c r="SSB21" s="2"/>
      <c r="SSC21" s="2"/>
      <c r="SSD21" s="2"/>
      <c r="SSE21" s="2"/>
      <c r="SSF21" s="2"/>
      <c r="SSG21" s="2"/>
      <c r="SSH21" s="2"/>
      <c r="SSI21" s="2"/>
      <c r="SSJ21" s="2"/>
      <c r="SSK21" s="2"/>
      <c r="SSL21" s="2"/>
      <c r="SSM21" s="2"/>
      <c r="SSN21" s="2"/>
      <c r="SSO21" s="2"/>
      <c r="SSP21" s="2"/>
      <c r="SSQ21" s="2"/>
      <c r="SSR21" s="2"/>
      <c r="SSS21" s="2"/>
      <c r="SST21" s="2"/>
      <c r="SSU21" s="2"/>
      <c r="SSV21" s="2"/>
      <c r="SSW21" s="2"/>
      <c r="SSX21" s="2"/>
      <c r="SSY21" s="2"/>
      <c r="SSZ21" s="2"/>
      <c r="STA21" s="2"/>
      <c r="STB21" s="2"/>
      <c r="STC21" s="2"/>
      <c r="STD21" s="2"/>
      <c r="STE21" s="2"/>
      <c r="STF21" s="2"/>
      <c r="STG21" s="2"/>
      <c r="STH21" s="2"/>
      <c r="STI21" s="2"/>
      <c r="STJ21" s="2"/>
      <c r="STK21" s="2"/>
      <c r="STL21" s="2"/>
      <c r="STM21" s="2"/>
      <c r="STN21" s="2"/>
      <c r="STO21" s="2"/>
      <c r="STP21" s="2"/>
      <c r="STQ21" s="2"/>
      <c r="STR21" s="2"/>
      <c r="STS21" s="2"/>
      <c r="STT21" s="2"/>
      <c r="STU21" s="2"/>
      <c r="STV21" s="2"/>
      <c r="STW21" s="2"/>
      <c r="STX21" s="2"/>
      <c r="STY21" s="2"/>
      <c r="STZ21" s="2"/>
      <c r="SUA21" s="2"/>
      <c r="SUB21" s="2"/>
      <c r="SUC21" s="2"/>
      <c r="SUD21" s="2"/>
      <c r="SUE21" s="2"/>
      <c r="SUF21" s="2"/>
      <c r="SUG21" s="2"/>
      <c r="SUH21" s="2"/>
      <c r="SUI21" s="2"/>
      <c r="SUJ21" s="2"/>
      <c r="SUK21" s="2"/>
      <c r="SUL21" s="2"/>
      <c r="SUM21" s="2"/>
      <c r="SUN21" s="2"/>
      <c r="SUO21" s="2"/>
      <c r="SUP21" s="2"/>
      <c r="SUQ21" s="2"/>
      <c r="SUR21" s="2"/>
      <c r="SUS21" s="2"/>
      <c r="SUT21" s="2"/>
      <c r="SUU21" s="2"/>
      <c r="SUV21" s="2"/>
      <c r="SUW21" s="2"/>
      <c r="SUX21" s="2"/>
      <c r="SUY21" s="2"/>
      <c r="SUZ21" s="2"/>
      <c r="SVA21" s="2"/>
      <c r="SVB21" s="2"/>
      <c r="SVC21" s="2"/>
      <c r="SVD21" s="2"/>
      <c r="SVE21" s="2"/>
      <c r="SVF21" s="2"/>
      <c r="SVG21" s="2"/>
      <c r="SVH21" s="2"/>
      <c r="SVI21" s="2"/>
      <c r="SVJ21" s="2"/>
      <c r="SVK21" s="2"/>
      <c r="SVL21" s="2"/>
      <c r="SVM21" s="2"/>
      <c r="SVN21" s="2"/>
      <c r="SVO21" s="2"/>
      <c r="SVP21" s="2"/>
      <c r="SVQ21" s="2"/>
      <c r="SVR21" s="2"/>
      <c r="SVS21" s="2"/>
      <c r="SVT21" s="2"/>
      <c r="SVU21" s="2"/>
      <c r="SVV21" s="2"/>
      <c r="SVW21" s="2"/>
      <c r="SVX21" s="2"/>
      <c r="SVY21" s="2"/>
      <c r="SVZ21" s="2"/>
      <c r="SWA21" s="2"/>
      <c r="SWB21" s="2"/>
      <c r="SWC21" s="2"/>
      <c r="SWD21" s="2"/>
      <c r="SWE21" s="2"/>
      <c r="SWF21" s="2"/>
      <c r="SWG21" s="2"/>
      <c r="SWH21" s="2"/>
      <c r="SWI21" s="2"/>
      <c r="SWJ21" s="2"/>
      <c r="SWK21" s="2"/>
      <c r="SWL21" s="2"/>
      <c r="SWM21" s="2"/>
      <c r="SWN21" s="2"/>
      <c r="SWO21" s="2"/>
      <c r="SWP21" s="2"/>
      <c r="SWQ21" s="2"/>
      <c r="SWR21" s="2"/>
      <c r="SWS21" s="2"/>
      <c r="SWT21" s="2"/>
      <c r="SWU21" s="2"/>
      <c r="SWV21" s="2"/>
      <c r="SWW21" s="2"/>
      <c r="SWX21" s="2"/>
      <c r="SWY21" s="2"/>
      <c r="SWZ21" s="2"/>
      <c r="SXA21" s="2"/>
      <c r="SXB21" s="2"/>
      <c r="SXC21" s="2"/>
      <c r="SXD21" s="2"/>
      <c r="SXE21" s="2"/>
      <c r="SXF21" s="2"/>
      <c r="SXG21" s="2"/>
      <c r="SXH21" s="2"/>
      <c r="SXI21" s="2"/>
      <c r="SXJ21" s="2"/>
      <c r="SXK21" s="2"/>
      <c r="SXL21" s="2"/>
      <c r="SXM21" s="2"/>
      <c r="SXN21" s="2"/>
      <c r="SXO21" s="2"/>
      <c r="SXP21" s="2"/>
      <c r="SXQ21" s="2"/>
      <c r="SXR21" s="2"/>
      <c r="SXS21" s="2"/>
      <c r="SXT21" s="2"/>
      <c r="SXU21" s="2"/>
      <c r="SXV21" s="2"/>
      <c r="SXW21" s="2"/>
      <c r="SXX21" s="2"/>
      <c r="SXY21" s="2"/>
      <c r="SXZ21" s="2"/>
      <c r="SYA21" s="2"/>
      <c r="SYB21" s="2"/>
      <c r="SYC21" s="2"/>
      <c r="SYD21" s="2"/>
      <c r="SYE21" s="2"/>
      <c r="SYF21" s="2"/>
      <c r="SYG21" s="2"/>
      <c r="SYH21" s="2"/>
      <c r="SYI21" s="2"/>
      <c r="SYJ21" s="2"/>
      <c r="SYK21" s="2"/>
      <c r="SYL21" s="2"/>
      <c r="SYM21" s="2"/>
      <c r="SYN21" s="2"/>
      <c r="SYO21" s="2"/>
      <c r="SYP21" s="2"/>
      <c r="SYQ21" s="2"/>
      <c r="SYR21" s="2"/>
      <c r="SYS21" s="2"/>
      <c r="SYT21" s="2"/>
      <c r="SYU21" s="2"/>
      <c r="SYV21" s="2"/>
      <c r="SYW21" s="2"/>
      <c r="SYX21" s="2"/>
      <c r="SYY21" s="2"/>
      <c r="SYZ21" s="2"/>
      <c r="SZA21" s="2"/>
      <c r="SZB21" s="2"/>
      <c r="SZC21" s="2"/>
      <c r="SZD21" s="2"/>
      <c r="SZE21" s="2"/>
      <c r="SZF21" s="2"/>
      <c r="SZG21" s="2"/>
      <c r="SZH21" s="2"/>
      <c r="SZI21" s="2"/>
      <c r="SZJ21" s="2"/>
      <c r="SZK21" s="2"/>
      <c r="SZL21" s="2"/>
      <c r="SZM21" s="2"/>
      <c r="SZN21" s="2"/>
      <c r="SZO21" s="2"/>
      <c r="SZP21" s="2"/>
      <c r="SZQ21" s="2"/>
      <c r="SZR21" s="2"/>
      <c r="SZS21" s="2"/>
      <c r="SZT21" s="2"/>
      <c r="SZU21" s="2"/>
      <c r="SZV21" s="2"/>
      <c r="SZW21" s="2"/>
      <c r="SZX21" s="2"/>
      <c r="SZY21" s="2"/>
      <c r="SZZ21" s="2"/>
      <c r="TAA21" s="2"/>
      <c r="TAB21" s="2"/>
      <c r="TAC21" s="2"/>
      <c r="TAD21" s="2"/>
      <c r="TAE21" s="2"/>
      <c r="TAF21" s="2"/>
      <c r="TAG21" s="2"/>
      <c r="TAH21" s="2"/>
      <c r="TAI21" s="2"/>
      <c r="TAJ21" s="2"/>
      <c r="TAK21" s="2"/>
      <c r="TAL21" s="2"/>
      <c r="TAM21" s="2"/>
      <c r="TAN21" s="2"/>
      <c r="TAO21" s="2"/>
      <c r="TAP21" s="2"/>
      <c r="TAQ21" s="2"/>
      <c r="TAR21" s="2"/>
      <c r="TAS21" s="2"/>
      <c r="TAT21" s="2"/>
      <c r="TAU21" s="2"/>
      <c r="TAV21" s="2"/>
      <c r="TAW21" s="2"/>
      <c r="TAX21" s="2"/>
      <c r="TAY21" s="2"/>
      <c r="TAZ21" s="2"/>
      <c r="TBA21" s="2"/>
      <c r="TBB21" s="2"/>
      <c r="TBC21" s="2"/>
      <c r="TBD21" s="2"/>
      <c r="TBE21" s="2"/>
      <c r="TBF21" s="2"/>
      <c r="TBG21" s="2"/>
      <c r="TBH21" s="2"/>
      <c r="TBI21" s="2"/>
      <c r="TBJ21" s="2"/>
      <c r="TBK21" s="2"/>
      <c r="TBL21" s="2"/>
      <c r="TBM21" s="2"/>
      <c r="TBN21" s="2"/>
      <c r="TBO21" s="2"/>
      <c r="TBP21" s="2"/>
      <c r="TBQ21" s="2"/>
      <c r="TBR21" s="2"/>
      <c r="TBS21" s="2"/>
      <c r="TBT21" s="2"/>
      <c r="TBU21" s="2"/>
      <c r="TBV21" s="2"/>
      <c r="TBW21" s="2"/>
      <c r="TBX21" s="2"/>
      <c r="TBY21" s="2"/>
      <c r="TBZ21" s="2"/>
      <c r="TCA21" s="2"/>
      <c r="TCB21" s="2"/>
      <c r="TCC21" s="2"/>
      <c r="TCD21" s="2"/>
      <c r="TCE21" s="2"/>
      <c r="TCF21" s="2"/>
      <c r="TCG21" s="2"/>
      <c r="TCH21" s="2"/>
      <c r="TCI21" s="2"/>
      <c r="TCJ21" s="2"/>
      <c r="TCK21" s="2"/>
      <c r="TCL21" s="2"/>
      <c r="TCM21" s="2"/>
      <c r="TCN21" s="2"/>
      <c r="TCO21" s="2"/>
      <c r="TCP21" s="2"/>
      <c r="TCQ21" s="2"/>
      <c r="TCR21" s="2"/>
      <c r="TCS21" s="2"/>
      <c r="TCT21" s="2"/>
      <c r="TCU21" s="2"/>
      <c r="TCV21" s="2"/>
      <c r="TCW21" s="2"/>
      <c r="TCX21" s="2"/>
      <c r="TCY21" s="2"/>
      <c r="TCZ21" s="2"/>
      <c r="TDA21" s="2"/>
      <c r="TDB21" s="2"/>
      <c r="TDC21" s="2"/>
      <c r="TDD21" s="2"/>
      <c r="TDE21" s="2"/>
      <c r="TDF21" s="2"/>
      <c r="TDG21" s="2"/>
      <c r="TDH21" s="2"/>
      <c r="TDI21" s="2"/>
      <c r="TDJ21" s="2"/>
      <c r="TDK21" s="2"/>
      <c r="TDL21" s="2"/>
      <c r="TDM21" s="2"/>
      <c r="TDN21" s="2"/>
      <c r="TDO21" s="2"/>
      <c r="TDP21" s="2"/>
      <c r="TDQ21" s="2"/>
      <c r="TDR21" s="2"/>
      <c r="TDS21" s="2"/>
      <c r="TDT21" s="2"/>
      <c r="TDU21" s="2"/>
      <c r="TDV21" s="2"/>
      <c r="TDW21" s="2"/>
      <c r="TDX21" s="2"/>
      <c r="TDY21" s="2"/>
      <c r="TDZ21" s="2"/>
      <c r="TEA21" s="2"/>
      <c r="TEB21" s="2"/>
      <c r="TEC21" s="2"/>
      <c r="TED21" s="2"/>
      <c r="TEE21" s="2"/>
      <c r="TEF21" s="2"/>
      <c r="TEG21" s="2"/>
      <c r="TEH21" s="2"/>
      <c r="TEI21" s="2"/>
      <c r="TEJ21" s="2"/>
      <c r="TEK21" s="2"/>
      <c r="TEL21" s="2"/>
      <c r="TEM21" s="2"/>
      <c r="TEN21" s="2"/>
      <c r="TEO21" s="2"/>
      <c r="TEP21" s="2"/>
      <c r="TEQ21" s="2"/>
      <c r="TER21" s="2"/>
      <c r="TES21" s="2"/>
      <c r="TET21" s="2"/>
      <c r="TEU21" s="2"/>
      <c r="TEV21" s="2"/>
      <c r="TEW21" s="2"/>
      <c r="TEX21" s="2"/>
      <c r="TEY21" s="2"/>
      <c r="TEZ21" s="2"/>
      <c r="TFA21" s="2"/>
      <c r="TFB21" s="2"/>
      <c r="TFC21" s="2"/>
      <c r="TFD21" s="2"/>
      <c r="TFE21" s="2"/>
      <c r="TFF21" s="2"/>
      <c r="TFG21" s="2"/>
      <c r="TFH21" s="2"/>
      <c r="TFI21" s="2"/>
      <c r="TFJ21" s="2"/>
      <c r="TFK21" s="2"/>
      <c r="TFL21" s="2"/>
      <c r="TFM21" s="2"/>
      <c r="TFN21" s="2"/>
      <c r="TFO21" s="2"/>
      <c r="TFP21" s="2"/>
      <c r="TFQ21" s="2"/>
      <c r="TFR21" s="2"/>
      <c r="TFS21" s="2"/>
      <c r="TFT21" s="2"/>
      <c r="TFU21" s="2"/>
      <c r="TFV21" s="2"/>
      <c r="TFW21" s="2"/>
      <c r="TFX21" s="2"/>
      <c r="TFY21" s="2"/>
      <c r="TFZ21" s="2"/>
      <c r="TGA21" s="2"/>
      <c r="TGB21" s="2"/>
      <c r="TGC21" s="2"/>
      <c r="TGD21" s="2"/>
      <c r="TGE21" s="2"/>
      <c r="TGF21" s="2"/>
      <c r="TGG21" s="2"/>
      <c r="TGH21" s="2"/>
      <c r="TGI21" s="2"/>
      <c r="TGJ21" s="2"/>
      <c r="TGK21" s="2"/>
      <c r="TGL21" s="2"/>
      <c r="TGM21" s="2"/>
      <c r="TGN21" s="2"/>
      <c r="TGO21" s="2"/>
      <c r="TGP21" s="2"/>
      <c r="TGQ21" s="2"/>
      <c r="TGR21" s="2"/>
      <c r="TGS21" s="2"/>
      <c r="TGT21" s="2"/>
      <c r="TGU21" s="2"/>
      <c r="TGV21" s="2"/>
      <c r="TGW21" s="2"/>
      <c r="TGX21" s="2"/>
      <c r="TGY21" s="2"/>
      <c r="TGZ21" s="2"/>
      <c r="THA21" s="2"/>
      <c r="THB21" s="2"/>
      <c r="THC21" s="2"/>
      <c r="THD21" s="2"/>
      <c r="THE21" s="2"/>
      <c r="THF21" s="2"/>
      <c r="THG21" s="2"/>
      <c r="THH21" s="2"/>
      <c r="THI21" s="2"/>
      <c r="THJ21" s="2"/>
      <c r="THK21" s="2"/>
      <c r="THL21" s="2"/>
      <c r="THM21" s="2"/>
      <c r="THN21" s="2"/>
      <c r="THO21" s="2"/>
      <c r="THP21" s="2"/>
      <c r="THQ21" s="2"/>
      <c r="THR21" s="2"/>
      <c r="THS21" s="2"/>
      <c r="THT21" s="2"/>
      <c r="THU21" s="2"/>
      <c r="THV21" s="2"/>
      <c r="THW21" s="2"/>
      <c r="THX21" s="2"/>
      <c r="THY21" s="2"/>
      <c r="THZ21" s="2"/>
      <c r="TIA21" s="2"/>
      <c r="TIB21" s="2"/>
      <c r="TIC21" s="2"/>
      <c r="TID21" s="2"/>
      <c r="TIE21" s="2"/>
      <c r="TIF21" s="2"/>
      <c r="TIG21" s="2"/>
      <c r="TIH21" s="2"/>
      <c r="TII21" s="2"/>
      <c r="TIJ21" s="2"/>
      <c r="TIK21" s="2"/>
      <c r="TIL21" s="2"/>
      <c r="TIM21" s="2"/>
      <c r="TIN21" s="2"/>
      <c r="TIO21" s="2"/>
      <c r="TIP21" s="2"/>
      <c r="TIQ21" s="2"/>
      <c r="TIR21" s="2"/>
      <c r="TIS21" s="2"/>
      <c r="TIT21" s="2"/>
      <c r="TIU21" s="2"/>
      <c r="TIV21" s="2"/>
      <c r="TIW21" s="2"/>
      <c r="TIX21" s="2"/>
      <c r="TIY21" s="2"/>
      <c r="TIZ21" s="2"/>
      <c r="TJA21" s="2"/>
      <c r="TJB21" s="2"/>
      <c r="TJC21" s="2"/>
      <c r="TJD21" s="2"/>
      <c r="TJE21" s="2"/>
      <c r="TJF21" s="2"/>
      <c r="TJG21" s="2"/>
      <c r="TJH21" s="2"/>
      <c r="TJI21" s="2"/>
      <c r="TJJ21" s="2"/>
      <c r="TJK21" s="2"/>
      <c r="TJL21" s="2"/>
      <c r="TJM21" s="2"/>
      <c r="TJN21" s="2"/>
      <c r="TJO21" s="2"/>
      <c r="TJP21" s="2"/>
      <c r="TJQ21" s="2"/>
      <c r="TJR21" s="2"/>
      <c r="TJS21" s="2"/>
      <c r="TJT21" s="2"/>
      <c r="TJU21" s="2"/>
      <c r="TJV21" s="2"/>
      <c r="TJW21" s="2"/>
      <c r="TJX21" s="2"/>
      <c r="TJY21" s="2"/>
      <c r="TJZ21" s="2"/>
      <c r="TKA21" s="2"/>
      <c r="TKB21" s="2"/>
      <c r="TKC21" s="2"/>
      <c r="TKD21" s="2"/>
      <c r="TKE21" s="2"/>
      <c r="TKF21" s="2"/>
      <c r="TKG21" s="2"/>
      <c r="TKH21" s="2"/>
      <c r="TKI21" s="2"/>
      <c r="TKJ21" s="2"/>
      <c r="TKK21" s="2"/>
      <c r="TKL21" s="2"/>
      <c r="TKM21" s="2"/>
      <c r="TKN21" s="2"/>
      <c r="TKO21" s="2"/>
      <c r="TKP21" s="2"/>
      <c r="TKQ21" s="2"/>
      <c r="TKR21" s="2"/>
      <c r="TKS21" s="2"/>
      <c r="TKT21" s="2"/>
      <c r="TKU21" s="2"/>
      <c r="TKV21" s="2"/>
      <c r="TKW21" s="2"/>
      <c r="TKX21" s="2"/>
      <c r="TKY21" s="2"/>
      <c r="TKZ21" s="2"/>
      <c r="TLA21" s="2"/>
      <c r="TLB21" s="2"/>
      <c r="TLC21" s="2"/>
      <c r="TLD21" s="2"/>
      <c r="TLE21" s="2"/>
      <c r="TLF21" s="2"/>
      <c r="TLG21" s="2"/>
      <c r="TLH21" s="2"/>
      <c r="TLI21" s="2"/>
      <c r="TLJ21" s="2"/>
      <c r="TLK21" s="2"/>
      <c r="TLL21" s="2"/>
      <c r="TLM21" s="2"/>
      <c r="TLN21" s="2"/>
      <c r="TLO21" s="2"/>
      <c r="TLP21" s="2"/>
      <c r="TLQ21" s="2"/>
      <c r="TLR21" s="2"/>
      <c r="TLS21" s="2"/>
      <c r="TLT21" s="2"/>
      <c r="TLU21" s="2"/>
      <c r="TLV21" s="2"/>
      <c r="TLW21" s="2"/>
      <c r="TLX21" s="2"/>
      <c r="TLY21" s="2"/>
      <c r="TLZ21" s="2"/>
      <c r="TMA21" s="2"/>
      <c r="TMB21" s="2"/>
      <c r="TMC21" s="2"/>
      <c r="TMD21" s="2"/>
      <c r="TME21" s="2"/>
      <c r="TMF21" s="2"/>
      <c r="TMG21" s="2"/>
      <c r="TMH21" s="2"/>
      <c r="TMI21" s="2"/>
      <c r="TMJ21" s="2"/>
      <c r="TMK21" s="2"/>
      <c r="TML21" s="2"/>
      <c r="TMM21" s="2"/>
      <c r="TMN21" s="2"/>
      <c r="TMO21" s="2"/>
      <c r="TMP21" s="2"/>
      <c r="TMQ21" s="2"/>
      <c r="TMR21" s="2"/>
      <c r="TMS21" s="2"/>
      <c r="TMT21" s="2"/>
      <c r="TMU21" s="2"/>
      <c r="TMV21" s="2"/>
      <c r="TMW21" s="2"/>
      <c r="TMX21" s="2"/>
      <c r="TMY21" s="2"/>
      <c r="TMZ21" s="2"/>
      <c r="TNA21" s="2"/>
      <c r="TNB21" s="2"/>
      <c r="TNC21" s="2"/>
      <c r="TND21" s="2"/>
      <c r="TNE21" s="2"/>
      <c r="TNF21" s="2"/>
      <c r="TNG21" s="2"/>
      <c r="TNH21" s="2"/>
      <c r="TNI21" s="2"/>
      <c r="TNJ21" s="2"/>
      <c r="TNK21" s="2"/>
      <c r="TNL21" s="2"/>
      <c r="TNM21" s="2"/>
      <c r="TNN21" s="2"/>
      <c r="TNO21" s="2"/>
      <c r="TNP21" s="2"/>
      <c r="TNQ21" s="2"/>
      <c r="TNR21" s="2"/>
      <c r="TNS21" s="2"/>
      <c r="TNT21" s="2"/>
      <c r="TNU21" s="2"/>
      <c r="TNV21" s="2"/>
      <c r="TNW21" s="2"/>
      <c r="TNX21" s="2"/>
      <c r="TNY21" s="2"/>
      <c r="TNZ21" s="2"/>
      <c r="TOA21" s="2"/>
      <c r="TOB21" s="2"/>
      <c r="TOC21" s="2"/>
      <c r="TOD21" s="2"/>
      <c r="TOE21" s="2"/>
      <c r="TOF21" s="2"/>
      <c r="TOG21" s="2"/>
      <c r="TOH21" s="2"/>
      <c r="TOI21" s="2"/>
      <c r="TOJ21" s="2"/>
      <c r="TOK21" s="2"/>
      <c r="TOL21" s="2"/>
      <c r="TOM21" s="2"/>
      <c r="TON21" s="2"/>
      <c r="TOO21" s="2"/>
      <c r="TOP21" s="2"/>
      <c r="TOQ21" s="2"/>
      <c r="TOR21" s="2"/>
      <c r="TOS21" s="2"/>
      <c r="TOT21" s="2"/>
      <c r="TOU21" s="2"/>
      <c r="TOV21" s="2"/>
      <c r="TOW21" s="2"/>
      <c r="TOX21" s="2"/>
      <c r="TOY21" s="2"/>
      <c r="TOZ21" s="2"/>
      <c r="TPA21" s="2"/>
      <c r="TPB21" s="2"/>
      <c r="TPC21" s="2"/>
      <c r="TPD21" s="2"/>
      <c r="TPE21" s="2"/>
      <c r="TPF21" s="2"/>
      <c r="TPG21" s="2"/>
      <c r="TPH21" s="2"/>
      <c r="TPI21" s="2"/>
      <c r="TPJ21" s="2"/>
      <c r="TPK21" s="2"/>
      <c r="TPL21" s="2"/>
      <c r="TPM21" s="2"/>
      <c r="TPN21" s="2"/>
      <c r="TPO21" s="2"/>
      <c r="TPP21" s="2"/>
      <c r="TPQ21" s="2"/>
      <c r="TPR21" s="2"/>
      <c r="TPS21" s="2"/>
      <c r="TPT21" s="2"/>
      <c r="TPU21" s="2"/>
      <c r="TPV21" s="2"/>
      <c r="TPW21" s="2"/>
      <c r="TPX21" s="2"/>
      <c r="TPY21" s="2"/>
      <c r="TPZ21" s="2"/>
      <c r="TQA21" s="2"/>
      <c r="TQB21" s="2"/>
      <c r="TQC21" s="2"/>
      <c r="TQD21" s="2"/>
      <c r="TQE21" s="2"/>
      <c r="TQF21" s="2"/>
      <c r="TQG21" s="2"/>
      <c r="TQH21" s="2"/>
      <c r="TQI21" s="2"/>
      <c r="TQJ21" s="2"/>
      <c r="TQK21" s="2"/>
      <c r="TQL21" s="2"/>
      <c r="TQM21" s="2"/>
      <c r="TQN21" s="2"/>
      <c r="TQO21" s="2"/>
      <c r="TQP21" s="2"/>
      <c r="TQQ21" s="2"/>
      <c r="TQR21" s="2"/>
      <c r="TQS21" s="2"/>
      <c r="TQT21" s="2"/>
      <c r="TQU21" s="2"/>
      <c r="TQV21" s="2"/>
      <c r="TQW21" s="2"/>
      <c r="TQX21" s="2"/>
      <c r="TQY21" s="2"/>
      <c r="TQZ21" s="2"/>
      <c r="TRA21" s="2"/>
      <c r="TRB21" s="2"/>
      <c r="TRC21" s="2"/>
      <c r="TRD21" s="2"/>
      <c r="TRE21" s="2"/>
      <c r="TRF21" s="2"/>
      <c r="TRG21" s="2"/>
      <c r="TRH21" s="2"/>
      <c r="TRI21" s="2"/>
      <c r="TRJ21" s="2"/>
      <c r="TRK21" s="2"/>
      <c r="TRL21" s="2"/>
      <c r="TRM21" s="2"/>
      <c r="TRN21" s="2"/>
      <c r="TRO21" s="2"/>
      <c r="TRP21" s="2"/>
      <c r="TRQ21" s="2"/>
      <c r="TRR21" s="2"/>
      <c r="TRS21" s="2"/>
      <c r="TRT21" s="2"/>
      <c r="TRU21" s="2"/>
      <c r="TRV21" s="2"/>
      <c r="TRW21" s="2"/>
      <c r="TRX21" s="2"/>
      <c r="TRY21" s="2"/>
      <c r="TRZ21" s="2"/>
      <c r="TSA21" s="2"/>
      <c r="TSB21" s="2"/>
      <c r="TSC21" s="2"/>
      <c r="TSD21" s="2"/>
      <c r="TSE21" s="2"/>
      <c r="TSF21" s="2"/>
      <c r="TSG21" s="2"/>
      <c r="TSH21" s="2"/>
      <c r="TSI21" s="2"/>
      <c r="TSJ21" s="2"/>
      <c r="TSK21" s="2"/>
      <c r="TSL21" s="2"/>
      <c r="TSM21" s="2"/>
      <c r="TSN21" s="2"/>
      <c r="TSO21" s="2"/>
      <c r="TSP21" s="2"/>
      <c r="TSQ21" s="2"/>
      <c r="TSR21" s="2"/>
      <c r="TSS21" s="2"/>
      <c r="TST21" s="2"/>
      <c r="TSU21" s="2"/>
      <c r="TSV21" s="2"/>
      <c r="TSW21" s="2"/>
      <c r="TSX21" s="2"/>
      <c r="TSY21" s="2"/>
      <c r="TSZ21" s="2"/>
      <c r="TTA21" s="2"/>
      <c r="TTB21" s="2"/>
      <c r="TTC21" s="2"/>
      <c r="TTD21" s="2"/>
      <c r="TTE21" s="2"/>
      <c r="TTF21" s="2"/>
      <c r="TTG21" s="2"/>
      <c r="TTH21" s="2"/>
      <c r="TTI21" s="2"/>
      <c r="TTJ21" s="2"/>
      <c r="TTK21" s="2"/>
      <c r="TTL21" s="2"/>
      <c r="TTM21" s="2"/>
      <c r="TTN21" s="2"/>
      <c r="TTO21" s="2"/>
      <c r="TTP21" s="2"/>
      <c r="TTQ21" s="2"/>
      <c r="TTR21" s="2"/>
      <c r="TTS21" s="2"/>
      <c r="TTT21" s="2"/>
      <c r="TTU21" s="2"/>
      <c r="TTV21" s="2"/>
      <c r="TTW21" s="2"/>
      <c r="TTX21" s="2"/>
      <c r="TTY21" s="2"/>
      <c r="TTZ21" s="2"/>
      <c r="TUA21" s="2"/>
      <c r="TUB21" s="2"/>
      <c r="TUC21" s="2"/>
      <c r="TUD21" s="2"/>
      <c r="TUE21" s="2"/>
      <c r="TUF21" s="2"/>
      <c r="TUG21" s="2"/>
      <c r="TUH21" s="2"/>
      <c r="TUI21" s="2"/>
      <c r="TUJ21" s="2"/>
      <c r="TUK21" s="2"/>
      <c r="TUL21" s="2"/>
      <c r="TUM21" s="2"/>
      <c r="TUN21" s="2"/>
      <c r="TUO21" s="2"/>
      <c r="TUP21" s="2"/>
      <c r="TUQ21" s="2"/>
      <c r="TUR21" s="2"/>
      <c r="TUS21" s="2"/>
      <c r="TUT21" s="2"/>
      <c r="TUU21" s="2"/>
      <c r="TUV21" s="2"/>
      <c r="TUW21" s="2"/>
      <c r="TUX21" s="2"/>
      <c r="TUY21" s="2"/>
      <c r="TUZ21" s="2"/>
      <c r="TVA21" s="2"/>
      <c r="TVB21" s="2"/>
      <c r="TVC21" s="2"/>
      <c r="TVD21" s="2"/>
      <c r="TVE21" s="2"/>
      <c r="TVF21" s="2"/>
      <c r="TVG21" s="2"/>
      <c r="TVH21" s="2"/>
      <c r="TVI21" s="2"/>
      <c r="TVJ21" s="2"/>
      <c r="TVK21" s="2"/>
      <c r="TVL21" s="2"/>
      <c r="TVM21" s="2"/>
      <c r="TVN21" s="2"/>
      <c r="TVO21" s="2"/>
      <c r="TVP21" s="2"/>
      <c r="TVQ21" s="2"/>
      <c r="TVR21" s="2"/>
      <c r="TVS21" s="2"/>
      <c r="TVT21" s="2"/>
      <c r="TVU21" s="2"/>
      <c r="TVV21" s="2"/>
      <c r="TVW21" s="2"/>
      <c r="TVX21" s="2"/>
      <c r="TVY21" s="2"/>
      <c r="TVZ21" s="2"/>
      <c r="TWA21" s="2"/>
      <c r="TWB21" s="2"/>
      <c r="TWC21" s="2"/>
      <c r="TWD21" s="2"/>
      <c r="TWE21" s="2"/>
      <c r="TWF21" s="2"/>
      <c r="TWG21" s="2"/>
      <c r="TWH21" s="2"/>
      <c r="TWI21" s="2"/>
      <c r="TWJ21" s="2"/>
      <c r="TWK21" s="2"/>
      <c r="TWL21" s="2"/>
      <c r="TWM21" s="2"/>
      <c r="TWN21" s="2"/>
      <c r="TWO21" s="2"/>
      <c r="TWP21" s="2"/>
      <c r="TWQ21" s="2"/>
      <c r="TWR21" s="2"/>
      <c r="TWS21" s="2"/>
      <c r="TWT21" s="2"/>
      <c r="TWU21" s="2"/>
      <c r="TWV21" s="2"/>
      <c r="TWW21" s="2"/>
      <c r="TWX21" s="2"/>
      <c r="TWY21" s="2"/>
      <c r="TWZ21" s="2"/>
      <c r="TXA21" s="2"/>
      <c r="TXB21" s="2"/>
      <c r="TXC21" s="2"/>
      <c r="TXD21" s="2"/>
      <c r="TXE21" s="2"/>
      <c r="TXF21" s="2"/>
      <c r="TXG21" s="2"/>
      <c r="TXH21" s="2"/>
      <c r="TXI21" s="2"/>
      <c r="TXJ21" s="2"/>
      <c r="TXK21" s="2"/>
      <c r="TXL21" s="2"/>
      <c r="TXM21" s="2"/>
      <c r="TXN21" s="2"/>
      <c r="TXO21" s="2"/>
      <c r="TXP21" s="2"/>
      <c r="TXQ21" s="2"/>
      <c r="TXR21" s="2"/>
      <c r="TXS21" s="2"/>
      <c r="TXT21" s="2"/>
      <c r="TXU21" s="2"/>
      <c r="TXV21" s="2"/>
      <c r="TXW21" s="2"/>
      <c r="TXX21" s="2"/>
      <c r="TXY21" s="2"/>
      <c r="TXZ21" s="2"/>
      <c r="TYA21" s="2"/>
      <c r="TYB21" s="2"/>
      <c r="TYC21" s="2"/>
      <c r="TYD21" s="2"/>
      <c r="TYE21" s="2"/>
      <c r="TYF21" s="2"/>
      <c r="TYG21" s="2"/>
      <c r="TYH21" s="2"/>
      <c r="TYI21" s="2"/>
      <c r="TYJ21" s="2"/>
      <c r="TYK21" s="2"/>
      <c r="TYL21" s="2"/>
      <c r="TYM21" s="2"/>
      <c r="TYN21" s="2"/>
      <c r="TYO21" s="2"/>
      <c r="TYP21" s="2"/>
      <c r="TYQ21" s="2"/>
      <c r="TYR21" s="2"/>
      <c r="TYS21" s="2"/>
      <c r="TYT21" s="2"/>
      <c r="TYU21" s="2"/>
      <c r="TYV21" s="2"/>
      <c r="TYW21" s="2"/>
      <c r="TYX21" s="2"/>
      <c r="TYY21" s="2"/>
      <c r="TYZ21" s="2"/>
      <c r="TZA21" s="2"/>
      <c r="TZB21" s="2"/>
      <c r="TZC21" s="2"/>
      <c r="TZD21" s="2"/>
      <c r="TZE21" s="2"/>
      <c r="TZF21" s="2"/>
      <c r="TZG21" s="2"/>
      <c r="TZH21" s="2"/>
      <c r="TZI21" s="2"/>
      <c r="TZJ21" s="2"/>
      <c r="TZK21" s="2"/>
      <c r="TZL21" s="2"/>
      <c r="TZM21" s="2"/>
      <c r="TZN21" s="2"/>
      <c r="TZO21" s="2"/>
      <c r="TZP21" s="2"/>
      <c r="TZQ21" s="2"/>
      <c r="TZR21" s="2"/>
      <c r="TZS21" s="2"/>
      <c r="TZT21" s="2"/>
      <c r="TZU21" s="2"/>
      <c r="TZV21" s="2"/>
      <c r="TZW21" s="2"/>
      <c r="TZX21" s="2"/>
      <c r="TZY21" s="2"/>
      <c r="TZZ21" s="2"/>
      <c r="UAA21" s="2"/>
      <c r="UAB21" s="2"/>
      <c r="UAC21" s="2"/>
      <c r="UAD21" s="2"/>
      <c r="UAE21" s="2"/>
      <c r="UAF21" s="2"/>
      <c r="UAG21" s="2"/>
      <c r="UAH21" s="2"/>
      <c r="UAI21" s="2"/>
      <c r="UAJ21" s="2"/>
      <c r="UAK21" s="2"/>
      <c r="UAL21" s="2"/>
      <c r="UAM21" s="2"/>
      <c r="UAN21" s="2"/>
      <c r="UAO21" s="2"/>
      <c r="UAP21" s="2"/>
      <c r="UAQ21" s="2"/>
      <c r="UAR21" s="2"/>
      <c r="UAS21" s="2"/>
      <c r="UAT21" s="2"/>
      <c r="UAU21" s="2"/>
      <c r="UAV21" s="2"/>
      <c r="UAW21" s="2"/>
      <c r="UAX21" s="2"/>
      <c r="UAY21" s="2"/>
      <c r="UAZ21" s="2"/>
      <c r="UBA21" s="2"/>
      <c r="UBB21" s="2"/>
      <c r="UBC21" s="2"/>
      <c r="UBD21" s="2"/>
      <c r="UBE21" s="2"/>
      <c r="UBF21" s="2"/>
      <c r="UBG21" s="2"/>
      <c r="UBH21" s="2"/>
      <c r="UBI21" s="2"/>
      <c r="UBJ21" s="2"/>
      <c r="UBK21" s="2"/>
      <c r="UBL21" s="2"/>
      <c r="UBM21" s="2"/>
      <c r="UBN21" s="2"/>
      <c r="UBO21" s="2"/>
      <c r="UBP21" s="2"/>
      <c r="UBQ21" s="2"/>
      <c r="UBR21" s="2"/>
      <c r="UBS21" s="2"/>
      <c r="UBT21" s="2"/>
      <c r="UBU21" s="2"/>
      <c r="UBV21" s="2"/>
      <c r="UBW21" s="2"/>
      <c r="UBX21" s="2"/>
      <c r="UBY21" s="2"/>
      <c r="UBZ21" s="2"/>
      <c r="UCA21" s="2"/>
      <c r="UCB21" s="2"/>
      <c r="UCC21" s="2"/>
      <c r="UCD21" s="2"/>
      <c r="UCE21" s="2"/>
      <c r="UCF21" s="2"/>
      <c r="UCG21" s="2"/>
      <c r="UCH21" s="2"/>
      <c r="UCI21" s="2"/>
      <c r="UCJ21" s="2"/>
      <c r="UCK21" s="2"/>
      <c r="UCL21" s="2"/>
      <c r="UCM21" s="2"/>
      <c r="UCN21" s="2"/>
      <c r="UCO21" s="2"/>
      <c r="UCP21" s="2"/>
      <c r="UCQ21" s="2"/>
      <c r="UCR21" s="2"/>
      <c r="UCS21" s="2"/>
      <c r="UCT21" s="2"/>
      <c r="UCU21" s="2"/>
      <c r="UCV21" s="2"/>
      <c r="UCW21" s="2"/>
      <c r="UCX21" s="2"/>
      <c r="UCY21" s="2"/>
      <c r="UCZ21" s="2"/>
      <c r="UDA21" s="2"/>
      <c r="UDB21" s="2"/>
      <c r="UDC21" s="2"/>
      <c r="UDD21" s="2"/>
      <c r="UDE21" s="2"/>
      <c r="UDF21" s="2"/>
      <c r="UDG21" s="2"/>
      <c r="UDH21" s="2"/>
      <c r="UDI21" s="2"/>
      <c r="UDJ21" s="2"/>
      <c r="UDK21" s="2"/>
      <c r="UDL21" s="2"/>
      <c r="UDM21" s="2"/>
      <c r="UDN21" s="2"/>
      <c r="UDO21" s="2"/>
      <c r="UDP21" s="2"/>
      <c r="UDQ21" s="2"/>
      <c r="UDR21" s="2"/>
      <c r="UDS21" s="2"/>
      <c r="UDT21" s="2"/>
      <c r="UDU21" s="2"/>
      <c r="UDV21" s="2"/>
      <c r="UDW21" s="2"/>
      <c r="UDX21" s="2"/>
      <c r="UDY21" s="2"/>
      <c r="UDZ21" s="2"/>
      <c r="UEA21" s="2"/>
      <c r="UEB21" s="2"/>
      <c r="UEC21" s="2"/>
      <c r="UED21" s="2"/>
      <c r="UEE21" s="2"/>
      <c r="UEF21" s="2"/>
      <c r="UEG21" s="2"/>
      <c r="UEH21" s="2"/>
      <c r="UEI21" s="2"/>
      <c r="UEJ21" s="2"/>
      <c r="UEK21" s="2"/>
      <c r="UEL21" s="2"/>
      <c r="UEM21" s="2"/>
      <c r="UEN21" s="2"/>
      <c r="UEO21" s="2"/>
      <c r="UEP21" s="2"/>
      <c r="UEQ21" s="2"/>
      <c r="UER21" s="2"/>
      <c r="UES21" s="2"/>
      <c r="UET21" s="2"/>
      <c r="UEU21" s="2"/>
      <c r="UEV21" s="2"/>
      <c r="UEW21" s="2"/>
      <c r="UEX21" s="2"/>
      <c r="UEY21" s="2"/>
      <c r="UEZ21" s="2"/>
      <c r="UFA21" s="2"/>
      <c r="UFB21" s="2"/>
      <c r="UFC21" s="2"/>
      <c r="UFD21" s="2"/>
      <c r="UFE21" s="2"/>
      <c r="UFF21" s="2"/>
      <c r="UFG21" s="2"/>
      <c r="UFH21" s="2"/>
      <c r="UFI21" s="2"/>
      <c r="UFJ21" s="2"/>
      <c r="UFK21" s="2"/>
      <c r="UFL21" s="2"/>
      <c r="UFM21" s="2"/>
      <c r="UFN21" s="2"/>
      <c r="UFO21" s="2"/>
      <c r="UFP21" s="2"/>
      <c r="UFQ21" s="2"/>
      <c r="UFR21" s="2"/>
      <c r="UFS21" s="2"/>
      <c r="UFT21" s="2"/>
      <c r="UFU21" s="2"/>
      <c r="UFV21" s="2"/>
      <c r="UFW21" s="2"/>
      <c r="UFX21" s="2"/>
      <c r="UFY21" s="2"/>
      <c r="UFZ21" s="2"/>
      <c r="UGA21" s="2"/>
      <c r="UGB21" s="2"/>
      <c r="UGC21" s="2"/>
      <c r="UGD21" s="2"/>
      <c r="UGE21" s="2"/>
      <c r="UGF21" s="2"/>
      <c r="UGG21" s="2"/>
      <c r="UGH21" s="2"/>
      <c r="UGI21" s="2"/>
      <c r="UGJ21" s="2"/>
      <c r="UGK21" s="2"/>
      <c r="UGL21" s="2"/>
      <c r="UGM21" s="2"/>
      <c r="UGN21" s="2"/>
      <c r="UGO21" s="2"/>
      <c r="UGP21" s="2"/>
      <c r="UGQ21" s="2"/>
      <c r="UGR21" s="2"/>
      <c r="UGS21" s="2"/>
      <c r="UGT21" s="2"/>
      <c r="UGU21" s="2"/>
      <c r="UGV21" s="2"/>
      <c r="UGW21" s="2"/>
      <c r="UGX21" s="2"/>
      <c r="UGY21" s="2"/>
      <c r="UGZ21" s="2"/>
      <c r="UHA21" s="2"/>
      <c r="UHB21" s="2"/>
      <c r="UHC21" s="2"/>
      <c r="UHD21" s="2"/>
      <c r="UHE21" s="2"/>
      <c r="UHF21" s="2"/>
      <c r="UHG21" s="2"/>
      <c r="UHH21" s="2"/>
      <c r="UHI21" s="2"/>
      <c r="UHJ21" s="2"/>
      <c r="UHK21" s="2"/>
      <c r="UHL21" s="2"/>
      <c r="UHM21" s="2"/>
      <c r="UHN21" s="2"/>
      <c r="UHO21" s="2"/>
      <c r="UHP21" s="2"/>
      <c r="UHQ21" s="2"/>
      <c r="UHR21" s="2"/>
      <c r="UHS21" s="2"/>
      <c r="UHT21" s="2"/>
      <c r="UHU21" s="2"/>
      <c r="UHV21" s="2"/>
      <c r="UHW21" s="2"/>
      <c r="UHX21" s="2"/>
      <c r="UHY21" s="2"/>
      <c r="UHZ21" s="2"/>
      <c r="UIA21" s="2"/>
      <c r="UIB21" s="2"/>
      <c r="UIC21" s="2"/>
      <c r="UID21" s="2"/>
      <c r="UIE21" s="2"/>
      <c r="UIF21" s="2"/>
      <c r="UIG21" s="2"/>
      <c r="UIH21" s="2"/>
      <c r="UII21" s="2"/>
      <c r="UIJ21" s="2"/>
      <c r="UIK21" s="2"/>
      <c r="UIL21" s="2"/>
      <c r="UIM21" s="2"/>
      <c r="UIN21" s="2"/>
      <c r="UIO21" s="2"/>
      <c r="UIP21" s="2"/>
      <c r="UIQ21" s="2"/>
      <c r="UIR21" s="2"/>
      <c r="UIS21" s="2"/>
      <c r="UIT21" s="2"/>
      <c r="UIU21" s="2"/>
      <c r="UIV21" s="2"/>
      <c r="UIW21" s="2"/>
      <c r="UIX21" s="2"/>
      <c r="UIY21" s="2"/>
      <c r="UIZ21" s="2"/>
      <c r="UJA21" s="2"/>
      <c r="UJB21" s="2"/>
      <c r="UJC21" s="2"/>
      <c r="UJD21" s="2"/>
      <c r="UJE21" s="2"/>
      <c r="UJF21" s="2"/>
      <c r="UJG21" s="2"/>
      <c r="UJH21" s="2"/>
      <c r="UJI21" s="2"/>
      <c r="UJJ21" s="2"/>
      <c r="UJK21" s="2"/>
      <c r="UJL21" s="2"/>
      <c r="UJM21" s="2"/>
      <c r="UJN21" s="2"/>
      <c r="UJO21" s="2"/>
      <c r="UJP21" s="2"/>
      <c r="UJQ21" s="2"/>
      <c r="UJR21" s="2"/>
      <c r="UJS21" s="2"/>
      <c r="UJT21" s="2"/>
      <c r="UJU21" s="2"/>
      <c r="UJV21" s="2"/>
      <c r="UJW21" s="2"/>
      <c r="UJX21" s="2"/>
      <c r="UJY21" s="2"/>
      <c r="UJZ21" s="2"/>
      <c r="UKA21" s="2"/>
      <c r="UKB21" s="2"/>
      <c r="UKC21" s="2"/>
      <c r="UKD21" s="2"/>
      <c r="UKE21" s="2"/>
      <c r="UKF21" s="2"/>
      <c r="UKG21" s="2"/>
      <c r="UKH21" s="2"/>
      <c r="UKI21" s="2"/>
      <c r="UKJ21" s="2"/>
      <c r="UKK21" s="2"/>
      <c r="UKL21" s="2"/>
      <c r="UKM21" s="2"/>
      <c r="UKN21" s="2"/>
      <c r="UKO21" s="2"/>
      <c r="UKP21" s="2"/>
      <c r="UKQ21" s="2"/>
      <c r="UKR21" s="2"/>
      <c r="UKS21" s="2"/>
      <c r="UKT21" s="2"/>
      <c r="UKU21" s="2"/>
      <c r="UKV21" s="2"/>
      <c r="UKW21" s="2"/>
      <c r="UKX21" s="2"/>
      <c r="UKY21" s="2"/>
      <c r="UKZ21" s="2"/>
      <c r="ULA21" s="2"/>
      <c r="ULB21" s="2"/>
      <c r="ULC21" s="2"/>
      <c r="ULD21" s="2"/>
      <c r="ULE21" s="2"/>
      <c r="ULF21" s="2"/>
      <c r="ULG21" s="2"/>
      <c r="ULH21" s="2"/>
      <c r="ULI21" s="2"/>
      <c r="ULJ21" s="2"/>
      <c r="ULK21" s="2"/>
      <c r="ULL21" s="2"/>
      <c r="ULM21" s="2"/>
      <c r="ULN21" s="2"/>
      <c r="ULO21" s="2"/>
      <c r="ULP21" s="2"/>
      <c r="ULQ21" s="2"/>
      <c r="ULR21" s="2"/>
      <c r="ULS21" s="2"/>
      <c r="ULT21" s="2"/>
      <c r="ULU21" s="2"/>
      <c r="ULV21" s="2"/>
      <c r="ULW21" s="2"/>
      <c r="ULX21" s="2"/>
      <c r="ULY21" s="2"/>
      <c r="ULZ21" s="2"/>
      <c r="UMA21" s="2"/>
      <c r="UMB21" s="2"/>
      <c r="UMC21" s="2"/>
      <c r="UMD21" s="2"/>
      <c r="UME21" s="2"/>
      <c r="UMF21" s="2"/>
      <c r="UMG21" s="2"/>
      <c r="UMH21" s="2"/>
      <c r="UMI21" s="2"/>
      <c r="UMJ21" s="2"/>
      <c r="UMK21" s="2"/>
      <c r="UML21" s="2"/>
      <c r="UMM21" s="2"/>
      <c r="UMN21" s="2"/>
      <c r="UMO21" s="2"/>
      <c r="UMP21" s="2"/>
      <c r="UMQ21" s="2"/>
      <c r="UMR21" s="2"/>
      <c r="UMS21" s="2"/>
      <c r="UMT21" s="2"/>
      <c r="UMU21" s="2"/>
      <c r="UMV21" s="2"/>
      <c r="UMW21" s="2"/>
      <c r="UMX21" s="2"/>
      <c r="UMY21" s="2"/>
      <c r="UMZ21" s="2"/>
      <c r="UNA21" s="2"/>
      <c r="UNB21" s="2"/>
      <c r="UNC21" s="2"/>
      <c r="UND21" s="2"/>
      <c r="UNE21" s="2"/>
      <c r="UNF21" s="2"/>
      <c r="UNG21" s="2"/>
      <c r="UNH21" s="2"/>
      <c r="UNI21" s="2"/>
      <c r="UNJ21" s="2"/>
      <c r="UNK21" s="2"/>
      <c r="UNL21" s="2"/>
      <c r="UNM21" s="2"/>
      <c r="UNN21" s="2"/>
      <c r="UNO21" s="2"/>
      <c r="UNP21" s="2"/>
      <c r="UNQ21" s="2"/>
      <c r="UNR21" s="2"/>
      <c r="UNS21" s="2"/>
      <c r="UNT21" s="2"/>
      <c r="UNU21" s="2"/>
      <c r="UNV21" s="2"/>
      <c r="UNW21" s="2"/>
      <c r="UNX21" s="2"/>
      <c r="UNY21" s="2"/>
      <c r="UNZ21" s="2"/>
      <c r="UOA21" s="2"/>
      <c r="UOB21" s="2"/>
      <c r="UOC21" s="2"/>
      <c r="UOD21" s="2"/>
      <c r="UOE21" s="2"/>
      <c r="UOF21" s="2"/>
      <c r="UOG21" s="2"/>
      <c r="UOH21" s="2"/>
      <c r="UOI21" s="2"/>
      <c r="UOJ21" s="2"/>
      <c r="UOK21" s="2"/>
      <c r="UOL21" s="2"/>
      <c r="UOM21" s="2"/>
      <c r="UON21" s="2"/>
      <c r="UOO21" s="2"/>
      <c r="UOP21" s="2"/>
      <c r="UOQ21" s="2"/>
      <c r="UOR21" s="2"/>
      <c r="UOS21" s="2"/>
      <c r="UOT21" s="2"/>
      <c r="UOU21" s="2"/>
      <c r="UOV21" s="2"/>
      <c r="UOW21" s="2"/>
      <c r="UOX21" s="2"/>
      <c r="UOY21" s="2"/>
      <c r="UOZ21" s="2"/>
      <c r="UPA21" s="2"/>
      <c r="UPB21" s="2"/>
      <c r="UPC21" s="2"/>
      <c r="UPD21" s="2"/>
      <c r="UPE21" s="2"/>
      <c r="UPF21" s="2"/>
      <c r="UPG21" s="2"/>
      <c r="UPH21" s="2"/>
      <c r="UPI21" s="2"/>
      <c r="UPJ21" s="2"/>
      <c r="UPK21" s="2"/>
      <c r="UPL21" s="2"/>
      <c r="UPM21" s="2"/>
      <c r="UPN21" s="2"/>
      <c r="UPO21" s="2"/>
      <c r="UPP21" s="2"/>
      <c r="UPQ21" s="2"/>
      <c r="UPR21" s="2"/>
      <c r="UPS21" s="2"/>
      <c r="UPT21" s="2"/>
      <c r="UPU21" s="2"/>
      <c r="UPV21" s="2"/>
      <c r="UPW21" s="2"/>
      <c r="UPX21" s="2"/>
      <c r="UPY21" s="2"/>
      <c r="UPZ21" s="2"/>
      <c r="UQA21" s="2"/>
      <c r="UQB21" s="2"/>
      <c r="UQC21" s="2"/>
      <c r="UQD21" s="2"/>
      <c r="UQE21" s="2"/>
      <c r="UQF21" s="2"/>
      <c r="UQG21" s="2"/>
      <c r="UQH21" s="2"/>
      <c r="UQI21" s="2"/>
      <c r="UQJ21" s="2"/>
      <c r="UQK21" s="2"/>
      <c r="UQL21" s="2"/>
      <c r="UQM21" s="2"/>
      <c r="UQN21" s="2"/>
      <c r="UQO21" s="2"/>
      <c r="UQP21" s="2"/>
      <c r="UQQ21" s="2"/>
      <c r="UQR21" s="2"/>
      <c r="UQS21" s="2"/>
      <c r="UQT21" s="2"/>
      <c r="UQU21" s="2"/>
      <c r="UQV21" s="2"/>
      <c r="UQW21" s="2"/>
      <c r="UQX21" s="2"/>
      <c r="UQY21" s="2"/>
      <c r="UQZ21" s="2"/>
      <c r="URA21" s="2"/>
      <c r="URB21" s="2"/>
      <c r="URC21" s="2"/>
      <c r="URD21" s="2"/>
      <c r="URE21" s="2"/>
      <c r="URF21" s="2"/>
      <c r="URG21" s="2"/>
      <c r="URH21" s="2"/>
      <c r="URI21" s="2"/>
      <c r="URJ21" s="2"/>
      <c r="URK21" s="2"/>
      <c r="URL21" s="2"/>
      <c r="URM21" s="2"/>
      <c r="URN21" s="2"/>
      <c r="URO21" s="2"/>
      <c r="URP21" s="2"/>
      <c r="URQ21" s="2"/>
      <c r="URR21" s="2"/>
      <c r="URS21" s="2"/>
      <c r="URT21" s="2"/>
      <c r="URU21" s="2"/>
      <c r="URV21" s="2"/>
      <c r="URW21" s="2"/>
      <c r="URX21" s="2"/>
      <c r="URY21" s="2"/>
      <c r="URZ21" s="2"/>
      <c r="USA21" s="2"/>
      <c r="USB21" s="2"/>
      <c r="USC21" s="2"/>
      <c r="USD21" s="2"/>
      <c r="USE21" s="2"/>
      <c r="USF21" s="2"/>
      <c r="USG21" s="2"/>
      <c r="USH21" s="2"/>
      <c r="USI21" s="2"/>
      <c r="USJ21" s="2"/>
      <c r="USK21" s="2"/>
      <c r="USL21" s="2"/>
      <c r="USM21" s="2"/>
      <c r="USN21" s="2"/>
      <c r="USO21" s="2"/>
      <c r="USP21" s="2"/>
      <c r="USQ21" s="2"/>
      <c r="USR21" s="2"/>
      <c r="USS21" s="2"/>
      <c r="UST21" s="2"/>
      <c r="USU21" s="2"/>
      <c r="USV21" s="2"/>
      <c r="USW21" s="2"/>
      <c r="USX21" s="2"/>
      <c r="USY21" s="2"/>
      <c r="USZ21" s="2"/>
      <c r="UTA21" s="2"/>
      <c r="UTB21" s="2"/>
      <c r="UTC21" s="2"/>
      <c r="UTD21" s="2"/>
      <c r="UTE21" s="2"/>
      <c r="UTF21" s="2"/>
      <c r="UTG21" s="2"/>
      <c r="UTH21" s="2"/>
      <c r="UTI21" s="2"/>
      <c r="UTJ21" s="2"/>
      <c r="UTK21" s="2"/>
      <c r="UTL21" s="2"/>
      <c r="UTM21" s="2"/>
      <c r="UTN21" s="2"/>
      <c r="UTO21" s="2"/>
      <c r="UTP21" s="2"/>
      <c r="UTQ21" s="2"/>
      <c r="UTR21" s="2"/>
      <c r="UTS21" s="2"/>
      <c r="UTT21" s="2"/>
      <c r="UTU21" s="2"/>
      <c r="UTV21" s="2"/>
      <c r="UTW21" s="2"/>
      <c r="UTX21" s="2"/>
      <c r="UTY21" s="2"/>
      <c r="UTZ21" s="2"/>
      <c r="UUA21" s="2"/>
      <c r="UUB21" s="2"/>
      <c r="UUC21" s="2"/>
      <c r="UUD21" s="2"/>
      <c r="UUE21" s="2"/>
      <c r="UUF21" s="2"/>
      <c r="UUG21" s="2"/>
      <c r="UUH21" s="2"/>
      <c r="UUI21" s="2"/>
      <c r="UUJ21" s="2"/>
      <c r="UUK21" s="2"/>
      <c r="UUL21" s="2"/>
      <c r="UUM21" s="2"/>
      <c r="UUN21" s="2"/>
      <c r="UUO21" s="2"/>
      <c r="UUP21" s="2"/>
      <c r="UUQ21" s="2"/>
      <c r="UUR21" s="2"/>
      <c r="UUS21" s="2"/>
      <c r="UUT21" s="2"/>
      <c r="UUU21" s="2"/>
      <c r="UUV21" s="2"/>
      <c r="UUW21" s="2"/>
      <c r="UUX21" s="2"/>
      <c r="UUY21" s="2"/>
      <c r="UUZ21" s="2"/>
      <c r="UVA21" s="2"/>
      <c r="UVB21" s="2"/>
      <c r="UVC21" s="2"/>
      <c r="UVD21" s="2"/>
      <c r="UVE21" s="2"/>
      <c r="UVF21" s="2"/>
      <c r="UVG21" s="2"/>
      <c r="UVH21" s="2"/>
      <c r="UVI21" s="2"/>
      <c r="UVJ21" s="2"/>
      <c r="UVK21" s="2"/>
      <c r="UVL21" s="2"/>
      <c r="UVM21" s="2"/>
      <c r="UVN21" s="2"/>
      <c r="UVO21" s="2"/>
      <c r="UVP21" s="2"/>
      <c r="UVQ21" s="2"/>
      <c r="UVR21" s="2"/>
      <c r="UVS21" s="2"/>
      <c r="UVT21" s="2"/>
      <c r="UVU21" s="2"/>
      <c r="UVV21" s="2"/>
      <c r="UVW21" s="2"/>
      <c r="UVX21" s="2"/>
      <c r="UVY21" s="2"/>
      <c r="UVZ21" s="2"/>
      <c r="UWA21" s="2"/>
      <c r="UWB21" s="2"/>
      <c r="UWC21" s="2"/>
      <c r="UWD21" s="2"/>
      <c r="UWE21" s="2"/>
      <c r="UWF21" s="2"/>
      <c r="UWG21" s="2"/>
      <c r="UWH21" s="2"/>
      <c r="UWI21" s="2"/>
      <c r="UWJ21" s="2"/>
      <c r="UWK21" s="2"/>
      <c r="UWL21" s="2"/>
      <c r="UWM21" s="2"/>
      <c r="UWN21" s="2"/>
      <c r="UWO21" s="2"/>
      <c r="UWP21" s="2"/>
      <c r="UWQ21" s="2"/>
      <c r="UWR21" s="2"/>
      <c r="UWS21" s="2"/>
      <c r="UWT21" s="2"/>
      <c r="UWU21" s="2"/>
      <c r="UWV21" s="2"/>
      <c r="UWW21" s="2"/>
      <c r="UWX21" s="2"/>
      <c r="UWY21" s="2"/>
      <c r="UWZ21" s="2"/>
      <c r="UXA21" s="2"/>
      <c r="UXB21" s="2"/>
      <c r="UXC21" s="2"/>
      <c r="UXD21" s="2"/>
      <c r="UXE21" s="2"/>
      <c r="UXF21" s="2"/>
      <c r="UXG21" s="2"/>
      <c r="UXH21" s="2"/>
      <c r="UXI21" s="2"/>
      <c r="UXJ21" s="2"/>
      <c r="UXK21" s="2"/>
      <c r="UXL21" s="2"/>
      <c r="UXM21" s="2"/>
      <c r="UXN21" s="2"/>
      <c r="UXO21" s="2"/>
      <c r="UXP21" s="2"/>
      <c r="UXQ21" s="2"/>
      <c r="UXR21" s="2"/>
      <c r="UXS21" s="2"/>
      <c r="UXT21" s="2"/>
      <c r="UXU21" s="2"/>
      <c r="UXV21" s="2"/>
      <c r="UXW21" s="2"/>
      <c r="UXX21" s="2"/>
      <c r="UXY21" s="2"/>
      <c r="UXZ21" s="2"/>
      <c r="UYA21" s="2"/>
      <c r="UYB21" s="2"/>
      <c r="UYC21" s="2"/>
      <c r="UYD21" s="2"/>
      <c r="UYE21" s="2"/>
      <c r="UYF21" s="2"/>
      <c r="UYG21" s="2"/>
      <c r="UYH21" s="2"/>
      <c r="UYI21" s="2"/>
      <c r="UYJ21" s="2"/>
      <c r="UYK21" s="2"/>
      <c r="UYL21" s="2"/>
      <c r="UYM21" s="2"/>
      <c r="UYN21" s="2"/>
      <c r="UYO21" s="2"/>
      <c r="UYP21" s="2"/>
      <c r="UYQ21" s="2"/>
      <c r="UYR21" s="2"/>
      <c r="UYS21" s="2"/>
      <c r="UYT21" s="2"/>
      <c r="UYU21" s="2"/>
      <c r="UYV21" s="2"/>
      <c r="UYW21" s="2"/>
      <c r="UYX21" s="2"/>
      <c r="UYY21" s="2"/>
      <c r="UYZ21" s="2"/>
      <c r="UZA21" s="2"/>
      <c r="UZB21" s="2"/>
      <c r="UZC21" s="2"/>
      <c r="UZD21" s="2"/>
      <c r="UZE21" s="2"/>
      <c r="UZF21" s="2"/>
      <c r="UZG21" s="2"/>
      <c r="UZH21" s="2"/>
      <c r="UZI21" s="2"/>
      <c r="UZJ21" s="2"/>
      <c r="UZK21" s="2"/>
      <c r="UZL21" s="2"/>
      <c r="UZM21" s="2"/>
      <c r="UZN21" s="2"/>
      <c r="UZO21" s="2"/>
      <c r="UZP21" s="2"/>
      <c r="UZQ21" s="2"/>
      <c r="UZR21" s="2"/>
      <c r="UZS21" s="2"/>
      <c r="UZT21" s="2"/>
      <c r="UZU21" s="2"/>
      <c r="UZV21" s="2"/>
      <c r="UZW21" s="2"/>
      <c r="UZX21" s="2"/>
      <c r="UZY21" s="2"/>
      <c r="UZZ21" s="2"/>
      <c r="VAA21" s="2"/>
      <c r="VAB21" s="2"/>
      <c r="VAC21" s="2"/>
      <c r="VAD21" s="2"/>
      <c r="VAE21" s="2"/>
      <c r="VAF21" s="2"/>
      <c r="VAG21" s="2"/>
      <c r="VAH21" s="2"/>
      <c r="VAI21" s="2"/>
      <c r="VAJ21" s="2"/>
      <c r="VAK21" s="2"/>
      <c r="VAL21" s="2"/>
      <c r="VAM21" s="2"/>
      <c r="VAN21" s="2"/>
      <c r="VAO21" s="2"/>
      <c r="VAP21" s="2"/>
      <c r="VAQ21" s="2"/>
      <c r="VAR21" s="2"/>
      <c r="VAS21" s="2"/>
      <c r="VAT21" s="2"/>
      <c r="VAU21" s="2"/>
      <c r="VAV21" s="2"/>
      <c r="VAW21" s="2"/>
      <c r="VAX21" s="2"/>
      <c r="VAY21" s="2"/>
      <c r="VAZ21" s="2"/>
      <c r="VBA21" s="2"/>
      <c r="VBB21" s="2"/>
      <c r="VBC21" s="2"/>
      <c r="VBD21" s="2"/>
      <c r="VBE21" s="2"/>
      <c r="VBF21" s="2"/>
      <c r="VBG21" s="2"/>
      <c r="VBH21" s="2"/>
      <c r="VBI21" s="2"/>
      <c r="VBJ21" s="2"/>
      <c r="VBK21" s="2"/>
      <c r="VBL21" s="2"/>
      <c r="VBM21" s="2"/>
      <c r="VBN21" s="2"/>
      <c r="VBO21" s="2"/>
      <c r="VBP21" s="2"/>
      <c r="VBQ21" s="2"/>
      <c r="VBR21" s="2"/>
      <c r="VBS21" s="2"/>
      <c r="VBT21" s="2"/>
      <c r="VBU21" s="2"/>
      <c r="VBV21" s="2"/>
      <c r="VBW21" s="2"/>
      <c r="VBX21" s="2"/>
      <c r="VBY21" s="2"/>
      <c r="VBZ21" s="2"/>
      <c r="VCA21" s="2"/>
      <c r="VCB21" s="2"/>
      <c r="VCC21" s="2"/>
      <c r="VCD21" s="2"/>
      <c r="VCE21" s="2"/>
      <c r="VCF21" s="2"/>
      <c r="VCG21" s="2"/>
      <c r="VCH21" s="2"/>
      <c r="VCI21" s="2"/>
      <c r="VCJ21" s="2"/>
      <c r="VCK21" s="2"/>
      <c r="VCL21" s="2"/>
      <c r="VCM21" s="2"/>
      <c r="VCN21" s="2"/>
      <c r="VCO21" s="2"/>
      <c r="VCP21" s="2"/>
      <c r="VCQ21" s="2"/>
      <c r="VCR21" s="2"/>
      <c r="VCS21" s="2"/>
      <c r="VCT21" s="2"/>
      <c r="VCU21" s="2"/>
      <c r="VCV21" s="2"/>
      <c r="VCW21" s="2"/>
      <c r="VCX21" s="2"/>
      <c r="VCY21" s="2"/>
      <c r="VCZ21" s="2"/>
      <c r="VDA21" s="2"/>
      <c r="VDB21" s="2"/>
      <c r="VDC21" s="2"/>
      <c r="VDD21" s="2"/>
      <c r="VDE21" s="2"/>
      <c r="VDF21" s="2"/>
      <c r="VDG21" s="2"/>
      <c r="VDH21" s="2"/>
      <c r="VDI21" s="2"/>
      <c r="VDJ21" s="2"/>
      <c r="VDK21" s="2"/>
      <c r="VDL21" s="2"/>
      <c r="VDM21" s="2"/>
      <c r="VDN21" s="2"/>
      <c r="VDO21" s="2"/>
      <c r="VDP21" s="2"/>
      <c r="VDQ21" s="2"/>
      <c r="VDR21" s="2"/>
      <c r="VDS21" s="2"/>
      <c r="VDT21" s="2"/>
      <c r="VDU21" s="2"/>
      <c r="VDV21" s="2"/>
      <c r="VDW21" s="2"/>
      <c r="VDX21" s="2"/>
      <c r="VDY21" s="2"/>
      <c r="VDZ21" s="2"/>
      <c r="VEA21" s="2"/>
      <c r="VEB21" s="2"/>
      <c r="VEC21" s="2"/>
      <c r="VED21" s="2"/>
      <c r="VEE21" s="2"/>
      <c r="VEF21" s="2"/>
      <c r="VEG21" s="2"/>
      <c r="VEH21" s="2"/>
      <c r="VEI21" s="2"/>
      <c r="VEJ21" s="2"/>
      <c r="VEK21" s="2"/>
      <c r="VEL21" s="2"/>
      <c r="VEM21" s="2"/>
      <c r="VEN21" s="2"/>
      <c r="VEO21" s="2"/>
      <c r="VEP21" s="2"/>
      <c r="VEQ21" s="2"/>
      <c r="VER21" s="2"/>
      <c r="VES21" s="2"/>
      <c r="VET21" s="2"/>
      <c r="VEU21" s="2"/>
      <c r="VEV21" s="2"/>
      <c r="VEW21" s="2"/>
      <c r="VEX21" s="2"/>
      <c r="VEY21" s="2"/>
      <c r="VEZ21" s="2"/>
      <c r="VFA21" s="2"/>
      <c r="VFB21" s="2"/>
      <c r="VFC21" s="2"/>
      <c r="VFD21" s="2"/>
      <c r="VFE21" s="2"/>
      <c r="VFF21" s="2"/>
      <c r="VFG21" s="2"/>
      <c r="VFH21" s="2"/>
      <c r="VFI21" s="2"/>
      <c r="VFJ21" s="2"/>
      <c r="VFK21" s="2"/>
      <c r="VFL21" s="2"/>
      <c r="VFM21" s="2"/>
      <c r="VFN21" s="2"/>
      <c r="VFO21" s="2"/>
      <c r="VFP21" s="2"/>
      <c r="VFQ21" s="2"/>
      <c r="VFR21" s="2"/>
      <c r="VFS21" s="2"/>
      <c r="VFT21" s="2"/>
      <c r="VFU21" s="2"/>
      <c r="VFV21" s="2"/>
      <c r="VFW21" s="2"/>
      <c r="VFX21" s="2"/>
      <c r="VFY21" s="2"/>
      <c r="VFZ21" s="2"/>
      <c r="VGA21" s="2"/>
      <c r="VGB21" s="2"/>
      <c r="VGC21" s="2"/>
      <c r="VGD21" s="2"/>
      <c r="VGE21" s="2"/>
      <c r="VGF21" s="2"/>
      <c r="VGG21" s="2"/>
      <c r="VGH21" s="2"/>
      <c r="VGI21" s="2"/>
      <c r="VGJ21" s="2"/>
      <c r="VGK21" s="2"/>
      <c r="VGL21" s="2"/>
      <c r="VGM21" s="2"/>
      <c r="VGN21" s="2"/>
      <c r="VGO21" s="2"/>
      <c r="VGP21" s="2"/>
      <c r="VGQ21" s="2"/>
      <c r="VGR21" s="2"/>
      <c r="VGS21" s="2"/>
      <c r="VGT21" s="2"/>
      <c r="VGU21" s="2"/>
      <c r="VGV21" s="2"/>
      <c r="VGW21" s="2"/>
      <c r="VGX21" s="2"/>
      <c r="VGY21" s="2"/>
      <c r="VGZ21" s="2"/>
      <c r="VHA21" s="2"/>
      <c r="VHB21" s="2"/>
      <c r="VHC21" s="2"/>
      <c r="VHD21" s="2"/>
      <c r="VHE21" s="2"/>
      <c r="VHF21" s="2"/>
      <c r="VHG21" s="2"/>
      <c r="VHH21" s="2"/>
      <c r="VHI21" s="2"/>
      <c r="VHJ21" s="2"/>
      <c r="VHK21" s="2"/>
      <c r="VHL21" s="2"/>
      <c r="VHM21" s="2"/>
      <c r="VHN21" s="2"/>
      <c r="VHO21" s="2"/>
      <c r="VHP21" s="2"/>
      <c r="VHQ21" s="2"/>
      <c r="VHR21" s="2"/>
      <c r="VHS21" s="2"/>
      <c r="VHT21" s="2"/>
      <c r="VHU21" s="2"/>
      <c r="VHV21" s="2"/>
      <c r="VHW21" s="2"/>
      <c r="VHX21" s="2"/>
      <c r="VHY21" s="2"/>
      <c r="VHZ21" s="2"/>
      <c r="VIA21" s="2"/>
      <c r="VIB21" s="2"/>
      <c r="VIC21" s="2"/>
      <c r="VID21" s="2"/>
      <c r="VIE21" s="2"/>
      <c r="VIF21" s="2"/>
      <c r="VIG21" s="2"/>
      <c r="VIH21" s="2"/>
      <c r="VII21" s="2"/>
      <c r="VIJ21" s="2"/>
      <c r="VIK21" s="2"/>
      <c r="VIL21" s="2"/>
      <c r="VIM21" s="2"/>
      <c r="VIN21" s="2"/>
      <c r="VIO21" s="2"/>
      <c r="VIP21" s="2"/>
      <c r="VIQ21" s="2"/>
      <c r="VIR21" s="2"/>
      <c r="VIS21" s="2"/>
      <c r="VIT21" s="2"/>
      <c r="VIU21" s="2"/>
      <c r="VIV21" s="2"/>
      <c r="VIW21" s="2"/>
      <c r="VIX21" s="2"/>
      <c r="VIY21" s="2"/>
      <c r="VIZ21" s="2"/>
      <c r="VJA21" s="2"/>
      <c r="VJB21" s="2"/>
      <c r="VJC21" s="2"/>
      <c r="VJD21" s="2"/>
      <c r="VJE21" s="2"/>
      <c r="VJF21" s="2"/>
      <c r="VJG21" s="2"/>
      <c r="VJH21" s="2"/>
      <c r="VJI21" s="2"/>
      <c r="VJJ21" s="2"/>
      <c r="VJK21" s="2"/>
      <c r="VJL21" s="2"/>
      <c r="VJM21" s="2"/>
      <c r="VJN21" s="2"/>
      <c r="VJO21" s="2"/>
      <c r="VJP21" s="2"/>
      <c r="VJQ21" s="2"/>
      <c r="VJR21" s="2"/>
      <c r="VJS21" s="2"/>
      <c r="VJT21" s="2"/>
      <c r="VJU21" s="2"/>
      <c r="VJV21" s="2"/>
      <c r="VJW21" s="2"/>
      <c r="VJX21" s="2"/>
      <c r="VJY21" s="2"/>
      <c r="VJZ21" s="2"/>
      <c r="VKA21" s="2"/>
      <c r="VKB21" s="2"/>
      <c r="VKC21" s="2"/>
      <c r="VKD21" s="2"/>
      <c r="VKE21" s="2"/>
      <c r="VKF21" s="2"/>
      <c r="VKG21" s="2"/>
      <c r="VKH21" s="2"/>
      <c r="VKI21" s="2"/>
      <c r="VKJ21" s="2"/>
      <c r="VKK21" s="2"/>
      <c r="VKL21" s="2"/>
      <c r="VKM21" s="2"/>
      <c r="VKN21" s="2"/>
      <c r="VKO21" s="2"/>
      <c r="VKP21" s="2"/>
      <c r="VKQ21" s="2"/>
      <c r="VKR21" s="2"/>
      <c r="VKS21" s="2"/>
      <c r="VKT21" s="2"/>
      <c r="VKU21" s="2"/>
      <c r="VKV21" s="2"/>
      <c r="VKW21" s="2"/>
      <c r="VKX21" s="2"/>
      <c r="VKY21" s="2"/>
      <c r="VKZ21" s="2"/>
      <c r="VLA21" s="2"/>
      <c r="VLB21" s="2"/>
      <c r="VLC21" s="2"/>
      <c r="VLD21" s="2"/>
      <c r="VLE21" s="2"/>
      <c r="VLF21" s="2"/>
      <c r="VLG21" s="2"/>
      <c r="VLH21" s="2"/>
      <c r="VLI21" s="2"/>
      <c r="VLJ21" s="2"/>
      <c r="VLK21" s="2"/>
      <c r="VLL21" s="2"/>
      <c r="VLM21" s="2"/>
      <c r="VLN21" s="2"/>
      <c r="VLO21" s="2"/>
      <c r="VLP21" s="2"/>
      <c r="VLQ21" s="2"/>
      <c r="VLR21" s="2"/>
      <c r="VLS21" s="2"/>
      <c r="VLT21" s="2"/>
      <c r="VLU21" s="2"/>
      <c r="VLV21" s="2"/>
      <c r="VLW21" s="2"/>
      <c r="VLX21" s="2"/>
      <c r="VLY21" s="2"/>
      <c r="VLZ21" s="2"/>
      <c r="VMA21" s="2"/>
      <c r="VMB21" s="2"/>
      <c r="VMC21" s="2"/>
      <c r="VMD21" s="2"/>
      <c r="VME21" s="2"/>
      <c r="VMF21" s="2"/>
      <c r="VMG21" s="2"/>
      <c r="VMH21" s="2"/>
      <c r="VMI21" s="2"/>
      <c r="VMJ21" s="2"/>
      <c r="VMK21" s="2"/>
      <c r="VML21" s="2"/>
      <c r="VMM21" s="2"/>
      <c r="VMN21" s="2"/>
      <c r="VMO21" s="2"/>
      <c r="VMP21" s="2"/>
      <c r="VMQ21" s="2"/>
      <c r="VMR21" s="2"/>
      <c r="VMS21" s="2"/>
      <c r="VMT21" s="2"/>
      <c r="VMU21" s="2"/>
      <c r="VMV21" s="2"/>
      <c r="VMW21" s="2"/>
      <c r="VMX21" s="2"/>
      <c r="VMY21" s="2"/>
      <c r="VMZ21" s="2"/>
      <c r="VNA21" s="2"/>
      <c r="VNB21" s="2"/>
      <c r="VNC21" s="2"/>
      <c r="VND21" s="2"/>
      <c r="VNE21" s="2"/>
      <c r="VNF21" s="2"/>
      <c r="VNG21" s="2"/>
      <c r="VNH21" s="2"/>
      <c r="VNI21" s="2"/>
      <c r="VNJ21" s="2"/>
      <c r="VNK21" s="2"/>
      <c r="VNL21" s="2"/>
      <c r="VNM21" s="2"/>
      <c r="VNN21" s="2"/>
      <c r="VNO21" s="2"/>
      <c r="VNP21" s="2"/>
      <c r="VNQ21" s="2"/>
      <c r="VNR21" s="2"/>
      <c r="VNS21" s="2"/>
      <c r="VNT21" s="2"/>
      <c r="VNU21" s="2"/>
      <c r="VNV21" s="2"/>
      <c r="VNW21" s="2"/>
      <c r="VNX21" s="2"/>
      <c r="VNY21" s="2"/>
      <c r="VNZ21" s="2"/>
      <c r="VOA21" s="2"/>
      <c r="VOB21" s="2"/>
      <c r="VOC21" s="2"/>
      <c r="VOD21" s="2"/>
      <c r="VOE21" s="2"/>
      <c r="VOF21" s="2"/>
      <c r="VOG21" s="2"/>
      <c r="VOH21" s="2"/>
      <c r="VOI21" s="2"/>
      <c r="VOJ21" s="2"/>
      <c r="VOK21" s="2"/>
      <c r="VOL21" s="2"/>
      <c r="VOM21" s="2"/>
      <c r="VON21" s="2"/>
      <c r="VOO21" s="2"/>
      <c r="VOP21" s="2"/>
      <c r="VOQ21" s="2"/>
      <c r="VOR21" s="2"/>
      <c r="VOS21" s="2"/>
      <c r="VOT21" s="2"/>
      <c r="VOU21" s="2"/>
      <c r="VOV21" s="2"/>
      <c r="VOW21" s="2"/>
      <c r="VOX21" s="2"/>
      <c r="VOY21" s="2"/>
      <c r="VOZ21" s="2"/>
      <c r="VPA21" s="2"/>
      <c r="VPB21" s="2"/>
      <c r="VPC21" s="2"/>
      <c r="VPD21" s="2"/>
      <c r="VPE21" s="2"/>
      <c r="VPF21" s="2"/>
      <c r="VPG21" s="2"/>
      <c r="VPH21" s="2"/>
      <c r="VPI21" s="2"/>
      <c r="VPJ21" s="2"/>
      <c r="VPK21" s="2"/>
      <c r="VPL21" s="2"/>
      <c r="VPM21" s="2"/>
      <c r="VPN21" s="2"/>
      <c r="VPO21" s="2"/>
      <c r="VPP21" s="2"/>
      <c r="VPQ21" s="2"/>
      <c r="VPR21" s="2"/>
      <c r="VPS21" s="2"/>
      <c r="VPT21" s="2"/>
      <c r="VPU21" s="2"/>
      <c r="VPV21" s="2"/>
      <c r="VPW21" s="2"/>
      <c r="VPX21" s="2"/>
      <c r="VPY21" s="2"/>
      <c r="VPZ21" s="2"/>
      <c r="VQA21" s="2"/>
      <c r="VQB21" s="2"/>
      <c r="VQC21" s="2"/>
      <c r="VQD21" s="2"/>
      <c r="VQE21" s="2"/>
      <c r="VQF21" s="2"/>
      <c r="VQG21" s="2"/>
      <c r="VQH21" s="2"/>
      <c r="VQI21" s="2"/>
      <c r="VQJ21" s="2"/>
      <c r="VQK21" s="2"/>
      <c r="VQL21" s="2"/>
      <c r="VQM21" s="2"/>
      <c r="VQN21" s="2"/>
      <c r="VQO21" s="2"/>
      <c r="VQP21" s="2"/>
      <c r="VQQ21" s="2"/>
      <c r="VQR21" s="2"/>
      <c r="VQS21" s="2"/>
      <c r="VQT21" s="2"/>
      <c r="VQU21" s="2"/>
      <c r="VQV21" s="2"/>
      <c r="VQW21" s="2"/>
      <c r="VQX21" s="2"/>
      <c r="VQY21" s="2"/>
      <c r="VQZ21" s="2"/>
      <c r="VRA21" s="2"/>
      <c r="VRB21" s="2"/>
      <c r="VRC21" s="2"/>
      <c r="VRD21" s="2"/>
      <c r="VRE21" s="2"/>
      <c r="VRF21" s="2"/>
      <c r="VRG21" s="2"/>
      <c r="VRH21" s="2"/>
      <c r="VRI21" s="2"/>
      <c r="VRJ21" s="2"/>
      <c r="VRK21" s="2"/>
      <c r="VRL21" s="2"/>
      <c r="VRM21" s="2"/>
      <c r="VRN21" s="2"/>
      <c r="VRO21" s="2"/>
      <c r="VRP21" s="2"/>
      <c r="VRQ21" s="2"/>
      <c r="VRR21" s="2"/>
      <c r="VRS21" s="2"/>
      <c r="VRT21" s="2"/>
      <c r="VRU21" s="2"/>
      <c r="VRV21" s="2"/>
      <c r="VRW21" s="2"/>
      <c r="VRX21" s="2"/>
      <c r="VRY21" s="2"/>
      <c r="VRZ21" s="2"/>
      <c r="VSA21" s="2"/>
      <c r="VSB21" s="2"/>
      <c r="VSC21" s="2"/>
      <c r="VSD21" s="2"/>
      <c r="VSE21" s="2"/>
      <c r="VSF21" s="2"/>
      <c r="VSG21" s="2"/>
      <c r="VSH21" s="2"/>
      <c r="VSI21" s="2"/>
      <c r="VSJ21" s="2"/>
      <c r="VSK21" s="2"/>
      <c r="VSL21" s="2"/>
      <c r="VSM21" s="2"/>
      <c r="VSN21" s="2"/>
      <c r="VSO21" s="2"/>
      <c r="VSP21" s="2"/>
      <c r="VSQ21" s="2"/>
      <c r="VSR21" s="2"/>
      <c r="VSS21" s="2"/>
      <c r="VST21" s="2"/>
      <c r="VSU21" s="2"/>
      <c r="VSV21" s="2"/>
      <c r="VSW21" s="2"/>
      <c r="VSX21" s="2"/>
      <c r="VSY21" s="2"/>
      <c r="VSZ21" s="2"/>
      <c r="VTA21" s="2"/>
      <c r="VTB21" s="2"/>
      <c r="VTC21" s="2"/>
      <c r="VTD21" s="2"/>
      <c r="VTE21" s="2"/>
      <c r="VTF21" s="2"/>
      <c r="VTG21" s="2"/>
      <c r="VTH21" s="2"/>
      <c r="VTI21" s="2"/>
      <c r="VTJ21" s="2"/>
      <c r="VTK21" s="2"/>
      <c r="VTL21" s="2"/>
      <c r="VTM21" s="2"/>
      <c r="VTN21" s="2"/>
      <c r="VTO21" s="2"/>
      <c r="VTP21" s="2"/>
      <c r="VTQ21" s="2"/>
      <c r="VTR21" s="2"/>
      <c r="VTS21" s="2"/>
      <c r="VTT21" s="2"/>
      <c r="VTU21" s="2"/>
      <c r="VTV21" s="2"/>
      <c r="VTW21" s="2"/>
      <c r="VTX21" s="2"/>
      <c r="VTY21" s="2"/>
      <c r="VTZ21" s="2"/>
      <c r="VUA21" s="2"/>
      <c r="VUB21" s="2"/>
      <c r="VUC21" s="2"/>
      <c r="VUD21" s="2"/>
      <c r="VUE21" s="2"/>
      <c r="VUF21" s="2"/>
      <c r="VUG21" s="2"/>
      <c r="VUH21" s="2"/>
      <c r="VUI21" s="2"/>
      <c r="VUJ21" s="2"/>
      <c r="VUK21" s="2"/>
      <c r="VUL21" s="2"/>
      <c r="VUM21" s="2"/>
      <c r="VUN21" s="2"/>
      <c r="VUO21" s="2"/>
      <c r="VUP21" s="2"/>
      <c r="VUQ21" s="2"/>
      <c r="VUR21" s="2"/>
      <c r="VUS21" s="2"/>
      <c r="VUT21" s="2"/>
      <c r="VUU21" s="2"/>
      <c r="VUV21" s="2"/>
      <c r="VUW21" s="2"/>
      <c r="VUX21" s="2"/>
      <c r="VUY21" s="2"/>
      <c r="VUZ21" s="2"/>
      <c r="VVA21" s="2"/>
      <c r="VVB21" s="2"/>
      <c r="VVC21" s="2"/>
      <c r="VVD21" s="2"/>
      <c r="VVE21" s="2"/>
      <c r="VVF21" s="2"/>
      <c r="VVG21" s="2"/>
      <c r="VVH21" s="2"/>
      <c r="VVI21" s="2"/>
      <c r="VVJ21" s="2"/>
      <c r="VVK21" s="2"/>
      <c r="VVL21" s="2"/>
      <c r="VVM21" s="2"/>
      <c r="VVN21" s="2"/>
      <c r="VVO21" s="2"/>
      <c r="VVP21" s="2"/>
      <c r="VVQ21" s="2"/>
      <c r="VVR21" s="2"/>
      <c r="VVS21" s="2"/>
      <c r="VVT21" s="2"/>
      <c r="VVU21" s="2"/>
      <c r="VVV21" s="2"/>
      <c r="VVW21" s="2"/>
      <c r="VVX21" s="2"/>
      <c r="VVY21" s="2"/>
      <c r="VVZ21" s="2"/>
      <c r="VWA21" s="2"/>
      <c r="VWB21" s="2"/>
      <c r="VWC21" s="2"/>
      <c r="VWD21" s="2"/>
      <c r="VWE21" s="2"/>
      <c r="VWF21" s="2"/>
      <c r="VWG21" s="2"/>
      <c r="VWH21" s="2"/>
      <c r="VWI21" s="2"/>
      <c r="VWJ21" s="2"/>
      <c r="VWK21" s="2"/>
      <c r="VWL21" s="2"/>
      <c r="VWM21" s="2"/>
      <c r="VWN21" s="2"/>
      <c r="VWO21" s="2"/>
      <c r="VWP21" s="2"/>
      <c r="VWQ21" s="2"/>
      <c r="VWR21" s="2"/>
      <c r="VWS21" s="2"/>
      <c r="VWT21" s="2"/>
      <c r="VWU21" s="2"/>
      <c r="VWV21" s="2"/>
      <c r="VWW21" s="2"/>
      <c r="VWX21" s="2"/>
      <c r="VWY21" s="2"/>
      <c r="VWZ21" s="2"/>
      <c r="VXA21" s="2"/>
      <c r="VXB21" s="2"/>
      <c r="VXC21" s="2"/>
      <c r="VXD21" s="2"/>
      <c r="VXE21" s="2"/>
      <c r="VXF21" s="2"/>
      <c r="VXG21" s="2"/>
      <c r="VXH21" s="2"/>
      <c r="VXI21" s="2"/>
      <c r="VXJ21" s="2"/>
      <c r="VXK21" s="2"/>
      <c r="VXL21" s="2"/>
      <c r="VXM21" s="2"/>
      <c r="VXN21" s="2"/>
      <c r="VXO21" s="2"/>
      <c r="VXP21" s="2"/>
      <c r="VXQ21" s="2"/>
      <c r="VXR21" s="2"/>
      <c r="VXS21" s="2"/>
      <c r="VXT21" s="2"/>
      <c r="VXU21" s="2"/>
      <c r="VXV21" s="2"/>
      <c r="VXW21" s="2"/>
      <c r="VXX21" s="2"/>
      <c r="VXY21" s="2"/>
      <c r="VXZ21" s="2"/>
      <c r="VYA21" s="2"/>
      <c r="VYB21" s="2"/>
      <c r="VYC21" s="2"/>
      <c r="VYD21" s="2"/>
      <c r="VYE21" s="2"/>
      <c r="VYF21" s="2"/>
      <c r="VYG21" s="2"/>
      <c r="VYH21" s="2"/>
      <c r="VYI21" s="2"/>
      <c r="VYJ21" s="2"/>
      <c r="VYK21" s="2"/>
      <c r="VYL21" s="2"/>
      <c r="VYM21" s="2"/>
      <c r="VYN21" s="2"/>
      <c r="VYO21" s="2"/>
      <c r="VYP21" s="2"/>
      <c r="VYQ21" s="2"/>
      <c r="VYR21" s="2"/>
      <c r="VYS21" s="2"/>
      <c r="VYT21" s="2"/>
      <c r="VYU21" s="2"/>
      <c r="VYV21" s="2"/>
      <c r="VYW21" s="2"/>
      <c r="VYX21" s="2"/>
      <c r="VYY21" s="2"/>
      <c r="VYZ21" s="2"/>
      <c r="VZA21" s="2"/>
      <c r="VZB21" s="2"/>
      <c r="VZC21" s="2"/>
      <c r="VZD21" s="2"/>
      <c r="VZE21" s="2"/>
      <c r="VZF21" s="2"/>
      <c r="VZG21" s="2"/>
      <c r="VZH21" s="2"/>
      <c r="VZI21" s="2"/>
      <c r="VZJ21" s="2"/>
      <c r="VZK21" s="2"/>
      <c r="VZL21" s="2"/>
      <c r="VZM21" s="2"/>
      <c r="VZN21" s="2"/>
      <c r="VZO21" s="2"/>
      <c r="VZP21" s="2"/>
      <c r="VZQ21" s="2"/>
      <c r="VZR21" s="2"/>
      <c r="VZS21" s="2"/>
      <c r="VZT21" s="2"/>
      <c r="VZU21" s="2"/>
      <c r="VZV21" s="2"/>
      <c r="VZW21" s="2"/>
      <c r="VZX21" s="2"/>
      <c r="VZY21" s="2"/>
      <c r="VZZ21" s="2"/>
      <c r="WAA21" s="2"/>
      <c r="WAB21" s="2"/>
      <c r="WAC21" s="2"/>
      <c r="WAD21" s="2"/>
      <c r="WAE21" s="2"/>
      <c r="WAF21" s="2"/>
      <c r="WAG21" s="2"/>
      <c r="WAH21" s="2"/>
      <c r="WAI21" s="2"/>
      <c r="WAJ21" s="2"/>
      <c r="WAK21" s="2"/>
      <c r="WAL21" s="2"/>
      <c r="WAM21" s="2"/>
      <c r="WAN21" s="2"/>
      <c r="WAO21" s="2"/>
      <c r="WAP21" s="2"/>
      <c r="WAQ21" s="2"/>
      <c r="WAR21" s="2"/>
      <c r="WAS21" s="2"/>
      <c r="WAT21" s="2"/>
      <c r="WAU21" s="2"/>
      <c r="WAV21" s="2"/>
      <c r="WAW21" s="2"/>
      <c r="WAX21" s="2"/>
      <c r="WAY21" s="2"/>
      <c r="WAZ21" s="2"/>
      <c r="WBA21" s="2"/>
      <c r="WBB21" s="2"/>
      <c r="WBC21" s="2"/>
      <c r="WBD21" s="2"/>
      <c r="WBE21" s="2"/>
      <c r="WBF21" s="2"/>
      <c r="WBG21" s="2"/>
      <c r="WBH21" s="2"/>
      <c r="WBI21" s="2"/>
      <c r="WBJ21" s="2"/>
      <c r="WBK21" s="2"/>
      <c r="WBL21" s="2"/>
      <c r="WBM21" s="2"/>
      <c r="WBN21" s="2"/>
      <c r="WBO21" s="2"/>
      <c r="WBP21" s="2"/>
      <c r="WBQ21" s="2"/>
      <c r="WBR21" s="2"/>
      <c r="WBS21" s="2"/>
      <c r="WBT21" s="2"/>
      <c r="WBU21" s="2"/>
      <c r="WBV21" s="2"/>
      <c r="WBW21" s="2"/>
      <c r="WBX21" s="2"/>
      <c r="WBY21" s="2"/>
      <c r="WBZ21" s="2"/>
      <c r="WCA21" s="2"/>
      <c r="WCB21" s="2"/>
      <c r="WCC21" s="2"/>
      <c r="WCD21" s="2"/>
      <c r="WCE21" s="2"/>
      <c r="WCF21" s="2"/>
      <c r="WCG21" s="2"/>
      <c r="WCH21" s="2"/>
      <c r="WCI21" s="2"/>
      <c r="WCJ21" s="2"/>
      <c r="WCK21" s="2"/>
      <c r="WCL21" s="2"/>
      <c r="WCM21" s="2"/>
      <c r="WCN21" s="2"/>
      <c r="WCO21" s="2"/>
      <c r="WCP21" s="2"/>
      <c r="WCQ21" s="2"/>
      <c r="WCR21" s="2"/>
      <c r="WCS21" s="2"/>
      <c r="WCT21" s="2"/>
      <c r="WCU21" s="2"/>
      <c r="WCV21" s="2"/>
      <c r="WCW21" s="2"/>
      <c r="WCX21" s="2"/>
      <c r="WCY21" s="2"/>
      <c r="WCZ21" s="2"/>
      <c r="WDA21" s="2"/>
      <c r="WDB21" s="2"/>
      <c r="WDC21" s="2"/>
      <c r="WDD21" s="2"/>
      <c r="WDE21" s="2"/>
      <c r="WDF21" s="2"/>
      <c r="WDG21" s="2"/>
      <c r="WDH21" s="2"/>
      <c r="WDI21" s="2"/>
      <c r="WDJ21" s="2"/>
      <c r="WDK21" s="2"/>
      <c r="WDL21" s="2"/>
      <c r="WDM21" s="2"/>
      <c r="WDN21" s="2"/>
      <c r="WDO21" s="2"/>
      <c r="WDP21" s="2"/>
      <c r="WDQ21" s="2"/>
      <c r="WDR21" s="2"/>
      <c r="WDS21" s="2"/>
      <c r="WDT21" s="2"/>
      <c r="WDU21" s="2"/>
      <c r="WDV21" s="2"/>
      <c r="WDW21" s="2"/>
      <c r="WDX21" s="2"/>
      <c r="WDY21" s="2"/>
      <c r="WDZ21" s="2"/>
      <c r="WEA21" s="2"/>
      <c r="WEB21" s="2"/>
      <c r="WEC21" s="2"/>
      <c r="WED21" s="2"/>
      <c r="WEE21" s="2"/>
      <c r="WEF21" s="2"/>
      <c r="WEG21" s="2"/>
      <c r="WEH21" s="2"/>
      <c r="WEI21" s="2"/>
      <c r="WEJ21" s="2"/>
      <c r="WEK21" s="2"/>
      <c r="WEL21" s="2"/>
      <c r="WEM21" s="2"/>
      <c r="WEN21" s="2"/>
      <c r="WEO21" s="2"/>
      <c r="WEP21" s="2"/>
      <c r="WEQ21" s="2"/>
      <c r="WER21" s="2"/>
      <c r="WES21" s="2"/>
      <c r="WET21" s="2"/>
      <c r="WEU21" s="2"/>
      <c r="WEV21" s="2"/>
      <c r="WEW21" s="2"/>
      <c r="WEX21" s="2"/>
      <c r="WEY21" s="2"/>
      <c r="WEZ21" s="2"/>
      <c r="WFA21" s="2"/>
      <c r="WFB21" s="2"/>
      <c r="WFC21" s="2"/>
      <c r="WFD21" s="2"/>
      <c r="WFE21" s="2"/>
      <c r="WFF21" s="2"/>
      <c r="WFG21" s="2"/>
      <c r="WFH21" s="2"/>
      <c r="WFI21" s="2"/>
      <c r="WFJ21" s="2"/>
      <c r="WFK21" s="2"/>
      <c r="WFL21" s="2"/>
      <c r="WFM21" s="2"/>
      <c r="WFN21" s="2"/>
      <c r="WFO21" s="2"/>
      <c r="WFP21" s="2"/>
      <c r="WFQ21" s="2"/>
      <c r="WFR21" s="2"/>
      <c r="WFS21" s="2"/>
      <c r="WFT21" s="2"/>
      <c r="WFU21" s="2"/>
      <c r="WFV21" s="2"/>
      <c r="WFW21" s="2"/>
      <c r="WFX21" s="2"/>
      <c r="WFY21" s="2"/>
      <c r="WFZ21" s="2"/>
      <c r="WGA21" s="2"/>
      <c r="WGB21" s="2"/>
      <c r="WGC21" s="2"/>
      <c r="WGD21" s="2"/>
      <c r="WGE21" s="2"/>
      <c r="WGF21" s="2"/>
      <c r="WGG21" s="2"/>
      <c r="WGH21" s="2"/>
      <c r="WGI21" s="2"/>
      <c r="WGJ21" s="2"/>
      <c r="WGK21" s="2"/>
      <c r="WGL21" s="2"/>
      <c r="WGM21" s="2"/>
      <c r="WGN21" s="2"/>
      <c r="WGO21" s="2"/>
      <c r="WGP21" s="2"/>
      <c r="WGQ21" s="2"/>
      <c r="WGR21" s="2"/>
      <c r="WGS21" s="2"/>
      <c r="WGT21" s="2"/>
      <c r="WGU21" s="2"/>
      <c r="WGV21" s="2"/>
      <c r="WGW21" s="2"/>
      <c r="WGX21" s="2"/>
      <c r="WGY21" s="2"/>
      <c r="WGZ21" s="2"/>
      <c r="WHA21" s="2"/>
      <c r="WHB21" s="2"/>
      <c r="WHC21" s="2"/>
      <c r="WHD21" s="2"/>
      <c r="WHE21" s="2"/>
      <c r="WHF21" s="2"/>
      <c r="WHG21" s="2"/>
      <c r="WHH21" s="2"/>
      <c r="WHI21" s="2"/>
      <c r="WHJ21" s="2"/>
      <c r="WHK21" s="2"/>
      <c r="WHL21" s="2"/>
      <c r="WHM21" s="2"/>
      <c r="WHN21" s="2"/>
      <c r="WHO21" s="2"/>
      <c r="WHP21" s="2"/>
      <c r="WHQ21" s="2"/>
      <c r="WHR21" s="2"/>
      <c r="WHS21" s="2"/>
      <c r="WHT21" s="2"/>
      <c r="WHU21" s="2"/>
      <c r="WHV21" s="2"/>
      <c r="WHW21" s="2"/>
      <c r="WHX21" s="2"/>
      <c r="WHY21" s="2"/>
      <c r="WHZ21" s="2"/>
      <c r="WIA21" s="2"/>
      <c r="WIB21" s="2"/>
      <c r="WIC21" s="2"/>
      <c r="WID21" s="2"/>
      <c r="WIE21" s="2"/>
      <c r="WIF21" s="2"/>
      <c r="WIG21" s="2"/>
      <c r="WIH21" s="2"/>
      <c r="WII21" s="2"/>
      <c r="WIJ21" s="2"/>
      <c r="WIK21" s="2"/>
      <c r="WIL21" s="2"/>
      <c r="WIM21" s="2"/>
      <c r="WIN21" s="2"/>
      <c r="WIO21" s="2"/>
      <c r="WIP21" s="2"/>
      <c r="WIQ21" s="2"/>
      <c r="WIR21" s="2"/>
      <c r="WIS21" s="2"/>
      <c r="WIT21" s="2"/>
      <c r="WIU21" s="2"/>
      <c r="WIV21" s="2"/>
      <c r="WIW21" s="2"/>
      <c r="WIX21" s="2"/>
      <c r="WIY21" s="2"/>
      <c r="WIZ21" s="2"/>
      <c r="WJA21" s="2"/>
      <c r="WJB21" s="2"/>
      <c r="WJC21" s="2"/>
      <c r="WJD21" s="2"/>
      <c r="WJE21" s="2"/>
      <c r="WJF21" s="2"/>
      <c r="WJG21" s="2"/>
      <c r="WJH21" s="2"/>
      <c r="WJI21" s="2"/>
      <c r="WJJ21" s="2"/>
      <c r="WJK21" s="2"/>
      <c r="WJL21" s="2"/>
      <c r="WJM21" s="2"/>
      <c r="WJN21" s="2"/>
      <c r="WJO21" s="2"/>
      <c r="WJP21" s="2"/>
      <c r="WJQ21" s="2"/>
      <c r="WJR21" s="2"/>
      <c r="WJS21" s="2"/>
      <c r="WJT21" s="2"/>
      <c r="WJU21" s="2"/>
      <c r="WJV21" s="2"/>
      <c r="WJW21" s="2"/>
      <c r="WJX21" s="2"/>
      <c r="WJY21" s="2"/>
      <c r="WJZ21" s="2"/>
      <c r="WKA21" s="2"/>
      <c r="WKB21" s="2"/>
      <c r="WKC21" s="2"/>
      <c r="WKD21" s="2"/>
      <c r="WKE21" s="2"/>
      <c r="WKF21" s="2"/>
      <c r="WKG21" s="2"/>
      <c r="WKH21" s="2"/>
      <c r="WKI21" s="2"/>
      <c r="WKJ21" s="2"/>
      <c r="WKK21" s="2"/>
      <c r="WKL21" s="2"/>
      <c r="WKM21" s="2"/>
      <c r="WKN21" s="2"/>
      <c r="WKO21" s="2"/>
      <c r="WKP21" s="2"/>
      <c r="WKQ21" s="2"/>
      <c r="WKR21" s="2"/>
      <c r="WKS21" s="2"/>
      <c r="WKT21" s="2"/>
      <c r="WKU21" s="2"/>
      <c r="WKV21" s="2"/>
      <c r="WKW21" s="2"/>
      <c r="WKX21" s="2"/>
      <c r="WKY21" s="2"/>
      <c r="WKZ21" s="2"/>
      <c r="WLA21" s="2"/>
      <c r="WLB21" s="2"/>
      <c r="WLC21" s="2"/>
      <c r="WLD21" s="2"/>
      <c r="WLE21" s="2"/>
      <c r="WLF21" s="2"/>
      <c r="WLG21" s="2"/>
      <c r="WLH21" s="2"/>
      <c r="WLI21" s="2"/>
      <c r="WLJ21" s="2"/>
      <c r="WLK21" s="2"/>
      <c r="WLL21" s="2"/>
      <c r="WLM21" s="2"/>
      <c r="WLN21" s="2"/>
      <c r="WLO21" s="2"/>
      <c r="WLP21" s="2"/>
      <c r="WLQ21" s="2"/>
      <c r="WLR21" s="2"/>
      <c r="WLS21" s="2"/>
      <c r="WLT21" s="2"/>
      <c r="WLU21" s="2"/>
      <c r="WLV21" s="2"/>
      <c r="WLW21" s="2"/>
      <c r="WLX21" s="2"/>
      <c r="WLY21" s="2"/>
      <c r="WLZ21" s="2"/>
      <c r="WMA21" s="2"/>
      <c r="WMB21" s="2"/>
      <c r="WMC21" s="2"/>
      <c r="WMD21" s="2"/>
      <c r="WME21" s="2"/>
      <c r="WMF21" s="2"/>
      <c r="WMG21" s="2"/>
      <c r="WMH21" s="2"/>
      <c r="WMI21" s="2"/>
      <c r="WMJ21" s="2"/>
      <c r="WMK21" s="2"/>
      <c r="WML21" s="2"/>
      <c r="WMM21" s="2"/>
      <c r="WMN21" s="2"/>
      <c r="WMO21" s="2"/>
      <c r="WMP21" s="2"/>
      <c r="WMQ21" s="2"/>
      <c r="WMR21" s="2"/>
      <c r="WMS21" s="2"/>
      <c r="WMT21" s="2"/>
      <c r="WMU21" s="2"/>
      <c r="WMV21" s="2"/>
      <c r="WMW21" s="2"/>
      <c r="WMX21" s="2"/>
      <c r="WMY21" s="2"/>
      <c r="WMZ21" s="2"/>
      <c r="WNA21" s="2"/>
      <c r="WNB21" s="2"/>
      <c r="WNC21" s="2"/>
      <c r="WND21" s="2"/>
      <c r="WNE21" s="2"/>
      <c r="WNF21" s="2"/>
      <c r="WNG21" s="2"/>
      <c r="WNH21" s="2"/>
      <c r="WNI21" s="2"/>
      <c r="WNJ21" s="2"/>
      <c r="WNK21" s="2"/>
      <c r="WNL21" s="2"/>
      <c r="WNM21" s="2"/>
      <c r="WNN21" s="2"/>
      <c r="WNO21" s="2"/>
      <c r="WNP21" s="2"/>
      <c r="WNQ21" s="2"/>
      <c r="WNR21" s="2"/>
      <c r="WNS21" s="2"/>
      <c r="WNT21" s="2"/>
      <c r="WNU21" s="2"/>
      <c r="WNV21" s="2"/>
      <c r="WNW21" s="2"/>
      <c r="WNX21" s="2"/>
      <c r="WNY21" s="2"/>
      <c r="WNZ21" s="2"/>
      <c r="WOA21" s="2"/>
      <c r="WOB21" s="2"/>
      <c r="WOC21" s="2"/>
      <c r="WOD21" s="2"/>
      <c r="WOE21" s="2"/>
      <c r="WOF21" s="2"/>
      <c r="WOG21" s="2"/>
      <c r="WOH21" s="2"/>
      <c r="WOI21" s="2"/>
      <c r="WOJ21" s="2"/>
      <c r="WOK21" s="2"/>
      <c r="WOL21" s="2"/>
      <c r="WOM21" s="2"/>
      <c r="WON21" s="2"/>
      <c r="WOO21" s="2"/>
      <c r="WOP21" s="2"/>
      <c r="WOQ21" s="2"/>
      <c r="WOR21" s="2"/>
      <c r="WOS21" s="2"/>
      <c r="WOT21" s="2"/>
      <c r="WOU21" s="2"/>
      <c r="WOV21" s="2"/>
      <c r="WOW21" s="2"/>
      <c r="WOX21" s="2"/>
      <c r="WOY21" s="2"/>
      <c r="WOZ21" s="2"/>
      <c r="WPA21" s="2"/>
      <c r="WPB21" s="2"/>
      <c r="WPC21" s="2"/>
      <c r="WPD21" s="2"/>
      <c r="WPE21" s="2"/>
      <c r="WPF21" s="2"/>
      <c r="WPG21" s="2"/>
      <c r="WPH21" s="2"/>
      <c r="WPI21" s="2"/>
      <c r="WPJ21" s="2"/>
      <c r="WPK21" s="2"/>
      <c r="WPL21" s="2"/>
      <c r="WPM21" s="2"/>
      <c r="WPN21" s="2"/>
      <c r="WPO21" s="2"/>
      <c r="WPP21" s="2"/>
      <c r="WPQ21" s="2"/>
      <c r="WPR21" s="2"/>
      <c r="WPS21" s="2"/>
      <c r="WPT21" s="2"/>
      <c r="WPU21" s="2"/>
      <c r="WPV21" s="2"/>
      <c r="WPW21" s="2"/>
      <c r="WPX21" s="2"/>
      <c r="WPY21" s="2"/>
      <c r="WPZ21" s="2"/>
      <c r="WQA21" s="2"/>
      <c r="WQB21" s="2"/>
      <c r="WQC21" s="2"/>
      <c r="WQD21" s="2"/>
      <c r="WQE21" s="2"/>
      <c r="WQF21" s="2"/>
      <c r="WQG21" s="2"/>
      <c r="WQH21" s="2"/>
      <c r="WQI21" s="2"/>
      <c r="WQJ21" s="2"/>
      <c r="WQK21" s="2"/>
      <c r="WQL21" s="2"/>
      <c r="WQM21" s="2"/>
      <c r="WQN21" s="2"/>
      <c r="WQO21" s="2"/>
      <c r="WQP21" s="2"/>
      <c r="WQQ21" s="2"/>
      <c r="WQR21" s="2"/>
      <c r="WQS21" s="2"/>
      <c r="WQT21" s="2"/>
      <c r="WQU21" s="2"/>
      <c r="WQV21" s="2"/>
      <c r="WQW21" s="2"/>
      <c r="WQX21" s="2"/>
      <c r="WQY21" s="2"/>
      <c r="WQZ21" s="2"/>
      <c r="WRA21" s="2"/>
      <c r="WRB21" s="2"/>
      <c r="WRC21" s="2"/>
      <c r="WRD21" s="2"/>
      <c r="WRE21" s="2"/>
      <c r="WRF21" s="2"/>
      <c r="WRG21" s="2"/>
      <c r="WRH21" s="2"/>
      <c r="WRI21" s="2"/>
      <c r="WRJ21" s="2"/>
      <c r="WRK21" s="2"/>
      <c r="WRL21" s="2"/>
      <c r="WRM21" s="2"/>
      <c r="WRN21" s="2"/>
      <c r="WRO21" s="2"/>
      <c r="WRP21" s="2"/>
      <c r="WRQ21" s="2"/>
      <c r="WRR21" s="2"/>
      <c r="WRS21" s="2"/>
      <c r="WRT21" s="2"/>
      <c r="WRU21" s="2"/>
      <c r="WRV21" s="2"/>
      <c r="WRW21" s="2"/>
      <c r="WRX21" s="2"/>
      <c r="WRY21" s="2"/>
      <c r="WRZ21" s="2"/>
      <c r="WSA21" s="2"/>
      <c r="WSB21" s="2"/>
      <c r="WSC21" s="2"/>
      <c r="WSD21" s="2"/>
      <c r="WSE21" s="2"/>
      <c r="WSF21" s="2"/>
      <c r="WSG21" s="2"/>
      <c r="WSH21" s="2"/>
      <c r="WSI21" s="2"/>
      <c r="WSJ21" s="2"/>
      <c r="WSK21" s="2"/>
      <c r="WSL21" s="2"/>
      <c r="WSM21" s="2"/>
      <c r="WSN21" s="2"/>
      <c r="WSO21" s="2"/>
      <c r="WSP21" s="2"/>
      <c r="WSQ21" s="2"/>
      <c r="WSR21" s="2"/>
      <c r="WSS21" s="2"/>
      <c r="WST21" s="2"/>
      <c r="WSU21" s="2"/>
      <c r="WSV21" s="2"/>
      <c r="WSW21" s="2"/>
      <c r="WSX21" s="2"/>
      <c r="WSY21" s="2"/>
      <c r="WSZ21" s="2"/>
      <c r="WTA21" s="2"/>
      <c r="WTB21" s="2"/>
      <c r="WTC21" s="2"/>
      <c r="WTD21" s="2"/>
      <c r="WTE21" s="2"/>
      <c r="WTF21" s="2"/>
      <c r="WTG21" s="2"/>
      <c r="WTH21" s="2"/>
      <c r="WTI21" s="2"/>
      <c r="WTJ21" s="2"/>
      <c r="WTK21" s="2"/>
      <c r="WTL21" s="2"/>
      <c r="WTM21" s="2"/>
      <c r="WTN21" s="2"/>
      <c r="WTO21" s="2"/>
      <c r="WTP21" s="2"/>
      <c r="WTQ21" s="2"/>
      <c r="WTR21" s="2"/>
      <c r="WTS21" s="2"/>
      <c r="WTT21" s="2"/>
      <c r="WTU21" s="2"/>
      <c r="WTV21" s="2"/>
      <c r="WTW21" s="2"/>
      <c r="WTX21" s="2"/>
      <c r="WTY21" s="2"/>
      <c r="WTZ21" s="2"/>
      <c r="WUA21" s="2"/>
      <c r="WUB21" s="2"/>
      <c r="WUC21" s="2"/>
      <c r="WUD21" s="2"/>
      <c r="WUE21" s="2"/>
      <c r="WUF21" s="2"/>
      <c r="WUG21" s="2"/>
      <c r="WUH21" s="2"/>
      <c r="WUI21" s="2"/>
      <c r="WUJ21" s="2"/>
      <c r="WUK21" s="2"/>
      <c r="WUL21" s="2"/>
      <c r="WUM21" s="2"/>
      <c r="WUN21" s="2"/>
      <c r="WUO21" s="2"/>
      <c r="WUP21" s="2"/>
      <c r="WUQ21" s="2"/>
      <c r="WUR21" s="2"/>
      <c r="WUS21" s="2"/>
      <c r="WUT21" s="2"/>
      <c r="WUU21" s="2"/>
      <c r="WUV21" s="2"/>
      <c r="WUW21" s="2"/>
      <c r="WUX21" s="2"/>
      <c r="WUY21" s="2"/>
      <c r="WUZ21" s="2"/>
      <c r="WVA21" s="2"/>
      <c r="WVB21" s="2"/>
      <c r="WVC21" s="2"/>
      <c r="WVD21" s="2"/>
      <c r="WVE21" s="2"/>
      <c r="WVF21" s="2"/>
      <c r="WVG21" s="2"/>
      <c r="WVH21" s="2"/>
      <c r="WVI21" s="2"/>
      <c r="WVJ21" s="2"/>
      <c r="WVK21" s="2"/>
      <c r="WVL21" s="2"/>
      <c r="WVM21" s="2"/>
      <c r="WVN21" s="2"/>
      <c r="WVO21" s="2"/>
      <c r="WVP21" s="2"/>
      <c r="WVQ21" s="2"/>
      <c r="WVR21" s="2"/>
      <c r="WVS21" s="2"/>
      <c r="WVT21" s="2"/>
      <c r="WVU21" s="2"/>
      <c r="WVV21" s="2"/>
      <c r="WVW21" s="2"/>
      <c r="WVX21" s="2"/>
      <c r="WVY21" s="2"/>
      <c r="WVZ21" s="2"/>
      <c r="WWA21" s="2"/>
      <c r="WWB21" s="2"/>
      <c r="WWC21" s="2"/>
      <c r="WWD21" s="2"/>
      <c r="WWE21" s="2"/>
      <c r="WWF21" s="2"/>
      <c r="WWG21" s="2"/>
      <c r="WWH21" s="2"/>
      <c r="WWI21" s="2"/>
      <c r="WWJ21" s="2"/>
      <c r="WWK21" s="2"/>
      <c r="WWL21" s="2"/>
      <c r="WWM21" s="2"/>
      <c r="WWN21" s="2"/>
      <c r="WWO21" s="2"/>
      <c r="WWP21" s="2"/>
      <c r="WWQ21" s="2"/>
      <c r="WWR21" s="2"/>
      <c r="WWS21" s="2"/>
      <c r="WWT21" s="2"/>
      <c r="WWU21" s="2"/>
      <c r="WWV21" s="2"/>
      <c r="WWW21" s="2"/>
      <c r="WWX21" s="2"/>
      <c r="WWY21" s="2"/>
      <c r="WWZ21" s="2"/>
      <c r="WXA21" s="2"/>
      <c r="WXB21" s="2"/>
      <c r="WXC21" s="2"/>
      <c r="WXD21" s="2"/>
      <c r="WXE21" s="2"/>
      <c r="WXF21" s="2"/>
      <c r="WXG21" s="2"/>
      <c r="WXH21" s="2"/>
      <c r="WXI21" s="2"/>
      <c r="WXJ21" s="2"/>
      <c r="WXK21" s="2"/>
      <c r="WXL21" s="2"/>
      <c r="WXM21" s="2"/>
      <c r="WXN21" s="2"/>
      <c r="WXO21" s="2"/>
      <c r="WXP21" s="2"/>
      <c r="WXQ21" s="2"/>
      <c r="WXR21" s="2"/>
      <c r="WXS21" s="2"/>
      <c r="WXT21" s="2"/>
      <c r="WXU21" s="2"/>
      <c r="WXV21" s="2"/>
      <c r="WXW21" s="2"/>
      <c r="WXX21" s="2"/>
      <c r="WXY21" s="2"/>
      <c r="WXZ21" s="2"/>
      <c r="WYA21" s="2"/>
      <c r="WYB21" s="2"/>
      <c r="WYC21" s="2"/>
      <c r="WYD21" s="2"/>
      <c r="WYE21" s="2"/>
      <c r="WYF21" s="2"/>
      <c r="WYG21" s="2"/>
      <c r="WYH21" s="2"/>
      <c r="WYI21" s="2"/>
      <c r="WYJ21" s="2"/>
      <c r="WYK21" s="2"/>
      <c r="WYL21" s="2"/>
      <c r="WYM21" s="2"/>
      <c r="WYN21" s="2"/>
      <c r="WYO21" s="2"/>
      <c r="WYP21" s="2"/>
      <c r="WYQ21" s="2"/>
      <c r="WYR21" s="2"/>
      <c r="WYS21" s="2"/>
      <c r="WYT21" s="2"/>
      <c r="WYU21" s="2"/>
      <c r="WYV21" s="2"/>
      <c r="WYW21" s="2"/>
      <c r="WYX21" s="2"/>
      <c r="WYY21" s="2"/>
      <c r="WYZ21" s="2"/>
      <c r="WZA21" s="2"/>
      <c r="WZB21" s="2"/>
      <c r="WZC21" s="2"/>
      <c r="WZD21" s="2"/>
      <c r="WZE21" s="2"/>
      <c r="WZF21" s="2"/>
      <c r="WZG21" s="2"/>
      <c r="WZH21" s="2"/>
      <c r="WZI21" s="2"/>
      <c r="WZJ21" s="2"/>
      <c r="WZK21" s="2"/>
      <c r="WZL21" s="2"/>
      <c r="WZM21" s="2"/>
      <c r="WZN21" s="2"/>
      <c r="WZO21" s="2"/>
      <c r="WZP21" s="2"/>
      <c r="WZQ21" s="2"/>
      <c r="WZR21" s="2"/>
      <c r="WZS21" s="2"/>
      <c r="WZT21" s="2"/>
      <c r="WZU21" s="2"/>
      <c r="WZV21" s="2"/>
      <c r="WZW21" s="2"/>
      <c r="WZX21" s="2"/>
      <c r="WZY21" s="2"/>
      <c r="WZZ21" s="2"/>
      <c r="XAA21" s="2"/>
      <c r="XAB21" s="2"/>
      <c r="XAC21" s="2"/>
      <c r="XAD21" s="2"/>
      <c r="XAE21" s="2"/>
      <c r="XAF21" s="2"/>
      <c r="XAG21" s="2"/>
      <c r="XAH21" s="2"/>
      <c r="XAI21" s="2"/>
      <c r="XAJ21" s="2"/>
      <c r="XAK21" s="2"/>
      <c r="XAL21" s="2"/>
      <c r="XAM21" s="2"/>
      <c r="XAN21" s="2"/>
      <c r="XAO21" s="2"/>
      <c r="XAP21" s="2"/>
      <c r="XAQ21" s="2"/>
      <c r="XAR21" s="2"/>
      <c r="XAS21" s="2"/>
      <c r="XAT21" s="2"/>
      <c r="XAU21" s="2"/>
      <c r="XAV21" s="2"/>
      <c r="XAW21" s="2"/>
      <c r="XAX21" s="2"/>
      <c r="XAY21" s="2"/>
      <c r="XAZ21" s="2"/>
      <c r="XBA21" s="2"/>
      <c r="XBB21" s="2"/>
      <c r="XBC21" s="2"/>
      <c r="XBD21" s="2"/>
      <c r="XBE21" s="2"/>
      <c r="XBF21" s="2"/>
      <c r="XBG21" s="2"/>
      <c r="XBH21" s="2"/>
      <c r="XBI21" s="2"/>
      <c r="XBJ21" s="2"/>
      <c r="XBK21" s="2"/>
      <c r="XBL21" s="2"/>
      <c r="XBM21" s="2"/>
      <c r="XBN21" s="2"/>
      <c r="XBO21" s="2"/>
      <c r="XBP21" s="2"/>
      <c r="XBQ21" s="2"/>
      <c r="XBR21" s="2"/>
      <c r="XBS21" s="2"/>
      <c r="XBT21" s="2"/>
      <c r="XBU21" s="2"/>
      <c r="XBV21" s="2"/>
      <c r="XBW21" s="2"/>
      <c r="XBX21" s="2"/>
      <c r="XBY21" s="2"/>
      <c r="XBZ21" s="2"/>
      <c r="XCA21" s="2"/>
      <c r="XCB21" s="2"/>
      <c r="XCC21" s="2"/>
      <c r="XCD21" s="2"/>
      <c r="XCE21" s="2"/>
      <c r="XCF21" s="2"/>
      <c r="XCG21" s="2"/>
      <c r="XCH21" s="2"/>
      <c r="XCI21" s="2"/>
      <c r="XCJ21" s="2"/>
      <c r="XCK21" s="2"/>
      <c r="XCL21" s="2"/>
      <c r="XCM21" s="2"/>
      <c r="XCN21" s="2"/>
      <c r="XCO21" s="2"/>
      <c r="XCP21" s="2"/>
      <c r="XCQ21" s="2"/>
      <c r="XCR21" s="2"/>
      <c r="XCS21" s="2"/>
      <c r="XCT21" s="2"/>
      <c r="XCU21" s="2"/>
      <c r="XCV21" s="2"/>
      <c r="XCW21" s="2"/>
      <c r="XCX21" s="2"/>
      <c r="XCY21" s="2"/>
      <c r="XCZ21" s="2"/>
      <c r="XDA21" s="2"/>
      <c r="XDB21" s="2"/>
      <c r="XDC21" s="2"/>
      <c r="XDD21" s="2"/>
      <c r="XDE21" s="2"/>
      <c r="XDF21" s="2"/>
      <c r="XDG21" s="2"/>
      <c r="XDH21" s="2"/>
      <c r="XDI21" s="2"/>
      <c r="XDJ21" s="2"/>
      <c r="XDK21" s="2"/>
      <c r="XDL21" s="2"/>
      <c r="XDM21" s="2"/>
      <c r="XDN21" s="2"/>
      <c r="XDO21" s="2"/>
      <c r="XDP21" s="2"/>
      <c r="XDQ21" s="2"/>
      <c r="XDR21" s="2"/>
      <c r="XDS21" s="2"/>
      <c r="XDT21" s="2"/>
      <c r="XDU21" s="2"/>
      <c r="XDV21" s="2"/>
      <c r="XDW21" s="2"/>
      <c r="XDX21" s="2"/>
      <c r="XDY21" s="2"/>
      <c r="XDZ21" s="2"/>
      <c r="XEA21" s="2"/>
      <c r="XEB21" s="2"/>
      <c r="XEC21" s="2"/>
      <c r="XED21" s="2"/>
      <c r="XEE21" s="2"/>
      <c r="XEF21" s="2"/>
      <c r="XEG21" s="2"/>
      <c r="XEH21" s="2"/>
      <c r="XEI21" s="2"/>
      <c r="XEJ21" s="2"/>
      <c r="XEK21" s="2"/>
      <c r="XEL21" s="2"/>
      <c r="XEM21" s="2"/>
      <c r="XEN21" s="2"/>
      <c r="XEO21" s="2"/>
      <c r="XEP21" s="2"/>
      <c r="XEQ21" s="2"/>
      <c r="XER21" s="2"/>
      <c r="XES21" s="2"/>
      <c r="XET21" s="2"/>
      <c r="XEU21" s="2"/>
      <c r="XEV21" s="2"/>
      <c r="XEW21" s="2"/>
      <c r="XEX21" s="2"/>
      <c r="XEY21" s="2"/>
      <c r="XEZ21" s="2"/>
      <c r="XFA21" s="2"/>
      <c r="XFB21" s="2"/>
      <c r="XFC21" s="2"/>
      <c r="XFD21" s="2"/>
    </row>
    <row r="22" s="2" customFormat="1" ht="84" customHeight="1" spans="1:1024 1025:16384">
      <c r="A22" s="29">
        <v>17</v>
      </c>
      <c r="B22" s="30"/>
      <c r="C22" s="29" t="s">
        <v>1046</v>
      </c>
      <c r="D22" s="29" t="s">
        <v>971</v>
      </c>
      <c r="E22" s="30" t="s">
        <v>1047</v>
      </c>
      <c r="F22" s="29" t="s">
        <v>183</v>
      </c>
      <c r="G22" s="29">
        <v>1</v>
      </c>
      <c r="H22" s="31"/>
      <c r="I22" s="32">
        <f t="shared" si="0"/>
        <v>0</v>
      </c>
      <c r="J22" s="29"/>
    </row>
    <row r="23" s="2" customFormat="1" ht="105" customHeight="1" spans="1:1024 1025:16384">
      <c r="A23" s="29">
        <v>18</v>
      </c>
      <c r="B23" s="30"/>
      <c r="C23" s="29" t="s">
        <v>999</v>
      </c>
      <c r="D23" s="29" t="s">
        <v>958</v>
      </c>
      <c r="E23" s="30" t="s">
        <v>1048</v>
      </c>
      <c r="F23" s="29" t="s">
        <v>1001</v>
      </c>
      <c r="G23" s="29">
        <v>1</v>
      </c>
      <c r="H23" s="31"/>
      <c r="I23" s="32">
        <f t="shared" si="0"/>
        <v>0</v>
      </c>
      <c r="J23" s="29"/>
    </row>
    <row r="24" s="2" customFormat="1" ht="99" customHeight="1" spans="1:1024 1025:16384">
      <c r="A24" s="29">
        <v>19</v>
      </c>
      <c r="B24" s="30"/>
      <c r="C24" s="29" t="s">
        <v>1010</v>
      </c>
      <c r="D24" s="29" t="s">
        <v>971</v>
      </c>
      <c r="E24" s="30" t="s">
        <v>1003</v>
      </c>
      <c r="F24" s="29" t="s">
        <v>308</v>
      </c>
      <c r="G24" s="29">
        <v>1</v>
      </c>
      <c r="H24" s="31"/>
      <c r="I24" s="32">
        <f t="shared" si="0"/>
        <v>0</v>
      </c>
      <c r="J24" s="29"/>
    </row>
    <row r="25" s="2" customFormat="1" ht="38" customHeight="1" spans="1:1024 1025:16384">
      <c r="A25" s="29">
        <v>20</v>
      </c>
      <c r="B25" s="30"/>
      <c r="C25" s="29" t="s">
        <v>1004</v>
      </c>
      <c r="D25" s="29" t="s">
        <v>971</v>
      </c>
      <c r="E25" s="30" t="s">
        <v>1049</v>
      </c>
      <c r="F25" s="29" t="s">
        <v>183</v>
      </c>
      <c r="G25" s="29">
        <v>1</v>
      </c>
      <c r="H25" s="31"/>
      <c r="I25" s="32">
        <f t="shared" si="0"/>
        <v>0</v>
      </c>
      <c r="J25" s="29"/>
    </row>
    <row r="26" s="2" customFormat="1" ht="38" customHeight="1" spans="1:1024 1025:16384">
      <c r="A26" s="29">
        <v>21</v>
      </c>
      <c r="B26" s="30"/>
      <c r="C26" s="29" t="s">
        <v>1050</v>
      </c>
      <c r="D26" s="29" t="s">
        <v>1051</v>
      </c>
      <c r="E26" s="30"/>
      <c r="F26" s="29" t="s">
        <v>308</v>
      </c>
      <c r="G26" s="29">
        <v>1</v>
      </c>
      <c r="H26" s="31"/>
      <c r="I26" s="32">
        <f t="shared" si="0"/>
        <v>0</v>
      </c>
      <c r="J26" s="29"/>
    </row>
    <row r="27" s="3" customFormat="1" ht="118" customHeight="1" spans="1:1024 1025:16384">
      <c r="A27" s="29">
        <v>22</v>
      </c>
      <c r="B27" s="41"/>
      <c r="C27" s="40" t="s">
        <v>1011</v>
      </c>
      <c r="D27" s="40" t="s">
        <v>1012</v>
      </c>
      <c r="E27" s="41" t="s">
        <v>1052</v>
      </c>
      <c r="F27" s="40" t="s">
        <v>791</v>
      </c>
      <c r="G27" s="40">
        <v>1</v>
      </c>
      <c r="H27" s="32"/>
      <c r="I27" s="32">
        <f t="shared" si="0"/>
        <v>0</v>
      </c>
      <c r="J27" s="40"/>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c r="AMK27" s="2"/>
      <c r="AML27" s="2"/>
      <c r="AMM27" s="2"/>
      <c r="AMN27" s="2"/>
      <c r="AMO27" s="2"/>
      <c r="AMP27" s="2"/>
      <c r="AMQ27" s="2"/>
      <c r="AMR27" s="2"/>
      <c r="AMS27" s="2"/>
      <c r="AMT27" s="2"/>
      <c r="AMU27" s="2"/>
      <c r="AMV27" s="2"/>
      <c r="AMW27" s="2"/>
      <c r="AMX27" s="2"/>
      <c r="AMY27" s="2"/>
      <c r="AMZ27" s="2"/>
      <c r="ANA27" s="2"/>
      <c r="ANB27" s="2"/>
      <c r="ANC27" s="2"/>
      <c r="AND27" s="2"/>
      <c r="ANE27" s="2"/>
      <c r="ANF27" s="2"/>
      <c r="ANG27" s="2"/>
      <c r="ANH27" s="2"/>
      <c r="ANI27" s="2"/>
      <c r="ANJ27" s="2"/>
      <c r="ANK27" s="2"/>
      <c r="ANL27" s="2"/>
      <c r="ANM27" s="2"/>
      <c r="ANN27" s="2"/>
      <c r="ANO27" s="2"/>
      <c r="ANP27" s="2"/>
      <c r="ANQ27" s="2"/>
      <c r="ANR27" s="2"/>
      <c r="ANS27" s="2"/>
      <c r="ANT27" s="2"/>
      <c r="ANU27" s="2"/>
      <c r="ANV27" s="2"/>
      <c r="ANW27" s="2"/>
      <c r="ANX27" s="2"/>
      <c r="ANY27" s="2"/>
      <c r="ANZ27" s="2"/>
      <c r="AOA27" s="2"/>
      <c r="AOB27" s="2"/>
      <c r="AOC27" s="2"/>
      <c r="AOD27" s="2"/>
      <c r="AOE27" s="2"/>
      <c r="AOF27" s="2"/>
      <c r="AOG27" s="2"/>
      <c r="AOH27" s="2"/>
      <c r="AOI27" s="2"/>
      <c r="AOJ27" s="2"/>
      <c r="AOK27" s="2"/>
      <c r="AOL27" s="2"/>
      <c r="AOM27" s="2"/>
      <c r="AON27" s="2"/>
      <c r="AOO27" s="2"/>
      <c r="AOP27" s="2"/>
      <c r="AOQ27" s="2"/>
      <c r="AOR27" s="2"/>
      <c r="AOS27" s="2"/>
      <c r="AOT27" s="2"/>
      <c r="AOU27" s="2"/>
      <c r="AOV27" s="2"/>
      <c r="AOW27" s="2"/>
      <c r="AOX27" s="2"/>
      <c r="AOY27" s="2"/>
      <c r="AOZ27" s="2"/>
      <c r="APA27" s="2"/>
      <c r="APB27" s="2"/>
      <c r="APC27" s="2"/>
      <c r="APD27" s="2"/>
      <c r="APE27" s="2"/>
      <c r="APF27" s="2"/>
      <c r="APG27" s="2"/>
      <c r="APH27" s="2"/>
      <c r="API27" s="2"/>
      <c r="APJ27" s="2"/>
      <c r="APK27" s="2"/>
      <c r="APL27" s="2"/>
      <c r="APM27" s="2"/>
      <c r="APN27" s="2"/>
      <c r="APO27" s="2"/>
      <c r="APP27" s="2"/>
      <c r="APQ27" s="2"/>
      <c r="APR27" s="2"/>
      <c r="APS27" s="2"/>
      <c r="APT27" s="2"/>
      <c r="APU27" s="2"/>
      <c r="APV27" s="2"/>
      <c r="APW27" s="2"/>
      <c r="APX27" s="2"/>
      <c r="APY27" s="2"/>
      <c r="APZ27" s="2"/>
      <c r="AQA27" s="2"/>
      <c r="AQB27" s="2"/>
      <c r="AQC27" s="2"/>
      <c r="AQD27" s="2"/>
      <c r="AQE27" s="2"/>
      <c r="AQF27" s="2"/>
      <c r="AQG27" s="2"/>
      <c r="AQH27" s="2"/>
      <c r="AQI27" s="2"/>
      <c r="AQJ27" s="2"/>
      <c r="AQK27" s="2"/>
      <c r="AQL27" s="2"/>
      <c r="AQM27" s="2"/>
      <c r="AQN27" s="2"/>
      <c r="AQO27" s="2"/>
      <c r="AQP27" s="2"/>
      <c r="AQQ27" s="2"/>
      <c r="AQR27" s="2"/>
      <c r="AQS27" s="2"/>
      <c r="AQT27" s="2"/>
      <c r="AQU27" s="2"/>
      <c r="AQV27" s="2"/>
      <c r="AQW27" s="2"/>
      <c r="AQX27" s="2"/>
      <c r="AQY27" s="2"/>
      <c r="AQZ27" s="2"/>
      <c r="ARA27" s="2"/>
      <c r="ARB27" s="2"/>
      <c r="ARC27" s="2"/>
      <c r="ARD27" s="2"/>
      <c r="ARE27" s="2"/>
      <c r="ARF27" s="2"/>
      <c r="ARG27" s="2"/>
      <c r="ARH27" s="2"/>
      <c r="ARI27" s="2"/>
      <c r="ARJ27" s="2"/>
      <c r="ARK27" s="2"/>
      <c r="ARL27" s="2"/>
      <c r="ARM27" s="2"/>
      <c r="ARN27" s="2"/>
      <c r="ARO27" s="2"/>
      <c r="ARP27" s="2"/>
      <c r="ARQ27" s="2"/>
      <c r="ARR27" s="2"/>
      <c r="ARS27" s="2"/>
      <c r="ART27" s="2"/>
      <c r="ARU27" s="2"/>
      <c r="ARV27" s="2"/>
      <c r="ARW27" s="2"/>
      <c r="ARX27" s="2"/>
      <c r="ARY27" s="2"/>
      <c r="ARZ27" s="2"/>
      <c r="ASA27" s="2"/>
      <c r="ASB27" s="2"/>
      <c r="ASC27" s="2"/>
      <c r="ASD27" s="2"/>
      <c r="ASE27" s="2"/>
      <c r="ASF27" s="2"/>
      <c r="ASG27" s="2"/>
      <c r="ASH27" s="2"/>
      <c r="ASI27" s="2"/>
      <c r="ASJ27" s="2"/>
      <c r="ASK27" s="2"/>
      <c r="ASL27" s="2"/>
      <c r="ASM27" s="2"/>
      <c r="ASN27" s="2"/>
      <c r="ASO27" s="2"/>
      <c r="ASP27" s="2"/>
      <c r="ASQ27" s="2"/>
      <c r="ASR27" s="2"/>
      <c r="ASS27" s="2"/>
      <c r="AST27" s="2"/>
      <c r="ASU27" s="2"/>
      <c r="ASV27" s="2"/>
      <c r="ASW27" s="2"/>
      <c r="ASX27" s="2"/>
      <c r="ASY27" s="2"/>
      <c r="ASZ27" s="2"/>
      <c r="ATA27" s="2"/>
      <c r="ATB27" s="2"/>
      <c r="ATC27" s="2"/>
      <c r="ATD27" s="2"/>
      <c r="ATE27" s="2"/>
      <c r="ATF27" s="2"/>
      <c r="ATG27" s="2"/>
      <c r="ATH27" s="2"/>
      <c r="ATI27" s="2"/>
      <c r="ATJ27" s="2"/>
      <c r="ATK27" s="2"/>
      <c r="ATL27" s="2"/>
      <c r="ATM27" s="2"/>
      <c r="ATN27" s="2"/>
      <c r="ATO27" s="2"/>
      <c r="ATP27" s="2"/>
      <c r="ATQ27" s="2"/>
      <c r="ATR27" s="2"/>
      <c r="ATS27" s="2"/>
      <c r="ATT27" s="2"/>
      <c r="ATU27" s="2"/>
      <c r="ATV27" s="2"/>
      <c r="ATW27" s="2"/>
      <c r="ATX27" s="2"/>
      <c r="ATY27" s="2"/>
      <c r="ATZ27" s="2"/>
      <c r="AUA27" s="2"/>
      <c r="AUB27" s="2"/>
      <c r="AUC27" s="2"/>
      <c r="AUD27" s="2"/>
      <c r="AUE27" s="2"/>
      <c r="AUF27" s="2"/>
      <c r="AUG27" s="2"/>
      <c r="AUH27" s="2"/>
      <c r="AUI27" s="2"/>
      <c r="AUJ27" s="2"/>
      <c r="AUK27" s="2"/>
      <c r="AUL27" s="2"/>
      <c r="AUM27" s="2"/>
      <c r="AUN27" s="2"/>
      <c r="AUO27" s="2"/>
      <c r="AUP27" s="2"/>
      <c r="AUQ27" s="2"/>
      <c r="AUR27" s="2"/>
      <c r="AUS27" s="2"/>
      <c r="AUT27" s="2"/>
      <c r="AUU27" s="2"/>
      <c r="AUV27" s="2"/>
      <c r="AUW27" s="2"/>
      <c r="AUX27" s="2"/>
      <c r="AUY27" s="2"/>
      <c r="AUZ27" s="2"/>
      <c r="AVA27" s="2"/>
      <c r="AVB27" s="2"/>
      <c r="AVC27" s="2"/>
      <c r="AVD27" s="2"/>
      <c r="AVE27" s="2"/>
      <c r="AVF27" s="2"/>
      <c r="AVG27" s="2"/>
      <c r="AVH27" s="2"/>
      <c r="AVI27" s="2"/>
      <c r="AVJ27" s="2"/>
      <c r="AVK27" s="2"/>
      <c r="AVL27" s="2"/>
      <c r="AVM27" s="2"/>
      <c r="AVN27" s="2"/>
      <c r="AVO27" s="2"/>
      <c r="AVP27" s="2"/>
      <c r="AVQ27" s="2"/>
      <c r="AVR27" s="2"/>
      <c r="AVS27" s="2"/>
      <c r="AVT27" s="2"/>
      <c r="AVU27" s="2"/>
      <c r="AVV27" s="2"/>
      <c r="AVW27" s="2"/>
      <c r="AVX27" s="2"/>
      <c r="AVY27" s="2"/>
      <c r="AVZ27" s="2"/>
      <c r="AWA27" s="2"/>
      <c r="AWB27" s="2"/>
      <c r="AWC27" s="2"/>
      <c r="AWD27" s="2"/>
      <c r="AWE27" s="2"/>
      <c r="AWF27" s="2"/>
      <c r="AWG27" s="2"/>
      <c r="AWH27" s="2"/>
      <c r="AWI27" s="2"/>
      <c r="AWJ27" s="2"/>
      <c r="AWK27" s="2"/>
      <c r="AWL27" s="2"/>
      <c r="AWM27" s="2"/>
      <c r="AWN27" s="2"/>
      <c r="AWO27" s="2"/>
      <c r="AWP27" s="2"/>
      <c r="AWQ27" s="2"/>
      <c r="AWR27" s="2"/>
      <c r="AWS27" s="2"/>
      <c r="AWT27" s="2"/>
      <c r="AWU27" s="2"/>
      <c r="AWV27" s="2"/>
      <c r="AWW27" s="2"/>
      <c r="AWX27" s="2"/>
      <c r="AWY27" s="2"/>
      <c r="AWZ27" s="2"/>
      <c r="AXA27" s="2"/>
      <c r="AXB27" s="2"/>
      <c r="AXC27" s="2"/>
      <c r="AXD27" s="2"/>
      <c r="AXE27" s="2"/>
      <c r="AXF27" s="2"/>
      <c r="AXG27" s="2"/>
      <c r="AXH27" s="2"/>
      <c r="AXI27" s="2"/>
      <c r="AXJ27" s="2"/>
      <c r="AXK27" s="2"/>
      <c r="AXL27" s="2"/>
      <c r="AXM27" s="2"/>
      <c r="AXN27" s="2"/>
      <c r="AXO27" s="2"/>
      <c r="AXP27" s="2"/>
      <c r="AXQ27" s="2"/>
      <c r="AXR27" s="2"/>
      <c r="AXS27" s="2"/>
      <c r="AXT27" s="2"/>
      <c r="AXU27" s="2"/>
      <c r="AXV27" s="2"/>
      <c r="AXW27" s="2"/>
      <c r="AXX27" s="2"/>
      <c r="AXY27" s="2"/>
      <c r="AXZ27" s="2"/>
      <c r="AYA27" s="2"/>
      <c r="AYB27" s="2"/>
      <c r="AYC27" s="2"/>
      <c r="AYD27" s="2"/>
      <c r="AYE27" s="2"/>
      <c r="AYF27" s="2"/>
      <c r="AYG27" s="2"/>
      <c r="AYH27" s="2"/>
      <c r="AYI27" s="2"/>
      <c r="AYJ27" s="2"/>
      <c r="AYK27" s="2"/>
      <c r="AYL27" s="2"/>
      <c r="AYM27" s="2"/>
      <c r="AYN27" s="2"/>
      <c r="AYO27" s="2"/>
      <c r="AYP27" s="2"/>
      <c r="AYQ27" s="2"/>
      <c r="AYR27" s="2"/>
      <c r="AYS27" s="2"/>
      <c r="AYT27" s="2"/>
      <c r="AYU27" s="2"/>
      <c r="AYV27" s="2"/>
      <c r="AYW27" s="2"/>
      <c r="AYX27" s="2"/>
      <c r="AYY27" s="2"/>
      <c r="AYZ27" s="2"/>
      <c r="AZA27" s="2"/>
      <c r="AZB27" s="2"/>
      <c r="AZC27" s="2"/>
      <c r="AZD27" s="2"/>
      <c r="AZE27" s="2"/>
      <c r="AZF27" s="2"/>
      <c r="AZG27" s="2"/>
      <c r="AZH27" s="2"/>
      <c r="AZI27" s="2"/>
      <c r="AZJ27" s="2"/>
      <c r="AZK27" s="2"/>
      <c r="AZL27" s="2"/>
      <c r="AZM27" s="2"/>
      <c r="AZN27" s="2"/>
      <c r="AZO27" s="2"/>
      <c r="AZP27" s="2"/>
      <c r="AZQ27" s="2"/>
      <c r="AZR27" s="2"/>
      <c r="AZS27" s="2"/>
      <c r="AZT27" s="2"/>
      <c r="AZU27" s="2"/>
      <c r="AZV27" s="2"/>
      <c r="AZW27" s="2"/>
      <c r="AZX27" s="2"/>
      <c r="AZY27" s="2"/>
      <c r="AZZ27" s="2"/>
      <c r="BAA27" s="2"/>
      <c r="BAB27" s="2"/>
      <c r="BAC27" s="2"/>
      <c r="BAD27" s="2"/>
      <c r="BAE27" s="2"/>
      <c r="BAF27" s="2"/>
      <c r="BAG27" s="2"/>
      <c r="BAH27" s="2"/>
      <c r="BAI27" s="2"/>
      <c r="BAJ27" s="2"/>
      <c r="BAK27" s="2"/>
      <c r="BAL27" s="2"/>
      <c r="BAM27" s="2"/>
      <c r="BAN27" s="2"/>
      <c r="BAO27" s="2"/>
      <c r="BAP27" s="2"/>
      <c r="BAQ27" s="2"/>
      <c r="BAR27" s="2"/>
      <c r="BAS27" s="2"/>
      <c r="BAT27" s="2"/>
      <c r="BAU27" s="2"/>
      <c r="BAV27" s="2"/>
      <c r="BAW27" s="2"/>
      <c r="BAX27" s="2"/>
      <c r="BAY27" s="2"/>
      <c r="BAZ27" s="2"/>
      <c r="BBA27" s="2"/>
      <c r="BBB27" s="2"/>
      <c r="BBC27" s="2"/>
      <c r="BBD27" s="2"/>
      <c r="BBE27" s="2"/>
      <c r="BBF27" s="2"/>
      <c r="BBG27" s="2"/>
      <c r="BBH27" s="2"/>
      <c r="BBI27" s="2"/>
      <c r="BBJ27" s="2"/>
      <c r="BBK27" s="2"/>
      <c r="BBL27" s="2"/>
      <c r="BBM27" s="2"/>
      <c r="BBN27" s="2"/>
      <c r="BBO27" s="2"/>
      <c r="BBP27" s="2"/>
      <c r="BBQ27" s="2"/>
      <c r="BBR27" s="2"/>
      <c r="BBS27" s="2"/>
      <c r="BBT27" s="2"/>
      <c r="BBU27" s="2"/>
      <c r="BBV27" s="2"/>
      <c r="BBW27" s="2"/>
      <c r="BBX27" s="2"/>
      <c r="BBY27" s="2"/>
      <c r="BBZ27" s="2"/>
      <c r="BCA27" s="2"/>
      <c r="BCB27" s="2"/>
      <c r="BCC27" s="2"/>
      <c r="BCD27" s="2"/>
      <c r="BCE27" s="2"/>
      <c r="BCF27" s="2"/>
      <c r="BCG27" s="2"/>
      <c r="BCH27" s="2"/>
      <c r="BCI27" s="2"/>
      <c r="BCJ27" s="2"/>
      <c r="BCK27" s="2"/>
      <c r="BCL27" s="2"/>
      <c r="BCM27" s="2"/>
      <c r="BCN27" s="2"/>
      <c r="BCO27" s="2"/>
      <c r="BCP27" s="2"/>
      <c r="BCQ27" s="2"/>
      <c r="BCR27" s="2"/>
      <c r="BCS27" s="2"/>
      <c r="BCT27" s="2"/>
      <c r="BCU27" s="2"/>
      <c r="BCV27" s="2"/>
      <c r="BCW27" s="2"/>
      <c r="BCX27" s="2"/>
      <c r="BCY27" s="2"/>
      <c r="BCZ27" s="2"/>
      <c r="BDA27" s="2"/>
      <c r="BDB27" s="2"/>
      <c r="BDC27" s="2"/>
      <c r="BDD27" s="2"/>
      <c r="BDE27" s="2"/>
      <c r="BDF27" s="2"/>
      <c r="BDG27" s="2"/>
      <c r="BDH27" s="2"/>
      <c r="BDI27" s="2"/>
      <c r="BDJ27" s="2"/>
      <c r="BDK27" s="2"/>
      <c r="BDL27" s="2"/>
      <c r="BDM27" s="2"/>
      <c r="BDN27" s="2"/>
      <c r="BDO27" s="2"/>
      <c r="BDP27" s="2"/>
      <c r="BDQ27" s="2"/>
      <c r="BDR27" s="2"/>
      <c r="BDS27" s="2"/>
      <c r="BDT27" s="2"/>
      <c r="BDU27" s="2"/>
      <c r="BDV27" s="2"/>
      <c r="BDW27" s="2"/>
      <c r="BDX27" s="2"/>
      <c r="BDY27" s="2"/>
      <c r="BDZ27" s="2"/>
      <c r="BEA27" s="2"/>
      <c r="BEB27" s="2"/>
      <c r="BEC27" s="2"/>
      <c r="BED27" s="2"/>
      <c r="BEE27" s="2"/>
      <c r="BEF27" s="2"/>
      <c r="BEG27" s="2"/>
      <c r="BEH27" s="2"/>
      <c r="BEI27" s="2"/>
      <c r="BEJ27" s="2"/>
      <c r="BEK27" s="2"/>
      <c r="BEL27" s="2"/>
      <c r="BEM27" s="2"/>
      <c r="BEN27" s="2"/>
      <c r="BEO27" s="2"/>
      <c r="BEP27" s="2"/>
      <c r="BEQ27" s="2"/>
      <c r="BER27" s="2"/>
      <c r="BES27" s="2"/>
      <c r="BET27" s="2"/>
      <c r="BEU27" s="2"/>
      <c r="BEV27" s="2"/>
      <c r="BEW27" s="2"/>
      <c r="BEX27" s="2"/>
      <c r="BEY27" s="2"/>
      <c r="BEZ27" s="2"/>
      <c r="BFA27" s="2"/>
      <c r="BFB27" s="2"/>
      <c r="BFC27" s="2"/>
      <c r="BFD27" s="2"/>
      <c r="BFE27" s="2"/>
      <c r="BFF27" s="2"/>
      <c r="BFG27" s="2"/>
      <c r="BFH27" s="2"/>
      <c r="BFI27" s="2"/>
      <c r="BFJ27" s="2"/>
      <c r="BFK27" s="2"/>
      <c r="BFL27" s="2"/>
      <c r="BFM27" s="2"/>
      <c r="BFN27" s="2"/>
      <c r="BFO27" s="2"/>
      <c r="BFP27" s="2"/>
      <c r="BFQ27" s="2"/>
      <c r="BFR27" s="2"/>
      <c r="BFS27" s="2"/>
      <c r="BFT27" s="2"/>
      <c r="BFU27" s="2"/>
      <c r="BFV27" s="2"/>
      <c r="BFW27" s="2"/>
      <c r="BFX27" s="2"/>
      <c r="BFY27" s="2"/>
      <c r="BFZ27" s="2"/>
      <c r="BGA27" s="2"/>
      <c r="BGB27" s="2"/>
      <c r="BGC27" s="2"/>
      <c r="BGD27" s="2"/>
      <c r="BGE27" s="2"/>
      <c r="BGF27" s="2"/>
      <c r="BGG27" s="2"/>
      <c r="BGH27" s="2"/>
      <c r="BGI27" s="2"/>
      <c r="BGJ27" s="2"/>
      <c r="BGK27" s="2"/>
      <c r="BGL27" s="2"/>
      <c r="BGM27" s="2"/>
      <c r="BGN27" s="2"/>
      <c r="BGO27" s="2"/>
      <c r="BGP27" s="2"/>
      <c r="BGQ27" s="2"/>
      <c r="BGR27" s="2"/>
      <c r="BGS27" s="2"/>
      <c r="BGT27" s="2"/>
      <c r="BGU27" s="2"/>
      <c r="BGV27" s="2"/>
      <c r="BGW27" s="2"/>
      <c r="BGX27" s="2"/>
      <c r="BGY27" s="2"/>
      <c r="BGZ27" s="2"/>
      <c r="BHA27" s="2"/>
      <c r="BHB27" s="2"/>
      <c r="BHC27" s="2"/>
      <c r="BHD27" s="2"/>
      <c r="BHE27" s="2"/>
      <c r="BHF27" s="2"/>
      <c r="BHG27" s="2"/>
      <c r="BHH27" s="2"/>
      <c r="BHI27" s="2"/>
      <c r="BHJ27" s="2"/>
      <c r="BHK27" s="2"/>
      <c r="BHL27" s="2"/>
      <c r="BHM27" s="2"/>
      <c r="BHN27" s="2"/>
      <c r="BHO27" s="2"/>
      <c r="BHP27" s="2"/>
      <c r="BHQ27" s="2"/>
      <c r="BHR27" s="2"/>
      <c r="BHS27" s="2"/>
      <c r="BHT27" s="2"/>
      <c r="BHU27" s="2"/>
      <c r="BHV27" s="2"/>
      <c r="BHW27" s="2"/>
      <c r="BHX27" s="2"/>
      <c r="BHY27" s="2"/>
      <c r="BHZ27" s="2"/>
      <c r="BIA27" s="2"/>
      <c r="BIB27" s="2"/>
      <c r="BIC27" s="2"/>
      <c r="BID27" s="2"/>
      <c r="BIE27" s="2"/>
      <c r="BIF27" s="2"/>
      <c r="BIG27" s="2"/>
      <c r="BIH27" s="2"/>
      <c r="BII27" s="2"/>
      <c r="BIJ27" s="2"/>
      <c r="BIK27" s="2"/>
      <c r="BIL27" s="2"/>
      <c r="BIM27" s="2"/>
      <c r="BIN27" s="2"/>
      <c r="BIO27" s="2"/>
      <c r="BIP27" s="2"/>
      <c r="BIQ27" s="2"/>
      <c r="BIR27" s="2"/>
      <c r="BIS27" s="2"/>
      <c r="BIT27" s="2"/>
      <c r="BIU27" s="2"/>
      <c r="BIV27" s="2"/>
      <c r="BIW27" s="2"/>
      <c r="BIX27" s="2"/>
      <c r="BIY27" s="2"/>
      <c r="BIZ27" s="2"/>
      <c r="BJA27" s="2"/>
      <c r="BJB27" s="2"/>
      <c r="BJC27" s="2"/>
      <c r="BJD27" s="2"/>
      <c r="BJE27" s="2"/>
      <c r="BJF27" s="2"/>
      <c r="BJG27" s="2"/>
      <c r="BJH27" s="2"/>
      <c r="BJI27" s="2"/>
      <c r="BJJ27" s="2"/>
      <c r="BJK27" s="2"/>
      <c r="BJL27" s="2"/>
      <c r="BJM27" s="2"/>
      <c r="BJN27" s="2"/>
      <c r="BJO27" s="2"/>
      <c r="BJP27" s="2"/>
      <c r="BJQ27" s="2"/>
      <c r="BJR27" s="2"/>
      <c r="BJS27" s="2"/>
      <c r="BJT27" s="2"/>
      <c r="BJU27" s="2"/>
      <c r="BJV27" s="2"/>
      <c r="BJW27" s="2"/>
      <c r="BJX27" s="2"/>
      <c r="BJY27" s="2"/>
      <c r="BJZ27" s="2"/>
      <c r="BKA27" s="2"/>
      <c r="BKB27" s="2"/>
      <c r="BKC27" s="2"/>
      <c r="BKD27" s="2"/>
      <c r="BKE27" s="2"/>
      <c r="BKF27" s="2"/>
      <c r="BKG27" s="2"/>
      <c r="BKH27" s="2"/>
      <c r="BKI27" s="2"/>
      <c r="BKJ27" s="2"/>
      <c r="BKK27" s="2"/>
      <c r="BKL27" s="2"/>
      <c r="BKM27" s="2"/>
      <c r="BKN27" s="2"/>
      <c r="BKO27" s="2"/>
      <c r="BKP27" s="2"/>
      <c r="BKQ27" s="2"/>
      <c r="BKR27" s="2"/>
      <c r="BKS27" s="2"/>
      <c r="BKT27" s="2"/>
      <c r="BKU27" s="2"/>
      <c r="BKV27" s="2"/>
      <c r="BKW27" s="2"/>
      <c r="BKX27" s="2"/>
      <c r="BKY27" s="2"/>
      <c r="BKZ27" s="2"/>
      <c r="BLA27" s="2"/>
      <c r="BLB27" s="2"/>
      <c r="BLC27" s="2"/>
      <c r="BLD27" s="2"/>
      <c r="BLE27" s="2"/>
      <c r="BLF27" s="2"/>
      <c r="BLG27" s="2"/>
      <c r="BLH27" s="2"/>
      <c r="BLI27" s="2"/>
      <c r="BLJ27" s="2"/>
      <c r="BLK27" s="2"/>
      <c r="BLL27" s="2"/>
      <c r="BLM27" s="2"/>
      <c r="BLN27" s="2"/>
      <c r="BLO27" s="2"/>
      <c r="BLP27" s="2"/>
      <c r="BLQ27" s="2"/>
      <c r="BLR27" s="2"/>
      <c r="BLS27" s="2"/>
      <c r="BLT27" s="2"/>
      <c r="BLU27" s="2"/>
      <c r="BLV27" s="2"/>
      <c r="BLW27" s="2"/>
      <c r="BLX27" s="2"/>
      <c r="BLY27" s="2"/>
      <c r="BLZ27" s="2"/>
      <c r="BMA27" s="2"/>
      <c r="BMB27" s="2"/>
      <c r="BMC27" s="2"/>
      <c r="BMD27" s="2"/>
      <c r="BME27" s="2"/>
      <c r="BMF27" s="2"/>
      <c r="BMG27" s="2"/>
      <c r="BMH27" s="2"/>
      <c r="BMI27" s="2"/>
      <c r="BMJ27" s="2"/>
      <c r="BMK27" s="2"/>
      <c r="BML27" s="2"/>
      <c r="BMM27" s="2"/>
      <c r="BMN27" s="2"/>
      <c r="BMO27" s="2"/>
      <c r="BMP27" s="2"/>
      <c r="BMQ27" s="2"/>
      <c r="BMR27" s="2"/>
      <c r="BMS27" s="2"/>
      <c r="BMT27" s="2"/>
      <c r="BMU27" s="2"/>
      <c r="BMV27" s="2"/>
      <c r="BMW27" s="2"/>
      <c r="BMX27" s="2"/>
      <c r="BMY27" s="2"/>
      <c r="BMZ27" s="2"/>
      <c r="BNA27" s="2"/>
      <c r="BNB27" s="2"/>
      <c r="BNC27" s="2"/>
      <c r="BND27" s="2"/>
      <c r="BNE27" s="2"/>
      <c r="BNF27" s="2"/>
      <c r="BNG27" s="2"/>
      <c r="BNH27" s="2"/>
      <c r="BNI27" s="2"/>
      <c r="BNJ27" s="2"/>
      <c r="BNK27" s="2"/>
      <c r="BNL27" s="2"/>
      <c r="BNM27" s="2"/>
      <c r="BNN27" s="2"/>
      <c r="BNO27" s="2"/>
      <c r="BNP27" s="2"/>
      <c r="BNQ27" s="2"/>
      <c r="BNR27" s="2"/>
      <c r="BNS27" s="2"/>
      <c r="BNT27" s="2"/>
      <c r="BNU27" s="2"/>
      <c r="BNV27" s="2"/>
      <c r="BNW27" s="2"/>
      <c r="BNX27" s="2"/>
      <c r="BNY27" s="2"/>
      <c r="BNZ27" s="2"/>
      <c r="BOA27" s="2"/>
      <c r="BOB27" s="2"/>
      <c r="BOC27" s="2"/>
      <c r="BOD27" s="2"/>
      <c r="BOE27" s="2"/>
      <c r="BOF27" s="2"/>
      <c r="BOG27" s="2"/>
      <c r="BOH27" s="2"/>
      <c r="BOI27" s="2"/>
      <c r="BOJ27" s="2"/>
      <c r="BOK27" s="2"/>
      <c r="BOL27" s="2"/>
      <c r="BOM27" s="2"/>
      <c r="BON27" s="2"/>
      <c r="BOO27" s="2"/>
      <c r="BOP27" s="2"/>
      <c r="BOQ27" s="2"/>
      <c r="BOR27" s="2"/>
      <c r="BOS27" s="2"/>
      <c r="BOT27" s="2"/>
      <c r="BOU27" s="2"/>
      <c r="BOV27" s="2"/>
      <c r="BOW27" s="2"/>
      <c r="BOX27" s="2"/>
      <c r="BOY27" s="2"/>
      <c r="BOZ27" s="2"/>
      <c r="BPA27" s="2"/>
      <c r="BPB27" s="2"/>
      <c r="BPC27" s="2"/>
      <c r="BPD27" s="2"/>
      <c r="BPE27" s="2"/>
      <c r="BPF27" s="2"/>
      <c r="BPG27" s="2"/>
      <c r="BPH27" s="2"/>
      <c r="BPI27" s="2"/>
      <c r="BPJ27" s="2"/>
      <c r="BPK27" s="2"/>
      <c r="BPL27" s="2"/>
      <c r="BPM27" s="2"/>
      <c r="BPN27" s="2"/>
      <c r="BPO27" s="2"/>
      <c r="BPP27" s="2"/>
      <c r="BPQ27" s="2"/>
      <c r="BPR27" s="2"/>
      <c r="BPS27" s="2"/>
      <c r="BPT27" s="2"/>
      <c r="BPU27" s="2"/>
      <c r="BPV27" s="2"/>
      <c r="BPW27" s="2"/>
      <c r="BPX27" s="2"/>
      <c r="BPY27" s="2"/>
      <c r="BPZ27" s="2"/>
      <c r="BQA27" s="2"/>
      <c r="BQB27" s="2"/>
      <c r="BQC27" s="2"/>
      <c r="BQD27" s="2"/>
      <c r="BQE27" s="2"/>
      <c r="BQF27" s="2"/>
      <c r="BQG27" s="2"/>
      <c r="BQH27" s="2"/>
      <c r="BQI27" s="2"/>
      <c r="BQJ27" s="2"/>
      <c r="BQK27" s="2"/>
      <c r="BQL27" s="2"/>
      <c r="BQM27" s="2"/>
      <c r="BQN27" s="2"/>
      <c r="BQO27" s="2"/>
      <c r="BQP27" s="2"/>
      <c r="BQQ27" s="2"/>
      <c r="BQR27" s="2"/>
      <c r="BQS27" s="2"/>
      <c r="BQT27" s="2"/>
      <c r="BQU27" s="2"/>
      <c r="BQV27" s="2"/>
      <c r="BQW27" s="2"/>
      <c r="BQX27" s="2"/>
      <c r="BQY27" s="2"/>
      <c r="BQZ27" s="2"/>
      <c r="BRA27" s="2"/>
      <c r="BRB27" s="2"/>
      <c r="BRC27" s="2"/>
      <c r="BRD27" s="2"/>
      <c r="BRE27" s="2"/>
      <c r="BRF27" s="2"/>
      <c r="BRG27" s="2"/>
      <c r="BRH27" s="2"/>
      <c r="BRI27" s="2"/>
      <c r="BRJ27" s="2"/>
      <c r="BRK27" s="2"/>
      <c r="BRL27" s="2"/>
      <c r="BRM27" s="2"/>
      <c r="BRN27" s="2"/>
      <c r="BRO27" s="2"/>
      <c r="BRP27" s="2"/>
      <c r="BRQ27" s="2"/>
      <c r="BRR27" s="2"/>
      <c r="BRS27" s="2"/>
      <c r="BRT27" s="2"/>
      <c r="BRU27" s="2"/>
      <c r="BRV27" s="2"/>
      <c r="BRW27" s="2"/>
      <c r="BRX27" s="2"/>
      <c r="BRY27" s="2"/>
      <c r="BRZ27" s="2"/>
      <c r="BSA27" s="2"/>
      <c r="BSB27" s="2"/>
      <c r="BSC27" s="2"/>
      <c r="BSD27" s="2"/>
      <c r="BSE27" s="2"/>
      <c r="BSF27" s="2"/>
      <c r="BSG27" s="2"/>
      <c r="BSH27" s="2"/>
      <c r="BSI27" s="2"/>
      <c r="BSJ27" s="2"/>
      <c r="BSK27" s="2"/>
      <c r="BSL27" s="2"/>
      <c r="BSM27" s="2"/>
      <c r="BSN27" s="2"/>
      <c r="BSO27" s="2"/>
      <c r="BSP27" s="2"/>
      <c r="BSQ27" s="2"/>
      <c r="BSR27" s="2"/>
      <c r="BSS27" s="2"/>
      <c r="BST27" s="2"/>
      <c r="BSU27" s="2"/>
      <c r="BSV27" s="2"/>
      <c r="BSW27" s="2"/>
      <c r="BSX27" s="2"/>
      <c r="BSY27" s="2"/>
      <c r="BSZ27" s="2"/>
      <c r="BTA27" s="2"/>
      <c r="BTB27" s="2"/>
      <c r="BTC27" s="2"/>
      <c r="BTD27" s="2"/>
      <c r="BTE27" s="2"/>
      <c r="BTF27" s="2"/>
      <c r="BTG27" s="2"/>
      <c r="BTH27" s="2"/>
      <c r="BTI27" s="2"/>
      <c r="BTJ27" s="2"/>
      <c r="BTK27" s="2"/>
      <c r="BTL27" s="2"/>
      <c r="BTM27" s="2"/>
      <c r="BTN27" s="2"/>
      <c r="BTO27" s="2"/>
      <c r="BTP27" s="2"/>
      <c r="BTQ27" s="2"/>
      <c r="BTR27" s="2"/>
      <c r="BTS27" s="2"/>
      <c r="BTT27" s="2"/>
      <c r="BTU27" s="2"/>
      <c r="BTV27" s="2"/>
      <c r="BTW27" s="2"/>
      <c r="BTX27" s="2"/>
      <c r="BTY27" s="2"/>
      <c r="BTZ27" s="2"/>
      <c r="BUA27" s="2"/>
      <c r="BUB27" s="2"/>
      <c r="BUC27" s="2"/>
      <c r="BUD27" s="2"/>
      <c r="BUE27" s="2"/>
      <c r="BUF27" s="2"/>
      <c r="BUG27" s="2"/>
      <c r="BUH27" s="2"/>
      <c r="BUI27" s="2"/>
      <c r="BUJ27" s="2"/>
      <c r="BUK27" s="2"/>
      <c r="BUL27" s="2"/>
      <c r="BUM27" s="2"/>
      <c r="BUN27" s="2"/>
      <c r="BUO27" s="2"/>
      <c r="BUP27" s="2"/>
      <c r="BUQ27" s="2"/>
      <c r="BUR27" s="2"/>
      <c r="BUS27" s="2"/>
      <c r="BUT27" s="2"/>
      <c r="BUU27" s="2"/>
      <c r="BUV27" s="2"/>
      <c r="BUW27" s="2"/>
      <c r="BUX27" s="2"/>
      <c r="BUY27" s="2"/>
      <c r="BUZ27" s="2"/>
      <c r="BVA27" s="2"/>
      <c r="BVB27" s="2"/>
      <c r="BVC27" s="2"/>
      <c r="BVD27" s="2"/>
      <c r="BVE27" s="2"/>
      <c r="BVF27" s="2"/>
      <c r="BVG27" s="2"/>
      <c r="BVH27" s="2"/>
      <c r="BVI27" s="2"/>
      <c r="BVJ27" s="2"/>
      <c r="BVK27" s="2"/>
      <c r="BVL27" s="2"/>
      <c r="BVM27" s="2"/>
      <c r="BVN27" s="2"/>
      <c r="BVO27" s="2"/>
      <c r="BVP27" s="2"/>
      <c r="BVQ27" s="2"/>
      <c r="BVR27" s="2"/>
      <c r="BVS27" s="2"/>
      <c r="BVT27" s="2"/>
      <c r="BVU27" s="2"/>
      <c r="BVV27" s="2"/>
      <c r="BVW27" s="2"/>
      <c r="BVX27" s="2"/>
      <c r="BVY27" s="2"/>
      <c r="BVZ27" s="2"/>
      <c r="BWA27" s="2"/>
      <c r="BWB27" s="2"/>
      <c r="BWC27" s="2"/>
      <c r="BWD27" s="2"/>
      <c r="BWE27" s="2"/>
      <c r="BWF27" s="2"/>
      <c r="BWG27" s="2"/>
      <c r="BWH27" s="2"/>
      <c r="BWI27" s="2"/>
      <c r="BWJ27" s="2"/>
      <c r="BWK27" s="2"/>
      <c r="BWL27" s="2"/>
      <c r="BWM27" s="2"/>
      <c r="BWN27" s="2"/>
      <c r="BWO27" s="2"/>
      <c r="BWP27" s="2"/>
      <c r="BWQ27" s="2"/>
      <c r="BWR27" s="2"/>
      <c r="BWS27" s="2"/>
      <c r="BWT27" s="2"/>
      <c r="BWU27" s="2"/>
      <c r="BWV27" s="2"/>
      <c r="BWW27" s="2"/>
      <c r="BWX27" s="2"/>
      <c r="BWY27" s="2"/>
      <c r="BWZ27" s="2"/>
      <c r="BXA27" s="2"/>
      <c r="BXB27" s="2"/>
      <c r="BXC27" s="2"/>
      <c r="BXD27" s="2"/>
      <c r="BXE27" s="2"/>
      <c r="BXF27" s="2"/>
      <c r="BXG27" s="2"/>
      <c r="BXH27" s="2"/>
      <c r="BXI27" s="2"/>
      <c r="BXJ27" s="2"/>
      <c r="BXK27" s="2"/>
      <c r="BXL27" s="2"/>
      <c r="BXM27" s="2"/>
      <c r="BXN27" s="2"/>
      <c r="BXO27" s="2"/>
      <c r="BXP27" s="2"/>
      <c r="BXQ27" s="2"/>
      <c r="BXR27" s="2"/>
      <c r="BXS27" s="2"/>
      <c r="BXT27" s="2"/>
      <c r="BXU27" s="2"/>
      <c r="BXV27" s="2"/>
      <c r="BXW27" s="2"/>
      <c r="BXX27" s="2"/>
      <c r="BXY27" s="2"/>
      <c r="BXZ27" s="2"/>
      <c r="BYA27" s="2"/>
      <c r="BYB27" s="2"/>
      <c r="BYC27" s="2"/>
      <c r="BYD27" s="2"/>
      <c r="BYE27" s="2"/>
      <c r="BYF27" s="2"/>
      <c r="BYG27" s="2"/>
      <c r="BYH27" s="2"/>
      <c r="BYI27" s="2"/>
      <c r="BYJ27" s="2"/>
      <c r="BYK27" s="2"/>
      <c r="BYL27" s="2"/>
      <c r="BYM27" s="2"/>
      <c r="BYN27" s="2"/>
      <c r="BYO27" s="2"/>
      <c r="BYP27" s="2"/>
      <c r="BYQ27" s="2"/>
      <c r="BYR27" s="2"/>
      <c r="BYS27" s="2"/>
      <c r="BYT27" s="2"/>
      <c r="BYU27" s="2"/>
      <c r="BYV27" s="2"/>
      <c r="BYW27" s="2"/>
      <c r="BYX27" s="2"/>
      <c r="BYY27" s="2"/>
      <c r="BYZ27" s="2"/>
      <c r="BZA27" s="2"/>
      <c r="BZB27" s="2"/>
      <c r="BZC27" s="2"/>
      <c r="BZD27" s="2"/>
      <c r="BZE27" s="2"/>
      <c r="BZF27" s="2"/>
      <c r="BZG27" s="2"/>
      <c r="BZH27" s="2"/>
      <c r="BZI27" s="2"/>
      <c r="BZJ27" s="2"/>
      <c r="BZK27" s="2"/>
      <c r="BZL27" s="2"/>
      <c r="BZM27" s="2"/>
      <c r="BZN27" s="2"/>
      <c r="BZO27" s="2"/>
      <c r="BZP27" s="2"/>
      <c r="BZQ27" s="2"/>
      <c r="BZR27" s="2"/>
      <c r="BZS27" s="2"/>
      <c r="BZT27" s="2"/>
      <c r="BZU27" s="2"/>
      <c r="BZV27" s="2"/>
      <c r="BZW27" s="2"/>
      <c r="BZX27" s="2"/>
      <c r="BZY27" s="2"/>
      <c r="BZZ27" s="2"/>
      <c r="CAA27" s="2"/>
      <c r="CAB27" s="2"/>
      <c r="CAC27" s="2"/>
      <c r="CAD27" s="2"/>
      <c r="CAE27" s="2"/>
      <c r="CAF27" s="2"/>
      <c r="CAG27" s="2"/>
      <c r="CAH27" s="2"/>
      <c r="CAI27" s="2"/>
      <c r="CAJ27" s="2"/>
      <c r="CAK27" s="2"/>
      <c r="CAL27" s="2"/>
      <c r="CAM27" s="2"/>
      <c r="CAN27" s="2"/>
      <c r="CAO27" s="2"/>
      <c r="CAP27" s="2"/>
      <c r="CAQ27" s="2"/>
      <c r="CAR27" s="2"/>
      <c r="CAS27" s="2"/>
      <c r="CAT27" s="2"/>
      <c r="CAU27" s="2"/>
      <c r="CAV27" s="2"/>
      <c r="CAW27" s="2"/>
      <c r="CAX27" s="2"/>
      <c r="CAY27" s="2"/>
      <c r="CAZ27" s="2"/>
      <c r="CBA27" s="2"/>
      <c r="CBB27" s="2"/>
      <c r="CBC27" s="2"/>
      <c r="CBD27" s="2"/>
      <c r="CBE27" s="2"/>
      <c r="CBF27" s="2"/>
      <c r="CBG27" s="2"/>
      <c r="CBH27" s="2"/>
      <c r="CBI27" s="2"/>
      <c r="CBJ27" s="2"/>
      <c r="CBK27" s="2"/>
      <c r="CBL27" s="2"/>
      <c r="CBM27" s="2"/>
      <c r="CBN27" s="2"/>
      <c r="CBO27" s="2"/>
      <c r="CBP27" s="2"/>
      <c r="CBQ27" s="2"/>
      <c r="CBR27" s="2"/>
      <c r="CBS27" s="2"/>
      <c r="CBT27" s="2"/>
      <c r="CBU27" s="2"/>
      <c r="CBV27" s="2"/>
      <c r="CBW27" s="2"/>
      <c r="CBX27" s="2"/>
      <c r="CBY27" s="2"/>
      <c r="CBZ27" s="2"/>
      <c r="CCA27" s="2"/>
      <c r="CCB27" s="2"/>
      <c r="CCC27" s="2"/>
      <c r="CCD27" s="2"/>
      <c r="CCE27" s="2"/>
      <c r="CCF27" s="2"/>
      <c r="CCG27" s="2"/>
      <c r="CCH27" s="2"/>
      <c r="CCI27" s="2"/>
      <c r="CCJ27" s="2"/>
      <c r="CCK27" s="2"/>
      <c r="CCL27" s="2"/>
      <c r="CCM27" s="2"/>
      <c r="CCN27" s="2"/>
      <c r="CCO27" s="2"/>
      <c r="CCP27" s="2"/>
      <c r="CCQ27" s="2"/>
      <c r="CCR27" s="2"/>
      <c r="CCS27" s="2"/>
      <c r="CCT27" s="2"/>
      <c r="CCU27" s="2"/>
      <c r="CCV27" s="2"/>
      <c r="CCW27" s="2"/>
      <c r="CCX27" s="2"/>
      <c r="CCY27" s="2"/>
      <c r="CCZ27" s="2"/>
      <c r="CDA27" s="2"/>
      <c r="CDB27" s="2"/>
      <c r="CDC27" s="2"/>
      <c r="CDD27" s="2"/>
      <c r="CDE27" s="2"/>
      <c r="CDF27" s="2"/>
      <c r="CDG27" s="2"/>
      <c r="CDH27" s="2"/>
      <c r="CDI27" s="2"/>
      <c r="CDJ27" s="2"/>
      <c r="CDK27" s="2"/>
      <c r="CDL27" s="2"/>
      <c r="CDM27" s="2"/>
      <c r="CDN27" s="2"/>
      <c r="CDO27" s="2"/>
      <c r="CDP27" s="2"/>
      <c r="CDQ27" s="2"/>
      <c r="CDR27" s="2"/>
      <c r="CDS27" s="2"/>
      <c r="CDT27" s="2"/>
      <c r="CDU27" s="2"/>
      <c r="CDV27" s="2"/>
      <c r="CDW27" s="2"/>
      <c r="CDX27" s="2"/>
      <c r="CDY27" s="2"/>
      <c r="CDZ27" s="2"/>
      <c r="CEA27" s="2"/>
      <c r="CEB27" s="2"/>
      <c r="CEC27" s="2"/>
      <c r="CED27" s="2"/>
      <c r="CEE27" s="2"/>
      <c r="CEF27" s="2"/>
      <c r="CEG27" s="2"/>
      <c r="CEH27" s="2"/>
      <c r="CEI27" s="2"/>
      <c r="CEJ27" s="2"/>
      <c r="CEK27" s="2"/>
      <c r="CEL27" s="2"/>
      <c r="CEM27" s="2"/>
      <c r="CEN27" s="2"/>
      <c r="CEO27" s="2"/>
      <c r="CEP27" s="2"/>
      <c r="CEQ27" s="2"/>
      <c r="CER27" s="2"/>
      <c r="CES27" s="2"/>
      <c r="CET27" s="2"/>
      <c r="CEU27" s="2"/>
      <c r="CEV27" s="2"/>
      <c r="CEW27" s="2"/>
      <c r="CEX27" s="2"/>
      <c r="CEY27" s="2"/>
      <c r="CEZ27" s="2"/>
      <c r="CFA27" s="2"/>
      <c r="CFB27" s="2"/>
      <c r="CFC27" s="2"/>
      <c r="CFD27" s="2"/>
      <c r="CFE27" s="2"/>
      <c r="CFF27" s="2"/>
      <c r="CFG27" s="2"/>
      <c r="CFH27" s="2"/>
      <c r="CFI27" s="2"/>
      <c r="CFJ27" s="2"/>
      <c r="CFK27" s="2"/>
      <c r="CFL27" s="2"/>
      <c r="CFM27" s="2"/>
      <c r="CFN27" s="2"/>
      <c r="CFO27" s="2"/>
      <c r="CFP27" s="2"/>
      <c r="CFQ27" s="2"/>
      <c r="CFR27" s="2"/>
      <c r="CFS27" s="2"/>
      <c r="CFT27" s="2"/>
      <c r="CFU27" s="2"/>
      <c r="CFV27" s="2"/>
      <c r="CFW27" s="2"/>
      <c r="CFX27" s="2"/>
      <c r="CFY27" s="2"/>
      <c r="CFZ27" s="2"/>
      <c r="CGA27" s="2"/>
      <c r="CGB27" s="2"/>
      <c r="CGC27" s="2"/>
      <c r="CGD27" s="2"/>
      <c r="CGE27" s="2"/>
      <c r="CGF27" s="2"/>
      <c r="CGG27" s="2"/>
      <c r="CGH27" s="2"/>
      <c r="CGI27" s="2"/>
      <c r="CGJ27" s="2"/>
      <c r="CGK27" s="2"/>
      <c r="CGL27" s="2"/>
      <c r="CGM27" s="2"/>
      <c r="CGN27" s="2"/>
      <c r="CGO27" s="2"/>
      <c r="CGP27" s="2"/>
      <c r="CGQ27" s="2"/>
      <c r="CGR27" s="2"/>
      <c r="CGS27" s="2"/>
      <c r="CGT27" s="2"/>
      <c r="CGU27" s="2"/>
      <c r="CGV27" s="2"/>
      <c r="CGW27" s="2"/>
      <c r="CGX27" s="2"/>
      <c r="CGY27" s="2"/>
      <c r="CGZ27" s="2"/>
      <c r="CHA27" s="2"/>
      <c r="CHB27" s="2"/>
      <c r="CHC27" s="2"/>
      <c r="CHD27" s="2"/>
      <c r="CHE27" s="2"/>
      <c r="CHF27" s="2"/>
      <c r="CHG27" s="2"/>
      <c r="CHH27" s="2"/>
      <c r="CHI27" s="2"/>
      <c r="CHJ27" s="2"/>
      <c r="CHK27" s="2"/>
      <c r="CHL27" s="2"/>
      <c r="CHM27" s="2"/>
      <c r="CHN27" s="2"/>
      <c r="CHO27" s="2"/>
      <c r="CHP27" s="2"/>
      <c r="CHQ27" s="2"/>
      <c r="CHR27" s="2"/>
      <c r="CHS27" s="2"/>
      <c r="CHT27" s="2"/>
      <c r="CHU27" s="2"/>
      <c r="CHV27" s="2"/>
      <c r="CHW27" s="2"/>
      <c r="CHX27" s="2"/>
      <c r="CHY27" s="2"/>
      <c r="CHZ27" s="2"/>
      <c r="CIA27" s="2"/>
      <c r="CIB27" s="2"/>
      <c r="CIC27" s="2"/>
      <c r="CID27" s="2"/>
      <c r="CIE27" s="2"/>
      <c r="CIF27" s="2"/>
      <c r="CIG27" s="2"/>
      <c r="CIH27" s="2"/>
      <c r="CII27" s="2"/>
      <c r="CIJ27" s="2"/>
      <c r="CIK27" s="2"/>
      <c r="CIL27" s="2"/>
      <c r="CIM27" s="2"/>
      <c r="CIN27" s="2"/>
      <c r="CIO27" s="2"/>
      <c r="CIP27" s="2"/>
      <c r="CIQ27" s="2"/>
      <c r="CIR27" s="2"/>
      <c r="CIS27" s="2"/>
      <c r="CIT27" s="2"/>
      <c r="CIU27" s="2"/>
      <c r="CIV27" s="2"/>
      <c r="CIW27" s="2"/>
      <c r="CIX27" s="2"/>
      <c r="CIY27" s="2"/>
      <c r="CIZ27" s="2"/>
      <c r="CJA27" s="2"/>
      <c r="CJB27" s="2"/>
      <c r="CJC27" s="2"/>
      <c r="CJD27" s="2"/>
      <c r="CJE27" s="2"/>
      <c r="CJF27" s="2"/>
      <c r="CJG27" s="2"/>
      <c r="CJH27" s="2"/>
      <c r="CJI27" s="2"/>
      <c r="CJJ27" s="2"/>
      <c r="CJK27" s="2"/>
      <c r="CJL27" s="2"/>
      <c r="CJM27" s="2"/>
      <c r="CJN27" s="2"/>
      <c r="CJO27" s="2"/>
      <c r="CJP27" s="2"/>
      <c r="CJQ27" s="2"/>
      <c r="CJR27" s="2"/>
      <c r="CJS27" s="2"/>
      <c r="CJT27" s="2"/>
      <c r="CJU27" s="2"/>
      <c r="CJV27" s="2"/>
      <c r="CJW27" s="2"/>
      <c r="CJX27" s="2"/>
      <c r="CJY27" s="2"/>
      <c r="CJZ27" s="2"/>
      <c r="CKA27" s="2"/>
      <c r="CKB27" s="2"/>
      <c r="CKC27" s="2"/>
      <c r="CKD27" s="2"/>
      <c r="CKE27" s="2"/>
      <c r="CKF27" s="2"/>
      <c r="CKG27" s="2"/>
      <c r="CKH27" s="2"/>
      <c r="CKI27" s="2"/>
      <c r="CKJ27" s="2"/>
      <c r="CKK27" s="2"/>
      <c r="CKL27" s="2"/>
      <c r="CKM27" s="2"/>
      <c r="CKN27" s="2"/>
      <c r="CKO27" s="2"/>
      <c r="CKP27" s="2"/>
      <c r="CKQ27" s="2"/>
      <c r="CKR27" s="2"/>
      <c r="CKS27" s="2"/>
      <c r="CKT27" s="2"/>
      <c r="CKU27" s="2"/>
      <c r="CKV27" s="2"/>
      <c r="CKW27" s="2"/>
      <c r="CKX27" s="2"/>
      <c r="CKY27" s="2"/>
      <c r="CKZ27" s="2"/>
      <c r="CLA27" s="2"/>
      <c r="CLB27" s="2"/>
      <c r="CLC27" s="2"/>
      <c r="CLD27" s="2"/>
      <c r="CLE27" s="2"/>
      <c r="CLF27" s="2"/>
      <c r="CLG27" s="2"/>
      <c r="CLH27" s="2"/>
      <c r="CLI27" s="2"/>
      <c r="CLJ27" s="2"/>
      <c r="CLK27" s="2"/>
      <c r="CLL27" s="2"/>
      <c r="CLM27" s="2"/>
      <c r="CLN27" s="2"/>
      <c r="CLO27" s="2"/>
      <c r="CLP27" s="2"/>
      <c r="CLQ27" s="2"/>
      <c r="CLR27" s="2"/>
      <c r="CLS27" s="2"/>
      <c r="CLT27" s="2"/>
      <c r="CLU27" s="2"/>
      <c r="CLV27" s="2"/>
      <c r="CLW27" s="2"/>
      <c r="CLX27" s="2"/>
      <c r="CLY27" s="2"/>
      <c r="CLZ27" s="2"/>
      <c r="CMA27" s="2"/>
      <c r="CMB27" s="2"/>
      <c r="CMC27" s="2"/>
      <c r="CMD27" s="2"/>
      <c r="CME27" s="2"/>
      <c r="CMF27" s="2"/>
      <c r="CMG27" s="2"/>
      <c r="CMH27" s="2"/>
      <c r="CMI27" s="2"/>
      <c r="CMJ27" s="2"/>
      <c r="CMK27" s="2"/>
      <c r="CML27" s="2"/>
      <c r="CMM27" s="2"/>
      <c r="CMN27" s="2"/>
      <c r="CMO27" s="2"/>
      <c r="CMP27" s="2"/>
      <c r="CMQ27" s="2"/>
      <c r="CMR27" s="2"/>
      <c r="CMS27" s="2"/>
      <c r="CMT27" s="2"/>
      <c r="CMU27" s="2"/>
      <c r="CMV27" s="2"/>
      <c r="CMW27" s="2"/>
      <c r="CMX27" s="2"/>
      <c r="CMY27" s="2"/>
      <c r="CMZ27" s="2"/>
      <c r="CNA27" s="2"/>
      <c r="CNB27" s="2"/>
      <c r="CNC27" s="2"/>
      <c r="CND27" s="2"/>
      <c r="CNE27" s="2"/>
      <c r="CNF27" s="2"/>
      <c r="CNG27" s="2"/>
      <c r="CNH27" s="2"/>
      <c r="CNI27" s="2"/>
      <c r="CNJ27" s="2"/>
      <c r="CNK27" s="2"/>
      <c r="CNL27" s="2"/>
      <c r="CNM27" s="2"/>
      <c r="CNN27" s="2"/>
      <c r="CNO27" s="2"/>
      <c r="CNP27" s="2"/>
      <c r="CNQ27" s="2"/>
      <c r="CNR27" s="2"/>
      <c r="CNS27" s="2"/>
      <c r="CNT27" s="2"/>
      <c r="CNU27" s="2"/>
      <c r="CNV27" s="2"/>
      <c r="CNW27" s="2"/>
      <c r="CNX27" s="2"/>
      <c r="CNY27" s="2"/>
      <c r="CNZ27" s="2"/>
      <c r="COA27" s="2"/>
      <c r="COB27" s="2"/>
      <c r="COC27" s="2"/>
      <c r="COD27" s="2"/>
      <c r="COE27" s="2"/>
      <c r="COF27" s="2"/>
      <c r="COG27" s="2"/>
      <c r="COH27" s="2"/>
      <c r="COI27" s="2"/>
      <c r="COJ27" s="2"/>
      <c r="COK27" s="2"/>
      <c r="COL27" s="2"/>
      <c r="COM27" s="2"/>
      <c r="CON27" s="2"/>
      <c r="COO27" s="2"/>
      <c r="COP27" s="2"/>
      <c r="COQ27" s="2"/>
      <c r="COR27" s="2"/>
      <c r="COS27" s="2"/>
      <c r="COT27" s="2"/>
      <c r="COU27" s="2"/>
      <c r="COV27" s="2"/>
      <c r="COW27" s="2"/>
      <c r="COX27" s="2"/>
      <c r="COY27" s="2"/>
      <c r="COZ27" s="2"/>
      <c r="CPA27" s="2"/>
      <c r="CPB27" s="2"/>
      <c r="CPC27" s="2"/>
      <c r="CPD27" s="2"/>
      <c r="CPE27" s="2"/>
      <c r="CPF27" s="2"/>
      <c r="CPG27" s="2"/>
      <c r="CPH27" s="2"/>
      <c r="CPI27" s="2"/>
      <c r="CPJ27" s="2"/>
      <c r="CPK27" s="2"/>
      <c r="CPL27" s="2"/>
      <c r="CPM27" s="2"/>
      <c r="CPN27" s="2"/>
      <c r="CPO27" s="2"/>
      <c r="CPP27" s="2"/>
      <c r="CPQ27" s="2"/>
      <c r="CPR27" s="2"/>
      <c r="CPS27" s="2"/>
      <c r="CPT27" s="2"/>
      <c r="CPU27" s="2"/>
      <c r="CPV27" s="2"/>
      <c r="CPW27" s="2"/>
      <c r="CPX27" s="2"/>
      <c r="CPY27" s="2"/>
      <c r="CPZ27" s="2"/>
      <c r="CQA27" s="2"/>
      <c r="CQB27" s="2"/>
      <c r="CQC27" s="2"/>
      <c r="CQD27" s="2"/>
      <c r="CQE27" s="2"/>
      <c r="CQF27" s="2"/>
      <c r="CQG27" s="2"/>
      <c r="CQH27" s="2"/>
      <c r="CQI27" s="2"/>
      <c r="CQJ27" s="2"/>
      <c r="CQK27" s="2"/>
      <c r="CQL27" s="2"/>
      <c r="CQM27" s="2"/>
      <c r="CQN27" s="2"/>
      <c r="CQO27" s="2"/>
      <c r="CQP27" s="2"/>
      <c r="CQQ27" s="2"/>
      <c r="CQR27" s="2"/>
      <c r="CQS27" s="2"/>
      <c r="CQT27" s="2"/>
      <c r="CQU27" s="2"/>
      <c r="CQV27" s="2"/>
      <c r="CQW27" s="2"/>
      <c r="CQX27" s="2"/>
      <c r="CQY27" s="2"/>
      <c r="CQZ27" s="2"/>
      <c r="CRA27" s="2"/>
      <c r="CRB27" s="2"/>
      <c r="CRC27" s="2"/>
      <c r="CRD27" s="2"/>
      <c r="CRE27" s="2"/>
      <c r="CRF27" s="2"/>
      <c r="CRG27" s="2"/>
      <c r="CRH27" s="2"/>
      <c r="CRI27" s="2"/>
      <c r="CRJ27" s="2"/>
      <c r="CRK27" s="2"/>
      <c r="CRL27" s="2"/>
      <c r="CRM27" s="2"/>
      <c r="CRN27" s="2"/>
      <c r="CRO27" s="2"/>
      <c r="CRP27" s="2"/>
      <c r="CRQ27" s="2"/>
      <c r="CRR27" s="2"/>
      <c r="CRS27" s="2"/>
      <c r="CRT27" s="2"/>
      <c r="CRU27" s="2"/>
      <c r="CRV27" s="2"/>
      <c r="CRW27" s="2"/>
      <c r="CRX27" s="2"/>
      <c r="CRY27" s="2"/>
      <c r="CRZ27" s="2"/>
      <c r="CSA27" s="2"/>
      <c r="CSB27" s="2"/>
      <c r="CSC27" s="2"/>
      <c r="CSD27" s="2"/>
      <c r="CSE27" s="2"/>
      <c r="CSF27" s="2"/>
      <c r="CSG27" s="2"/>
      <c r="CSH27" s="2"/>
      <c r="CSI27" s="2"/>
      <c r="CSJ27" s="2"/>
      <c r="CSK27" s="2"/>
      <c r="CSL27" s="2"/>
      <c r="CSM27" s="2"/>
      <c r="CSN27" s="2"/>
      <c r="CSO27" s="2"/>
      <c r="CSP27" s="2"/>
      <c r="CSQ27" s="2"/>
      <c r="CSR27" s="2"/>
      <c r="CSS27" s="2"/>
      <c r="CST27" s="2"/>
      <c r="CSU27" s="2"/>
      <c r="CSV27" s="2"/>
      <c r="CSW27" s="2"/>
      <c r="CSX27" s="2"/>
      <c r="CSY27" s="2"/>
      <c r="CSZ27" s="2"/>
      <c r="CTA27" s="2"/>
      <c r="CTB27" s="2"/>
      <c r="CTC27" s="2"/>
      <c r="CTD27" s="2"/>
      <c r="CTE27" s="2"/>
      <c r="CTF27" s="2"/>
      <c r="CTG27" s="2"/>
      <c r="CTH27" s="2"/>
      <c r="CTI27" s="2"/>
      <c r="CTJ27" s="2"/>
      <c r="CTK27" s="2"/>
      <c r="CTL27" s="2"/>
      <c r="CTM27" s="2"/>
      <c r="CTN27" s="2"/>
      <c r="CTO27" s="2"/>
      <c r="CTP27" s="2"/>
      <c r="CTQ27" s="2"/>
      <c r="CTR27" s="2"/>
      <c r="CTS27" s="2"/>
      <c r="CTT27" s="2"/>
      <c r="CTU27" s="2"/>
      <c r="CTV27" s="2"/>
      <c r="CTW27" s="2"/>
      <c r="CTX27" s="2"/>
      <c r="CTY27" s="2"/>
      <c r="CTZ27" s="2"/>
      <c r="CUA27" s="2"/>
      <c r="CUB27" s="2"/>
      <c r="CUC27" s="2"/>
      <c r="CUD27" s="2"/>
      <c r="CUE27" s="2"/>
      <c r="CUF27" s="2"/>
      <c r="CUG27" s="2"/>
      <c r="CUH27" s="2"/>
      <c r="CUI27" s="2"/>
      <c r="CUJ27" s="2"/>
      <c r="CUK27" s="2"/>
      <c r="CUL27" s="2"/>
      <c r="CUM27" s="2"/>
      <c r="CUN27" s="2"/>
      <c r="CUO27" s="2"/>
      <c r="CUP27" s="2"/>
      <c r="CUQ27" s="2"/>
      <c r="CUR27" s="2"/>
      <c r="CUS27" s="2"/>
      <c r="CUT27" s="2"/>
      <c r="CUU27" s="2"/>
      <c r="CUV27" s="2"/>
      <c r="CUW27" s="2"/>
      <c r="CUX27" s="2"/>
      <c r="CUY27" s="2"/>
      <c r="CUZ27" s="2"/>
      <c r="CVA27" s="2"/>
      <c r="CVB27" s="2"/>
      <c r="CVC27" s="2"/>
      <c r="CVD27" s="2"/>
      <c r="CVE27" s="2"/>
      <c r="CVF27" s="2"/>
      <c r="CVG27" s="2"/>
      <c r="CVH27" s="2"/>
      <c r="CVI27" s="2"/>
      <c r="CVJ27" s="2"/>
      <c r="CVK27" s="2"/>
      <c r="CVL27" s="2"/>
      <c r="CVM27" s="2"/>
      <c r="CVN27" s="2"/>
      <c r="CVO27" s="2"/>
      <c r="CVP27" s="2"/>
      <c r="CVQ27" s="2"/>
      <c r="CVR27" s="2"/>
      <c r="CVS27" s="2"/>
      <c r="CVT27" s="2"/>
      <c r="CVU27" s="2"/>
      <c r="CVV27" s="2"/>
      <c r="CVW27" s="2"/>
      <c r="CVX27" s="2"/>
      <c r="CVY27" s="2"/>
      <c r="CVZ27" s="2"/>
      <c r="CWA27" s="2"/>
      <c r="CWB27" s="2"/>
      <c r="CWC27" s="2"/>
      <c r="CWD27" s="2"/>
      <c r="CWE27" s="2"/>
      <c r="CWF27" s="2"/>
      <c r="CWG27" s="2"/>
      <c r="CWH27" s="2"/>
      <c r="CWI27" s="2"/>
      <c r="CWJ27" s="2"/>
      <c r="CWK27" s="2"/>
      <c r="CWL27" s="2"/>
      <c r="CWM27" s="2"/>
      <c r="CWN27" s="2"/>
      <c r="CWO27" s="2"/>
      <c r="CWP27" s="2"/>
      <c r="CWQ27" s="2"/>
      <c r="CWR27" s="2"/>
      <c r="CWS27" s="2"/>
      <c r="CWT27" s="2"/>
      <c r="CWU27" s="2"/>
      <c r="CWV27" s="2"/>
      <c r="CWW27" s="2"/>
      <c r="CWX27" s="2"/>
      <c r="CWY27" s="2"/>
      <c r="CWZ27" s="2"/>
      <c r="CXA27" s="2"/>
      <c r="CXB27" s="2"/>
      <c r="CXC27" s="2"/>
      <c r="CXD27" s="2"/>
      <c r="CXE27" s="2"/>
      <c r="CXF27" s="2"/>
      <c r="CXG27" s="2"/>
      <c r="CXH27" s="2"/>
      <c r="CXI27" s="2"/>
      <c r="CXJ27" s="2"/>
      <c r="CXK27" s="2"/>
      <c r="CXL27" s="2"/>
      <c r="CXM27" s="2"/>
      <c r="CXN27" s="2"/>
      <c r="CXO27" s="2"/>
      <c r="CXP27" s="2"/>
      <c r="CXQ27" s="2"/>
      <c r="CXR27" s="2"/>
      <c r="CXS27" s="2"/>
      <c r="CXT27" s="2"/>
      <c r="CXU27" s="2"/>
      <c r="CXV27" s="2"/>
      <c r="CXW27" s="2"/>
      <c r="CXX27" s="2"/>
      <c r="CXY27" s="2"/>
      <c r="CXZ27" s="2"/>
      <c r="CYA27" s="2"/>
      <c r="CYB27" s="2"/>
      <c r="CYC27" s="2"/>
      <c r="CYD27" s="2"/>
      <c r="CYE27" s="2"/>
      <c r="CYF27" s="2"/>
      <c r="CYG27" s="2"/>
      <c r="CYH27" s="2"/>
      <c r="CYI27" s="2"/>
      <c r="CYJ27" s="2"/>
      <c r="CYK27" s="2"/>
      <c r="CYL27" s="2"/>
      <c r="CYM27" s="2"/>
      <c r="CYN27" s="2"/>
      <c r="CYO27" s="2"/>
      <c r="CYP27" s="2"/>
      <c r="CYQ27" s="2"/>
      <c r="CYR27" s="2"/>
      <c r="CYS27" s="2"/>
      <c r="CYT27" s="2"/>
      <c r="CYU27" s="2"/>
      <c r="CYV27" s="2"/>
      <c r="CYW27" s="2"/>
      <c r="CYX27" s="2"/>
      <c r="CYY27" s="2"/>
      <c r="CYZ27" s="2"/>
      <c r="CZA27" s="2"/>
      <c r="CZB27" s="2"/>
      <c r="CZC27" s="2"/>
      <c r="CZD27" s="2"/>
      <c r="CZE27" s="2"/>
      <c r="CZF27" s="2"/>
      <c r="CZG27" s="2"/>
      <c r="CZH27" s="2"/>
      <c r="CZI27" s="2"/>
      <c r="CZJ27" s="2"/>
      <c r="CZK27" s="2"/>
      <c r="CZL27" s="2"/>
      <c r="CZM27" s="2"/>
      <c r="CZN27" s="2"/>
      <c r="CZO27" s="2"/>
      <c r="CZP27" s="2"/>
      <c r="CZQ27" s="2"/>
      <c r="CZR27" s="2"/>
      <c r="CZS27" s="2"/>
      <c r="CZT27" s="2"/>
      <c r="CZU27" s="2"/>
      <c r="CZV27" s="2"/>
      <c r="CZW27" s="2"/>
      <c r="CZX27" s="2"/>
      <c r="CZY27" s="2"/>
      <c r="CZZ27" s="2"/>
      <c r="DAA27" s="2"/>
      <c r="DAB27" s="2"/>
      <c r="DAC27" s="2"/>
      <c r="DAD27" s="2"/>
      <c r="DAE27" s="2"/>
      <c r="DAF27" s="2"/>
      <c r="DAG27" s="2"/>
      <c r="DAH27" s="2"/>
      <c r="DAI27" s="2"/>
      <c r="DAJ27" s="2"/>
      <c r="DAK27" s="2"/>
      <c r="DAL27" s="2"/>
      <c r="DAM27" s="2"/>
      <c r="DAN27" s="2"/>
      <c r="DAO27" s="2"/>
      <c r="DAP27" s="2"/>
      <c r="DAQ27" s="2"/>
      <c r="DAR27" s="2"/>
      <c r="DAS27" s="2"/>
      <c r="DAT27" s="2"/>
      <c r="DAU27" s="2"/>
      <c r="DAV27" s="2"/>
      <c r="DAW27" s="2"/>
      <c r="DAX27" s="2"/>
      <c r="DAY27" s="2"/>
      <c r="DAZ27" s="2"/>
      <c r="DBA27" s="2"/>
      <c r="DBB27" s="2"/>
      <c r="DBC27" s="2"/>
      <c r="DBD27" s="2"/>
      <c r="DBE27" s="2"/>
      <c r="DBF27" s="2"/>
      <c r="DBG27" s="2"/>
      <c r="DBH27" s="2"/>
      <c r="DBI27" s="2"/>
      <c r="DBJ27" s="2"/>
      <c r="DBK27" s="2"/>
      <c r="DBL27" s="2"/>
      <c r="DBM27" s="2"/>
      <c r="DBN27" s="2"/>
      <c r="DBO27" s="2"/>
      <c r="DBP27" s="2"/>
      <c r="DBQ27" s="2"/>
      <c r="DBR27" s="2"/>
      <c r="DBS27" s="2"/>
      <c r="DBT27" s="2"/>
      <c r="DBU27" s="2"/>
      <c r="DBV27" s="2"/>
      <c r="DBW27" s="2"/>
      <c r="DBX27" s="2"/>
      <c r="DBY27" s="2"/>
      <c r="DBZ27" s="2"/>
      <c r="DCA27" s="2"/>
      <c r="DCB27" s="2"/>
      <c r="DCC27" s="2"/>
      <c r="DCD27" s="2"/>
      <c r="DCE27" s="2"/>
      <c r="DCF27" s="2"/>
      <c r="DCG27" s="2"/>
      <c r="DCH27" s="2"/>
      <c r="DCI27" s="2"/>
      <c r="DCJ27" s="2"/>
      <c r="DCK27" s="2"/>
      <c r="DCL27" s="2"/>
      <c r="DCM27" s="2"/>
      <c r="DCN27" s="2"/>
      <c r="DCO27" s="2"/>
      <c r="DCP27" s="2"/>
      <c r="DCQ27" s="2"/>
      <c r="DCR27" s="2"/>
      <c r="DCS27" s="2"/>
      <c r="DCT27" s="2"/>
      <c r="DCU27" s="2"/>
      <c r="DCV27" s="2"/>
      <c r="DCW27" s="2"/>
      <c r="DCX27" s="2"/>
      <c r="DCY27" s="2"/>
      <c r="DCZ27" s="2"/>
      <c r="DDA27" s="2"/>
      <c r="DDB27" s="2"/>
      <c r="DDC27" s="2"/>
      <c r="DDD27" s="2"/>
      <c r="DDE27" s="2"/>
      <c r="DDF27" s="2"/>
      <c r="DDG27" s="2"/>
      <c r="DDH27" s="2"/>
      <c r="DDI27" s="2"/>
      <c r="DDJ27" s="2"/>
      <c r="DDK27" s="2"/>
      <c r="DDL27" s="2"/>
      <c r="DDM27" s="2"/>
      <c r="DDN27" s="2"/>
      <c r="DDO27" s="2"/>
      <c r="DDP27" s="2"/>
      <c r="DDQ27" s="2"/>
      <c r="DDR27" s="2"/>
      <c r="DDS27" s="2"/>
      <c r="DDT27" s="2"/>
      <c r="DDU27" s="2"/>
      <c r="DDV27" s="2"/>
      <c r="DDW27" s="2"/>
      <c r="DDX27" s="2"/>
      <c r="DDY27" s="2"/>
      <c r="DDZ27" s="2"/>
      <c r="DEA27" s="2"/>
      <c r="DEB27" s="2"/>
      <c r="DEC27" s="2"/>
      <c r="DED27" s="2"/>
      <c r="DEE27" s="2"/>
      <c r="DEF27" s="2"/>
      <c r="DEG27" s="2"/>
      <c r="DEH27" s="2"/>
      <c r="DEI27" s="2"/>
      <c r="DEJ27" s="2"/>
      <c r="DEK27" s="2"/>
      <c r="DEL27" s="2"/>
      <c r="DEM27" s="2"/>
      <c r="DEN27" s="2"/>
      <c r="DEO27" s="2"/>
      <c r="DEP27" s="2"/>
      <c r="DEQ27" s="2"/>
      <c r="DER27" s="2"/>
      <c r="DES27" s="2"/>
      <c r="DET27" s="2"/>
      <c r="DEU27" s="2"/>
      <c r="DEV27" s="2"/>
      <c r="DEW27" s="2"/>
      <c r="DEX27" s="2"/>
      <c r="DEY27" s="2"/>
      <c r="DEZ27" s="2"/>
      <c r="DFA27" s="2"/>
      <c r="DFB27" s="2"/>
      <c r="DFC27" s="2"/>
      <c r="DFD27" s="2"/>
      <c r="DFE27" s="2"/>
      <c r="DFF27" s="2"/>
      <c r="DFG27" s="2"/>
      <c r="DFH27" s="2"/>
      <c r="DFI27" s="2"/>
      <c r="DFJ27" s="2"/>
      <c r="DFK27" s="2"/>
      <c r="DFL27" s="2"/>
      <c r="DFM27" s="2"/>
      <c r="DFN27" s="2"/>
      <c r="DFO27" s="2"/>
      <c r="DFP27" s="2"/>
      <c r="DFQ27" s="2"/>
      <c r="DFR27" s="2"/>
      <c r="DFS27" s="2"/>
      <c r="DFT27" s="2"/>
      <c r="DFU27" s="2"/>
      <c r="DFV27" s="2"/>
      <c r="DFW27" s="2"/>
      <c r="DFX27" s="2"/>
      <c r="DFY27" s="2"/>
      <c r="DFZ27" s="2"/>
      <c r="DGA27" s="2"/>
      <c r="DGB27" s="2"/>
      <c r="DGC27" s="2"/>
      <c r="DGD27" s="2"/>
      <c r="DGE27" s="2"/>
      <c r="DGF27" s="2"/>
      <c r="DGG27" s="2"/>
      <c r="DGH27" s="2"/>
      <c r="DGI27" s="2"/>
      <c r="DGJ27" s="2"/>
      <c r="DGK27" s="2"/>
      <c r="DGL27" s="2"/>
      <c r="DGM27" s="2"/>
      <c r="DGN27" s="2"/>
      <c r="DGO27" s="2"/>
      <c r="DGP27" s="2"/>
      <c r="DGQ27" s="2"/>
      <c r="DGR27" s="2"/>
      <c r="DGS27" s="2"/>
      <c r="DGT27" s="2"/>
      <c r="DGU27" s="2"/>
      <c r="DGV27" s="2"/>
      <c r="DGW27" s="2"/>
      <c r="DGX27" s="2"/>
      <c r="DGY27" s="2"/>
      <c r="DGZ27" s="2"/>
      <c r="DHA27" s="2"/>
      <c r="DHB27" s="2"/>
      <c r="DHC27" s="2"/>
      <c r="DHD27" s="2"/>
      <c r="DHE27" s="2"/>
      <c r="DHF27" s="2"/>
      <c r="DHG27" s="2"/>
      <c r="DHH27" s="2"/>
      <c r="DHI27" s="2"/>
      <c r="DHJ27" s="2"/>
      <c r="DHK27" s="2"/>
      <c r="DHL27" s="2"/>
      <c r="DHM27" s="2"/>
      <c r="DHN27" s="2"/>
      <c r="DHO27" s="2"/>
      <c r="DHP27" s="2"/>
      <c r="DHQ27" s="2"/>
      <c r="DHR27" s="2"/>
      <c r="DHS27" s="2"/>
      <c r="DHT27" s="2"/>
      <c r="DHU27" s="2"/>
      <c r="DHV27" s="2"/>
      <c r="DHW27" s="2"/>
      <c r="DHX27" s="2"/>
      <c r="DHY27" s="2"/>
      <c r="DHZ27" s="2"/>
      <c r="DIA27" s="2"/>
      <c r="DIB27" s="2"/>
      <c r="DIC27" s="2"/>
      <c r="DID27" s="2"/>
      <c r="DIE27" s="2"/>
      <c r="DIF27" s="2"/>
      <c r="DIG27" s="2"/>
      <c r="DIH27" s="2"/>
      <c r="DII27" s="2"/>
      <c r="DIJ27" s="2"/>
      <c r="DIK27" s="2"/>
      <c r="DIL27" s="2"/>
      <c r="DIM27" s="2"/>
      <c r="DIN27" s="2"/>
      <c r="DIO27" s="2"/>
      <c r="DIP27" s="2"/>
      <c r="DIQ27" s="2"/>
      <c r="DIR27" s="2"/>
      <c r="DIS27" s="2"/>
      <c r="DIT27" s="2"/>
      <c r="DIU27" s="2"/>
      <c r="DIV27" s="2"/>
      <c r="DIW27" s="2"/>
      <c r="DIX27" s="2"/>
      <c r="DIY27" s="2"/>
      <c r="DIZ27" s="2"/>
      <c r="DJA27" s="2"/>
      <c r="DJB27" s="2"/>
      <c r="DJC27" s="2"/>
      <c r="DJD27" s="2"/>
      <c r="DJE27" s="2"/>
      <c r="DJF27" s="2"/>
      <c r="DJG27" s="2"/>
      <c r="DJH27" s="2"/>
      <c r="DJI27" s="2"/>
      <c r="DJJ27" s="2"/>
      <c r="DJK27" s="2"/>
      <c r="DJL27" s="2"/>
      <c r="DJM27" s="2"/>
      <c r="DJN27" s="2"/>
      <c r="DJO27" s="2"/>
      <c r="DJP27" s="2"/>
      <c r="DJQ27" s="2"/>
      <c r="DJR27" s="2"/>
      <c r="DJS27" s="2"/>
      <c r="DJT27" s="2"/>
      <c r="DJU27" s="2"/>
      <c r="DJV27" s="2"/>
      <c r="DJW27" s="2"/>
      <c r="DJX27" s="2"/>
      <c r="DJY27" s="2"/>
      <c r="DJZ27" s="2"/>
      <c r="DKA27" s="2"/>
      <c r="DKB27" s="2"/>
      <c r="DKC27" s="2"/>
      <c r="DKD27" s="2"/>
      <c r="DKE27" s="2"/>
      <c r="DKF27" s="2"/>
      <c r="DKG27" s="2"/>
      <c r="DKH27" s="2"/>
      <c r="DKI27" s="2"/>
      <c r="DKJ27" s="2"/>
      <c r="DKK27" s="2"/>
      <c r="DKL27" s="2"/>
      <c r="DKM27" s="2"/>
      <c r="DKN27" s="2"/>
      <c r="DKO27" s="2"/>
      <c r="DKP27" s="2"/>
      <c r="DKQ27" s="2"/>
      <c r="DKR27" s="2"/>
      <c r="DKS27" s="2"/>
      <c r="DKT27" s="2"/>
      <c r="DKU27" s="2"/>
      <c r="DKV27" s="2"/>
      <c r="DKW27" s="2"/>
      <c r="DKX27" s="2"/>
      <c r="DKY27" s="2"/>
      <c r="DKZ27" s="2"/>
      <c r="DLA27" s="2"/>
      <c r="DLB27" s="2"/>
      <c r="DLC27" s="2"/>
      <c r="DLD27" s="2"/>
      <c r="DLE27" s="2"/>
      <c r="DLF27" s="2"/>
      <c r="DLG27" s="2"/>
      <c r="DLH27" s="2"/>
      <c r="DLI27" s="2"/>
      <c r="DLJ27" s="2"/>
      <c r="DLK27" s="2"/>
      <c r="DLL27" s="2"/>
      <c r="DLM27" s="2"/>
      <c r="DLN27" s="2"/>
      <c r="DLO27" s="2"/>
      <c r="DLP27" s="2"/>
      <c r="DLQ27" s="2"/>
      <c r="DLR27" s="2"/>
      <c r="DLS27" s="2"/>
      <c r="DLT27" s="2"/>
      <c r="DLU27" s="2"/>
      <c r="DLV27" s="2"/>
      <c r="DLW27" s="2"/>
      <c r="DLX27" s="2"/>
      <c r="DLY27" s="2"/>
      <c r="DLZ27" s="2"/>
      <c r="DMA27" s="2"/>
      <c r="DMB27" s="2"/>
      <c r="DMC27" s="2"/>
      <c r="DMD27" s="2"/>
      <c r="DME27" s="2"/>
      <c r="DMF27" s="2"/>
      <c r="DMG27" s="2"/>
      <c r="DMH27" s="2"/>
      <c r="DMI27" s="2"/>
      <c r="DMJ27" s="2"/>
      <c r="DMK27" s="2"/>
      <c r="DML27" s="2"/>
      <c r="DMM27" s="2"/>
      <c r="DMN27" s="2"/>
      <c r="DMO27" s="2"/>
      <c r="DMP27" s="2"/>
      <c r="DMQ27" s="2"/>
      <c r="DMR27" s="2"/>
      <c r="DMS27" s="2"/>
      <c r="DMT27" s="2"/>
      <c r="DMU27" s="2"/>
      <c r="DMV27" s="2"/>
      <c r="DMW27" s="2"/>
      <c r="DMX27" s="2"/>
      <c r="DMY27" s="2"/>
      <c r="DMZ27" s="2"/>
      <c r="DNA27" s="2"/>
      <c r="DNB27" s="2"/>
      <c r="DNC27" s="2"/>
      <c r="DND27" s="2"/>
      <c r="DNE27" s="2"/>
      <c r="DNF27" s="2"/>
      <c r="DNG27" s="2"/>
      <c r="DNH27" s="2"/>
      <c r="DNI27" s="2"/>
      <c r="DNJ27" s="2"/>
      <c r="DNK27" s="2"/>
      <c r="DNL27" s="2"/>
      <c r="DNM27" s="2"/>
      <c r="DNN27" s="2"/>
      <c r="DNO27" s="2"/>
      <c r="DNP27" s="2"/>
      <c r="DNQ27" s="2"/>
      <c r="DNR27" s="2"/>
      <c r="DNS27" s="2"/>
      <c r="DNT27" s="2"/>
      <c r="DNU27" s="2"/>
      <c r="DNV27" s="2"/>
      <c r="DNW27" s="2"/>
      <c r="DNX27" s="2"/>
      <c r="DNY27" s="2"/>
      <c r="DNZ27" s="2"/>
      <c r="DOA27" s="2"/>
      <c r="DOB27" s="2"/>
      <c r="DOC27" s="2"/>
      <c r="DOD27" s="2"/>
      <c r="DOE27" s="2"/>
      <c r="DOF27" s="2"/>
      <c r="DOG27" s="2"/>
      <c r="DOH27" s="2"/>
      <c r="DOI27" s="2"/>
      <c r="DOJ27" s="2"/>
      <c r="DOK27" s="2"/>
      <c r="DOL27" s="2"/>
      <c r="DOM27" s="2"/>
      <c r="DON27" s="2"/>
      <c r="DOO27" s="2"/>
      <c r="DOP27" s="2"/>
      <c r="DOQ27" s="2"/>
      <c r="DOR27" s="2"/>
      <c r="DOS27" s="2"/>
      <c r="DOT27" s="2"/>
      <c r="DOU27" s="2"/>
      <c r="DOV27" s="2"/>
      <c r="DOW27" s="2"/>
      <c r="DOX27" s="2"/>
      <c r="DOY27" s="2"/>
      <c r="DOZ27" s="2"/>
      <c r="DPA27" s="2"/>
      <c r="DPB27" s="2"/>
      <c r="DPC27" s="2"/>
      <c r="DPD27" s="2"/>
      <c r="DPE27" s="2"/>
      <c r="DPF27" s="2"/>
      <c r="DPG27" s="2"/>
      <c r="DPH27" s="2"/>
      <c r="DPI27" s="2"/>
      <c r="DPJ27" s="2"/>
      <c r="DPK27" s="2"/>
      <c r="DPL27" s="2"/>
      <c r="DPM27" s="2"/>
      <c r="DPN27" s="2"/>
      <c r="DPO27" s="2"/>
      <c r="DPP27" s="2"/>
      <c r="DPQ27" s="2"/>
      <c r="DPR27" s="2"/>
      <c r="DPS27" s="2"/>
      <c r="DPT27" s="2"/>
      <c r="DPU27" s="2"/>
      <c r="DPV27" s="2"/>
      <c r="DPW27" s="2"/>
      <c r="DPX27" s="2"/>
      <c r="DPY27" s="2"/>
      <c r="DPZ27" s="2"/>
      <c r="DQA27" s="2"/>
      <c r="DQB27" s="2"/>
      <c r="DQC27" s="2"/>
      <c r="DQD27" s="2"/>
      <c r="DQE27" s="2"/>
      <c r="DQF27" s="2"/>
      <c r="DQG27" s="2"/>
      <c r="DQH27" s="2"/>
      <c r="DQI27" s="2"/>
      <c r="DQJ27" s="2"/>
      <c r="DQK27" s="2"/>
      <c r="DQL27" s="2"/>
      <c r="DQM27" s="2"/>
      <c r="DQN27" s="2"/>
      <c r="DQO27" s="2"/>
      <c r="DQP27" s="2"/>
      <c r="DQQ27" s="2"/>
      <c r="DQR27" s="2"/>
      <c r="DQS27" s="2"/>
      <c r="DQT27" s="2"/>
      <c r="DQU27" s="2"/>
      <c r="DQV27" s="2"/>
      <c r="DQW27" s="2"/>
      <c r="DQX27" s="2"/>
      <c r="DQY27" s="2"/>
      <c r="DQZ27" s="2"/>
      <c r="DRA27" s="2"/>
      <c r="DRB27" s="2"/>
      <c r="DRC27" s="2"/>
      <c r="DRD27" s="2"/>
      <c r="DRE27" s="2"/>
      <c r="DRF27" s="2"/>
      <c r="DRG27" s="2"/>
      <c r="DRH27" s="2"/>
      <c r="DRI27" s="2"/>
      <c r="DRJ27" s="2"/>
      <c r="DRK27" s="2"/>
      <c r="DRL27" s="2"/>
      <c r="DRM27" s="2"/>
      <c r="DRN27" s="2"/>
      <c r="DRO27" s="2"/>
      <c r="DRP27" s="2"/>
      <c r="DRQ27" s="2"/>
      <c r="DRR27" s="2"/>
      <c r="DRS27" s="2"/>
      <c r="DRT27" s="2"/>
      <c r="DRU27" s="2"/>
      <c r="DRV27" s="2"/>
      <c r="DRW27" s="2"/>
      <c r="DRX27" s="2"/>
      <c r="DRY27" s="2"/>
      <c r="DRZ27" s="2"/>
      <c r="DSA27" s="2"/>
      <c r="DSB27" s="2"/>
      <c r="DSC27" s="2"/>
      <c r="DSD27" s="2"/>
      <c r="DSE27" s="2"/>
      <c r="DSF27" s="2"/>
      <c r="DSG27" s="2"/>
      <c r="DSH27" s="2"/>
      <c r="DSI27" s="2"/>
      <c r="DSJ27" s="2"/>
      <c r="DSK27" s="2"/>
      <c r="DSL27" s="2"/>
      <c r="DSM27" s="2"/>
      <c r="DSN27" s="2"/>
      <c r="DSO27" s="2"/>
      <c r="DSP27" s="2"/>
      <c r="DSQ27" s="2"/>
      <c r="DSR27" s="2"/>
      <c r="DSS27" s="2"/>
      <c r="DST27" s="2"/>
      <c r="DSU27" s="2"/>
      <c r="DSV27" s="2"/>
      <c r="DSW27" s="2"/>
      <c r="DSX27" s="2"/>
      <c r="DSY27" s="2"/>
      <c r="DSZ27" s="2"/>
      <c r="DTA27" s="2"/>
      <c r="DTB27" s="2"/>
      <c r="DTC27" s="2"/>
      <c r="DTD27" s="2"/>
      <c r="DTE27" s="2"/>
      <c r="DTF27" s="2"/>
      <c r="DTG27" s="2"/>
      <c r="DTH27" s="2"/>
      <c r="DTI27" s="2"/>
      <c r="DTJ27" s="2"/>
      <c r="DTK27" s="2"/>
      <c r="DTL27" s="2"/>
      <c r="DTM27" s="2"/>
      <c r="DTN27" s="2"/>
      <c r="DTO27" s="2"/>
      <c r="DTP27" s="2"/>
      <c r="DTQ27" s="2"/>
      <c r="DTR27" s="2"/>
      <c r="DTS27" s="2"/>
      <c r="DTT27" s="2"/>
      <c r="DTU27" s="2"/>
      <c r="DTV27" s="2"/>
      <c r="DTW27" s="2"/>
      <c r="DTX27" s="2"/>
      <c r="DTY27" s="2"/>
      <c r="DTZ27" s="2"/>
      <c r="DUA27" s="2"/>
      <c r="DUB27" s="2"/>
      <c r="DUC27" s="2"/>
      <c r="DUD27" s="2"/>
      <c r="DUE27" s="2"/>
      <c r="DUF27" s="2"/>
      <c r="DUG27" s="2"/>
      <c r="DUH27" s="2"/>
      <c r="DUI27" s="2"/>
      <c r="DUJ27" s="2"/>
      <c r="DUK27" s="2"/>
      <c r="DUL27" s="2"/>
      <c r="DUM27" s="2"/>
      <c r="DUN27" s="2"/>
      <c r="DUO27" s="2"/>
      <c r="DUP27" s="2"/>
      <c r="DUQ27" s="2"/>
      <c r="DUR27" s="2"/>
      <c r="DUS27" s="2"/>
      <c r="DUT27" s="2"/>
      <c r="DUU27" s="2"/>
      <c r="DUV27" s="2"/>
      <c r="DUW27" s="2"/>
      <c r="DUX27" s="2"/>
      <c r="DUY27" s="2"/>
      <c r="DUZ27" s="2"/>
      <c r="DVA27" s="2"/>
      <c r="DVB27" s="2"/>
      <c r="DVC27" s="2"/>
      <c r="DVD27" s="2"/>
      <c r="DVE27" s="2"/>
      <c r="DVF27" s="2"/>
      <c r="DVG27" s="2"/>
      <c r="DVH27" s="2"/>
      <c r="DVI27" s="2"/>
      <c r="DVJ27" s="2"/>
      <c r="DVK27" s="2"/>
      <c r="DVL27" s="2"/>
      <c r="DVM27" s="2"/>
      <c r="DVN27" s="2"/>
      <c r="DVO27" s="2"/>
      <c r="DVP27" s="2"/>
      <c r="DVQ27" s="2"/>
      <c r="DVR27" s="2"/>
      <c r="DVS27" s="2"/>
      <c r="DVT27" s="2"/>
      <c r="DVU27" s="2"/>
      <c r="DVV27" s="2"/>
      <c r="DVW27" s="2"/>
      <c r="DVX27" s="2"/>
      <c r="DVY27" s="2"/>
      <c r="DVZ27" s="2"/>
      <c r="DWA27" s="2"/>
      <c r="DWB27" s="2"/>
      <c r="DWC27" s="2"/>
      <c r="DWD27" s="2"/>
      <c r="DWE27" s="2"/>
      <c r="DWF27" s="2"/>
      <c r="DWG27" s="2"/>
      <c r="DWH27" s="2"/>
      <c r="DWI27" s="2"/>
      <c r="DWJ27" s="2"/>
      <c r="DWK27" s="2"/>
      <c r="DWL27" s="2"/>
      <c r="DWM27" s="2"/>
      <c r="DWN27" s="2"/>
      <c r="DWO27" s="2"/>
      <c r="DWP27" s="2"/>
      <c r="DWQ27" s="2"/>
      <c r="DWR27" s="2"/>
      <c r="DWS27" s="2"/>
      <c r="DWT27" s="2"/>
      <c r="DWU27" s="2"/>
      <c r="DWV27" s="2"/>
      <c r="DWW27" s="2"/>
      <c r="DWX27" s="2"/>
      <c r="DWY27" s="2"/>
      <c r="DWZ27" s="2"/>
      <c r="DXA27" s="2"/>
      <c r="DXB27" s="2"/>
      <c r="DXC27" s="2"/>
      <c r="DXD27" s="2"/>
      <c r="DXE27" s="2"/>
      <c r="DXF27" s="2"/>
      <c r="DXG27" s="2"/>
      <c r="DXH27" s="2"/>
      <c r="DXI27" s="2"/>
      <c r="DXJ27" s="2"/>
      <c r="DXK27" s="2"/>
      <c r="DXL27" s="2"/>
      <c r="DXM27" s="2"/>
      <c r="DXN27" s="2"/>
      <c r="DXO27" s="2"/>
      <c r="DXP27" s="2"/>
      <c r="DXQ27" s="2"/>
      <c r="DXR27" s="2"/>
      <c r="DXS27" s="2"/>
      <c r="DXT27" s="2"/>
      <c r="DXU27" s="2"/>
      <c r="DXV27" s="2"/>
      <c r="DXW27" s="2"/>
      <c r="DXX27" s="2"/>
      <c r="DXY27" s="2"/>
      <c r="DXZ27" s="2"/>
      <c r="DYA27" s="2"/>
      <c r="DYB27" s="2"/>
      <c r="DYC27" s="2"/>
      <c r="DYD27" s="2"/>
      <c r="DYE27" s="2"/>
      <c r="DYF27" s="2"/>
      <c r="DYG27" s="2"/>
      <c r="DYH27" s="2"/>
      <c r="DYI27" s="2"/>
      <c r="DYJ27" s="2"/>
      <c r="DYK27" s="2"/>
      <c r="DYL27" s="2"/>
      <c r="DYM27" s="2"/>
      <c r="DYN27" s="2"/>
      <c r="DYO27" s="2"/>
      <c r="DYP27" s="2"/>
      <c r="DYQ27" s="2"/>
      <c r="DYR27" s="2"/>
      <c r="DYS27" s="2"/>
      <c r="DYT27" s="2"/>
      <c r="DYU27" s="2"/>
      <c r="DYV27" s="2"/>
      <c r="DYW27" s="2"/>
      <c r="DYX27" s="2"/>
      <c r="DYY27" s="2"/>
      <c r="DYZ27" s="2"/>
      <c r="DZA27" s="2"/>
      <c r="DZB27" s="2"/>
      <c r="DZC27" s="2"/>
      <c r="DZD27" s="2"/>
      <c r="DZE27" s="2"/>
      <c r="DZF27" s="2"/>
      <c r="DZG27" s="2"/>
      <c r="DZH27" s="2"/>
      <c r="DZI27" s="2"/>
      <c r="DZJ27" s="2"/>
      <c r="DZK27" s="2"/>
      <c r="DZL27" s="2"/>
      <c r="DZM27" s="2"/>
      <c r="DZN27" s="2"/>
      <c r="DZO27" s="2"/>
      <c r="DZP27" s="2"/>
      <c r="DZQ27" s="2"/>
      <c r="DZR27" s="2"/>
      <c r="DZS27" s="2"/>
      <c r="DZT27" s="2"/>
      <c r="DZU27" s="2"/>
      <c r="DZV27" s="2"/>
      <c r="DZW27" s="2"/>
      <c r="DZX27" s="2"/>
      <c r="DZY27" s="2"/>
      <c r="DZZ27" s="2"/>
      <c r="EAA27" s="2"/>
      <c r="EAB27" s="2"/>
      <c r="EAC27" s="2"/>
      <c r="EAD27" s="2"/>
      <c r="EAE27" s="2"/>
      <c r="EAF27" s="2"/>
      <c r="EAG27" s="2"/>
      <c r="EAH27" s="2"/>
      <c r="EAI27" s="2"/>
      <c r="EAJ27" s="2"/>
      <c r="EAK27" s="2"/>
      <c r="EAL27" s="2"/>
      <c r="EAM27" s="2"/>
      <c r="EAN27" s="2"/>
      <c r="EAO27" s="2"/>
      <c r="EAP27" s="2"/>
      <c r="EAQ27" s="2"/>
      <c r="EAR27" s="2"/>
      <c r="EAS27" s="2"/>
      <c r="EAT27" s="2"/>
      <c r="EAU27" s="2"/>
      <c r="EAV27" s="2"/>
      <c r="EAW27" s="2"/>
      <c r="EAX27" s="2"/>
      <c r="EAY27" s="2"/>
      <c r="EAZ27" s="2"/>
      <c r="EBA27" s="2"/>
      <c r="EBB27" s="2"/>
      <c r="EBC27" s="2"/>
      <c r="EBD27" s="2"/>
      <c r="EBE27" s="2"/>
      <c r="EBF27" s="2"/>
      <c r="EBG27" s="2"/>
      <c r="EBH27" s="2"/>
      <c r="EBI27" s="2"/>
      <c r="EBJ27" s="2"/>
      <c r="EBK27" s="2"/>
      <c r="EBL27" s="2"/>
      <c r="EBM27" s="2"/>
      <c r="EBN27" s="2"/>
      <c r="EBO27" s="2"/>
      <c r="EBP27" s="2"/>
      <c r="EBQ27" s="2"/>
      <c r="EBR27" s="2"/>
      <c r="EBS27" s="2"/>
      <c r="EBT27" s="2"/>
      <c r="EBU27" s="2"/>
      <c r="EBV27" s="2"/>
      <c r="EBW27" s="2"/>
      <c r="EBX27" s="2"/>
      <c r="EBY27" s="2"/>
      <c r="EBZ27" s="2"/>
      <c r="ECA27" s="2"/>
      <c r="ECB27" s="2"/>
      <c r="ECC27" s="2"/>
      <c r="ECD27" s="2"/>
      <c r="ECE27" s="2"/>
      <c r="ECF27" s="2"/>
      <c r="ECG27" s="2"/>
      <c r="ECH27" s="2"/>
      <c r="ECI27" s="2"/>
      <c r="ECJ27" s="2"/>
      <c r="ECK27" s="2"/>
      <c r="ECL27" s="2"/>
      <c r="ECM27" s="2"/>
      <c r="ECN27" s="2"/>
      <c r="ECO27" s="2"/>
      <c r="ECP27" s="2"/>
      <c r="ECQ27" s="2"/>
      <c r="ECR27" s="2"/>
      <c r="ECS27" s="2"/>
      <c r="ECT27" s="2"/>
      <c r="ECU27" s="2"/>
      <c r="ECV27" s="2"/>
      <c r="ECW27" s="2"/>
      <c r="ECX27" s="2"/>
      <c r="ECY27" s="2"/>
      <c r="ECZ27" s="2"/>
      <c r="EDA27" s="2"/>
      <c r="EDB27" s="2"/>
      <c r="EDC27" s="2"/>
      <c r="EDD27" s="2"/>
      <c r="EDE27" s="2"/>
      <c r="EDF27" s="2"/>
      <c r="EDG27" s="2"/>
      <c r="EDH27" s="2"/>
      <c r="EDI27" s="2"/>
      <c r="EDJ27" s="2"/>
      <c r="EDK27" s="2"/>
      <c r="EDL27" s="2"/>
      <c r="EDM27" s="2"/>
      <c r="EDN27" s="2"/>
      <c r="EDO27" s="2"/>
      <c r="EDP27" s="2"/>
      <c r="EDQ27" s="2"/>
      <c r="EDR27" s="2"/>
      <c r="EDS27" s="2"/>
      <c r="EDT27" s="2"/>
      <c r="EDU27" s="2"/>
      <c r="EDV27" s="2"/>
      <c r="EDW27" s="2"/>
      <c r="EDX27" s="2"/>
      <c r="EDY27" s="2"/>
      <c r="EDZ27" s="2"/>
      <c r="EEA27" s="2"/>
      <c r="EEB27" s="2"/>
      <c r="EEC27" s="2"/>
      <c r="EED27" s="2"/>
      <c r="EEE27" s="2"/>
      <c r="EEF27" s="2"/>
      <c r="EEG27" s="2"/>
      <c r="EEH27" s="2"/>
      <c r="EEI27" s="2"/>
      <c r="EEJ27" s="2"/>
      <c r="EEK27" s="2"/>
      <c r="EEL27" s="2"/>
      <c r="EEM27" s="2"/>
      <c r="EEN27" s="2"/>
      <c r="EEO27" s="2"/>
      <c r="EEP27" s="2"/>
      <c r="EEQ27" s="2"/>
      <c r="EER27" s="2"/>
      <c r="EES27" s="2"/>
      <c r="EET27" s="2"/>
      <c r="EEU27" s="2"/>
      <c r="EEV27" s="2"/>
      <c r="EEW27" s="2"/>
      <c r="EEX27" s="2"/>
      <c r="EEY27" s="2"/>
      <c r="EEZ27" s="2"/>
      <c r="EFA27" s="2"/>
      <c r="EFB27" s="2"/>
      <c r="EFC27" s="2"/>
      <c r="EFD27" s="2"/>
      <c r="EFE27" s="2"/>
      <c r="EFF27" s="2"/>
      <c r="EFG27" s="2"/>
      <c r="EFH27" s="2"/>
      <c r="EFI27" s="2"/>
      <c r="EFJ27" s="2"/>
      <c r="EFK27" s="2"/>
      <c r="EFL27" s="2"/>
      <c r="EFM27" s="2"/>
      <c r="EFN27" s="2"/>
      <c r="EFO27" s="2"/>
      <c r="EFP27" s="2"/>
      <c r="EFQ27" s="2"/>
      <c r="EFR27" s="2"/>
      <c r="EFS27" s="2"/>
      <c r="EFT27" s="2"/>
      <c r="EFU27" s="2"/>
      <c r="EFV27" s="2"/>
      <c r="EFW27" s="2"/>
      <c r="EFX27" s="2"/>
      <c r="EFY27" s="2"/>
      <c r="EFZ27" s="2"/>
      <c r="EGA27" s="2"/>
      <c r="EGB27" s="2"/>
      <c r="EGC27" s="2"/>
      <c r="EGD27" s="2"/>
      <c r="EGE27" s="2"/>
      <c r="EGF27" s="2"/>
      <c r="EGG27" s="2"/>
      <c r="EGH27" s="2"/>
      <c r="EGI27" s="2"/>
      <c r="EGJ27" s="2"/>
      <c r="EGK27" s="2"/>
      <c r="EGL27" s="2"/>
      <c r="EGM27" s="2"/>
      <c r="EGN27" s="2"/>
      <c r="EGO27" s="2"/>
      <c r="EGP27" s="2"/>
      <c r="EGQ27" s="2"/>
      <c r="EGR27" s="2"/>
      <c r="EGS27" s="2"/>
      <c r="EGT27" s="2"/>
      <c r="EGU27" s="2"/>
      <c r="EGV27" s="2"/>
      <c r="EGW27" s="2"/>
      <c r="EGX27" s="2"/>
      <c r="EGY27" s="2"/>
      <c r="EGZ27" s="2"/>
      <c r="EHA27" s="2"/>
      <c r="EHB27" s="2"/>
      <c r="EHC27" s="2"/>
      <c r="EHD27" s="2"/>
      <c r="EHE27" s="2"/>
      <c r="EHF27" s="2"/>
      <c r="EHG27" s="2"/>
      <c r="EHH27" s="2"/>
      <c r="EHI27" s="2"/>
      <c r="EHJ27" s="2"/>
      <c r="EHK27" s="2"/>
      <c r="EHL27" s="2"/>
      <c r="EHM27" s="2"/>
      <c r="EHN27" s="2"/>
      <c r="EHO27" s="2"/>
      <c r="EHP27" s="2"/>
      <c r="EHQ27" s="2"/>
      <c r="EHR27" s="2"/>
      <c r="EHS27" s="2"/>
      <c r="EHT27" s="2"/>
      <c r="EHU27" s="2"/>
      <c r="EHV27" s="2"/>
      <c r="EHW27" s="2"/>
      <c r="EHX27" s="2"/>
      <c r="EHY27" s="2"/>
      <c r="EHZ27" s="2"/>
      <c r="EIA27" s="2"/>
      <c r="EIB27" s="2"/>
      <c r="EIC27" s="2"/>
      <c r="EID27" s="2"/>
      <c r="EIE27" s="2"/>
      <c r="EIF27" s="2"/>
      <c r="EIG27" s="2"/>
      <c r="EIH27" s="2"/>
      <c r="EII27" s="2"/>
      <c r="EIJ27" s="2"/>
      <c r="EIK27" s="2"/>
      <c r="EIL27" s="2"/>
      <c r="EIM27" s="2"/>
      <c r="EIN27" s="2"/>
      <c r="EIO27" s="2"/>
      <c r="EIP27" s="2"/>
      <c r="EIQ27" s="2"/>
      <c r="EIR27" s="2"/>
      <c r="EIS27" s="2"/>
      <c r="EIT27" s="2"/>
      <c r="EIU27" s="2"/>
      <c r="EIV27" s="2"/>
      <c r="EIW27" s="2"/>
      <c r="EIX27" s="2"/>
      <c r="EIY27" s="2"/>
      <c r="EIZ27" s="2"/>
      <c r="EJA27" s="2"/>
      <c r="EJB27" s="2"/>
      <c r="EJC27" s="2"/>
      <c r="EJD27" s="2"/>
      <c r="EJE27" s="2"/>
      <c r="EJF27" s="2"/>
      <c r="EJG27" s="2"/>
      <c r="EJH27" s="2"/>
      <c r="EJI27" s="2"/>
      <c r="EJJ27" s="2"/>
      <c r="EJK27" s="2"/>
      <c r="EJL27" s="2"/>
      <c r="EJM27" s="2"/>
      <c r="EJN27" s="2"/>
      <c r="EJO27" s="2"/>
      <c r="EJP27" s="2"/>
      <c r="EJQ27" s="2"/>
      <c r="EJR27" s="2"/>
      <c r="EJS27" s="2"/>
      <c r="EJT27" s="2"/>
      <c r="EJU27" s="2"/>
      <c r="EJV27" s="2"/>
      <c r="EJW27" s="2"/>
      <c r="EJX27" s="2"/>
      <c r="EJY27" s="2"/>
      <c r="EJZ27" s="2"/>
      <c r="EKA27" s="2"/>
      <c r="EKB27" s="2"/>
      <c r="EKC27" s="2"/>
      <c r="EKD27" s="2"/>
      <c r="EKE27" s="2"/>
      <c r="EKF27" s="2"/>
      <c r="EKG27" s="2"/>
      <c r="EKH27" s="2"/>
      <c r="EKI27" s="2"/>
      <c r="EKJ27" s="2"/>
      <c r="EKK27" s="2"/>
      <c r="EKL27" s="2"/>
      <c r="EKM27" s="2"/>
      <c r="EKN27" s="2"/>
      <c r="EKO27" s="2"/>
      <c r="EKP27" s="2"/>
      <c r="EKQ27" s="2"/>
      <c r="EKR27" s="2"/>
      <c r="EKS27" s="2"/>
      <c r="EKT27" s="2"/>
      <c r="EKU27" s="2"/>
      <c r="EKV27" s="2"/>
      <c r="EKW27" s="2"/>
      <c r="EKX27" s="2"/>
      <c r="EKY27" s="2"/>
      <c r="EKZ27" s="2"/>
      <c r="ELA27" s="2"/>
      <c r="ELB27" s="2"/>
      <c r="ELC27" s="2"/>
      <c r="ELD27" s="2"/>
      <c r="ELE27" s="2"/>
      <c r="ELF27" s="2"/>
      <c r="ELG27" s="2"/>
      <c r="ELH27" s="2"/>
      <c r="ELI27" s="2"/>
      <c r="ELJ27" s="2"/>
      <c r="ELK27" s="2"/>
      <c r="ELL27" s="2"/>
      <c r="ELM27" s="2"/>
      <c r="ELN27" s="2"/>
      <c r="ELO27" s="2"/>
      <c r="ELP27" s="2"/>
      <c r="ELQ27" s="2"/>
      <c r="ELR27" s="2"/>
      <c r="ELS27" s="2"/>
      <c r="ELT27" s="2"/>
      <c r="ELU27" s="2"/>
      <c r="ELV27" s="2"/>
      <c r="ELW27" s="2"/>
      <c r="ELX27" s="2"/>
      <c r="ELY27" s="2"/>
      <c r="ELZ27" s="2"/>
      <c r="EMA27" s="2"/>
      <c r="EMB27" s="2"/>
      <c r="EMC27" s="2"/>
      <c r="EMD27" s="2"/>
      <c r="EME27" s="2"/>
      <c r="EMF27" s="2"/>
      <c r="EMG27" s="2"/>
      <c r="EMH27" s="2"/>
      <c r="EMI27" s="2"/>
      <c r="EMJ27" s="2"/>
      <c r="EMK27" s="2"/>
      <c r="EML27" s="2"/>
      <c r="EMM27" s="2"/>
      <c r="EMN27" s="2"/>
      <c r="EMO27" s="2"/>
      <c r="EMP27" s="2"/>
      <c r="EMQ27" s="2"/>
      <c r="EMR27" s="2"/>
      <c r="EMS27" s="2"/>
      <c r="EMT27" s="2"/>
      <c r="EMU27" s="2"/>
      <c r="EMV27" s="2"/>
      <c r="EMW27" s="2"/>
      <c r="EMX27" s="2"/>
      <c r="EMY27" s="2"/>
      <c r="EMZ27" s="2"/>
      <c r="ENA27" s="2"/>
      <c r="ENB27" s="2"/>
      <c r="ENC27" s="2"/>
      <c r="END27" s="2"/>
      <c r="ENE27" s="2"/>
      <c r="ENF27" s="2"/>
      <c r="ENG27" s="2"/>
      <c r="ENH27" s="2"/>
      <c r="ENI27" s="2"/>
      <c r="ENJ27" s="2"/>
      <c r="ENK27" s="2"/>
      <c r="ENL27" s="2"/>
      <c r="ENM27" s="2"/>
      <c r="ENN27" s="2"/>
      <c r="ENO27" s="2"/>
      <c r="ENP27" s="2"/>
      <c r="ENQ27" s="2"/>
      <c r="ENR27" s="2"/>
      <c r="ENS27" s="2"/>
      <c r="ENT27" s="2"/>
      <c r="ENU27" s="2"/>
      <c r="ENV27" s="2"/>
      <c r="ENW27" s="2"/>
      <c r="ENX27" s="2"/>
      <c r="ENY27" s="2"/>
      <c r="ENZ27" s="2"/>
      <c r="EOA27" s="2"/>
      <c r="EOB27" s="2"/>
      <c r="EOC27" s="2"/>
      <c r="EOD27" s="2"/>
      <c r="EOE27" s="2"/>
      <c r="EOF27" s="2"/>
      <c r="EOG27" s="2"/>
      <c r="EOH27" s="2"/>
      <c r="EOI27" s="2"/>
      <c r="EOJ27" s="2"/>
      <c r="EOK27" s="2"/>
      <c r="EOL27" s="2"/>
      <c r="EOM27" s="2"/>
      <c r="EON27" s="2"/>
      <c r="EOO27" s="2"/>
      <c r="EOP27" s="2"/>
      <c r="EOQ27" s="2"/>
      <c r="EOR27" s="2"/>
      <c r="EOS27" s="2"/>
      <c r="EOT27" s="2"/>
      <c r="EOU27" s="2"/>
      <c r="EOV27" s="2"/>
      <c r="EOW27" s="2"/>
      <c r="EOX27" s="2"/>
      <c r="EOY27" s="2"/>
      <c r="EOZ27" s="2"/>
      <c r="EPA27" s="2"/>
      <c r="EPB27" s="2"/>
      <c r="EPC27" s="2"/>
      <c r="EPD27" s="2"/>
      <c r="EPE27" s="2"/>
      <c r="EPF27" s="2"/>
      <c r="EPG27" s="2"/>
      <c r="EPH27" s="2"/>
      <c r="EPI27" s="2"/>
      <c r="EPJ27" s="2"/>
      <c r="EPK27" s="2"/>
      <c r="EPL27" s="2"/>
      <c r="EPM27" s="2"/>
      <c r="EPN27" s="2"/>
      <c r="EPO27" s="2"/>
      <c r="EPP27" s="2"/>
      <c r="EPQ27" s="2"/>
      <c r="EPR27" s="2"/>
      <c r="EPS27" s="2"/>
      <c r="EPT27" s="2"/>
      <c r="EPU27" s="2"/>
      <c r="EPV27" s="2"/>
      <c r="EPW27" s="2"/>
      <c r="EPX27" s="2"/>
      <c r="EPY27" s="2"/>
      <c r="EPZ27" s="2"/>
      <c r="EQA27" s="2"/>
      <c r="EQB27" s="2"/>
      <c r="EQC27" s="2"/>
      <c r="EQD27" s="2"/>
      <c r="EQE27" s="2"/>
      <c r="EQF27" s="2"/>
      <c r="EQG27" s="2"/>
      <c r="EQH27" s="2"/>
      <c r="EQI27" s="2"/>
      <c r="EQJ27" s="2"/>
      <c r="EQK27" s="2"/>
      <c r="EQL27" s="2"/>
      <c r="EQM27" s="2"/>
      <c r="EQN27" s="2"/>
      <c r="EQO27" s="2"/>
      <c r="EQP27" s="2"/>
      <c r="EQQ27" s="2"/>
      <c r="EQR27" s="2"/>
      <c r="EQS27" s="2"/>
      <c r="EQT27" s="2"/>
      <c r="EQU27" s="2"/>
      <c r="EQV27" s="2"/>
      <c r="EQW27" s="2"/>
      <c r="EQX27" s="2"/>
      <c r="EQY27" s="2"/>
      <c r="EQZ27" s="2"/>
      <c r="ERA27" s="2"/>
      <c r="ERB27" s="2"/>
      <c r="ERC27" s="2"/>
      <c r="ERD27" s="2"/>
      <c r="ERE27" s="2"/>
      <c r="ERF27" s="2"/>
      <c r="ERG27" s="2"/>
      <c r="ERH27" s="2"/>
      <c r="ERI27" s="2"/>
      <c r="ERJ27" s="2"/>
      <c r="ERK27" s="2"/>
      <c r="ERL27" s="2"/>
      <c r="ERM27" s="2"/>
      <c r="ERN27" s="2"/>
      <c r="ERO27" s="2"/>
      <c r="ERP27" s="2"/>
      <c r="ERQ27" s="2"/>
      <c r="ERR27" s="2"/>
      <c r="ERS27" s="2"/>
      <c r="ERT27" s="2"/>
      <c r="ERU27" s="2"/>
      <c r="ERV27" s="2"/>
      <c r="ERW27" s="2"/>
      <c r="ERX27" s="2"/>
      <c r="ERY27" s="2"/>
      <c r="ERZ27" s="2"/>
      <c r="ESA27" s="2"/>
      <c r="ESB27" s="2"/>
      <c r="ESC27" s="2"/>
      <c r="ESD27" s="2"/>
      <c r="ESE27" s="2"/>
      <c r="ESF27" s="2"/>
      <c r="ESG27" s="2"/>
      <c r="ESH27" s="2"/>
      <c r="ESI27" s="2"/>
      <c r="ESJ27" s="2"/>
      <c r="ESK27" s="2"/>
      <c r="ESL27" s="2"/>
      <c r="ESM27" s="2"/>
      <c r="ESN27" s="2"/>
      <c r="ESO27" s="2"/>
      <c r="ESP27" s="2"/>
      <c r="ESQ27" s="2"/>
      <c r="ESR27" s="2"/>
      <c r="ESS27" s="2"/>
      <c r="EST27" s="2"/>
      <c r="ESU27" s="2"/>
      <c r="ESV27" s="2"/>
      <c r="ESW27" s="2"/>
      <c r="ESX27" s="2"/>
      <c r="ESY27" s="2"/>
      <c r="ESZ27" s="2"/>
      <c r="ETA27" s="2"/>
      <c r="ETB27" s="2"/>
      <c r="ETC27" s="2"/>
      <c r="ETD27" s="2"/>
      <c r="ETE27" s="2"/>
      <c r="ETF27" s="2"/>
      <c r="ETG27" s="2"/>
      <c r="ETH27" s="2"/>
      <c r="ETI27" s="2"/>
      <c r="ETJ27" s="2"/>
      <c r="ETK27" s="2"/>
      <c r="ETL27" s="2"/>
      <c r="ETM27" s="2"/>
      <c r="ETN27" s="2"/>
      <c r="ETO27" s="2"/>
      <c r="ETP27" s="2"/>
      <c r="ETQ27" s="2"/>
      <c r="ETR27" s="2"/>
      <c r="ETS27" s="2"/>
      <c r="ETT27" s="2"/>
      <c r="ETU27" s="2"/>
      <c r="ETV27" s="2"/>
      <c r="ETW27" s="2"/>
      <c r="ETX27" s="2"/>
      <c r="ETY27" s="2"/>
      <c r="ETZ27" s="2"/>
      <c r="EUA27" s="2"/>
      <c r="EUB27" s="2"/>
      <c r="EUC27" s="2"/>
      <c r="EUD27" s="2"/>
      <c r="EUE27" s="2"/>
      <c r="EUF27" s="2"/>
      <c r="EUG27" s="2"/>
      <c r="EUH27" s="2"/>
      <c r="EUI27" s="2"/>
      <c r="EUJ27" s="2"/>
      <c r="EUK27" s="2"/>
      <c r="EUL27" s="2"/>
      <c r="EUM27" s="2"/>
      <c r="EUN27" s="2"/>
      <c r="EUO27" s="2"/>
      <c r="EUP27" s="2"/>
      <c r="EUQ27" s="2"/>
      <c r="EUR27" s="2"/>
      <c r="EUS27" s="2"/>
      <c r="EUT27" s="2"/>
      <c r="EUU27" s="2"/>
      <c r="EUV27" s="2"/>
      <c r="EUW27" s="2"/>
      <c r="EUX27" s="2"/>
      <c r="EUY27" s="2"/>
      <c r="EUZ27" s="2"/>
      <c r="EVA27" s="2"/>
      <c r="EVB27" s="2"/>
      <c r="EVC27" s="2"/>
      <c r="EVD27" s="2"/>
      <c r="EVE27" s="2"/>
      <c r="EVF27" s="2"/>
      <c r="EVG27" s="2"/>
      <c r="EVH27" s="2"/>
      <c r="EVI27" s="2"/>
      <c r="EVJ27" s="2"/>
      <c r="EVK27" s="2"/>
      <c r="EVL27" s="2"/>
      <c r="EVM27" s="2"/>
      <c r="EVN27" s="2"/>
      <c r="EVO27" s="2"/>
      <c r="EVP27" s="2"/>
      <c r="EVQ27" s="2"/>
      <c r="EVR27" s="2"/>
      <c r="EVS27" s="2"/>
      <c r="EVT27" s="2"/>
      <c r="EVU27" s="2"/>
      <c r="EVV27" s="2"/>
      <c r="EVW27" s="2"/>
      <c r="EVX27" s="2"/>
      <c r="EVY27" s="2"/>
      <c r="EVZ27" s="2"/>
      <c r="EWA27" s="2"/>
      <c r="EWB27" s="2"/>
      <c r="EWC27" s="2"/>
      <c r="EWD27" s="2"/>
      <c r="EWE27" s="2"/>
      <c r="EWF27" s="2"/>
      <c r="EWG27" s="2"/>
      <c r="EWH27" s="2"/>
      <c r="EWI27" s="2"/>
      <c r="EWJ27" s="2"/>
      <c r="EWK27" s="2"/>
      <c r="EWL27" s="2"/>
      <c r="EWM27" s="2"/>
      <c r="EWN27" s="2"/>
      <c r="EWO27" s="2"/>
      <c r="EWP27" s="2"/>
      <c r="EWQ27" s="2"/>
      <c r="EWR27" s="2"/>
      <c r="EWS27" s="2"/>
      <c r="EWT27" s="2"/>
      <c r="EWU27" s="2"/>
      <c r="EWV27" s="2"/>
      <c r="EWW27" s="2"/>
      <c r="EWX27" s="2"/>
      <c r="EWY27" s="2"/>
      <c r="EWZ27" s="2"/>
      <c r="EXA27" s="2"/>
      <c r="EXB27" s="2"/>
      <c r="EXC27" s="2"/>
      <c r="EXD27" s="2"/>
      <c r="EXE27" s="2"/>
      <c r="EXF27" s="2"/>
      <c r="EXG27" s="2"/>
      <c r="EXH27" s="2"/>
      <c r="EXI27" s="2"/>
      <c r="EXJ27" s="2"/>
      <c r="EXK27" s="2"/>
      <c r="EXL27" s="2"/>
      <c r="EXM27" s="2"/>
      <c r="EXN27" s="2"/>
      <c r="EXO27" s="2"/>
      <c r="EXP27" s="2"/>
      <c r="EXQ27" s="2"/>
      <c r="EXR27" s="2"/>
      <c r="EXS27" s="2"/>
      <c r="EXT27" s="2"/>
      <c r="EXU27" s="2"/>
      <c r="EXV27" s="2"/>
      <c r="EXW27" s="2"/>
      <c r="EXX27" s="2"/>
      <c r="EXY27" s="2"/>
      <c r="EXZ27" s="2"/>
      <c r="EYA27" s="2"/>
      <c r="EYB27" s="2"/>
      <c r="EYC27" s="2"/>
      <c r="EYD27" s="2"/>
      <c r="EYE27" s="2"/>
      <c r="EYF27" s="2"/>
      <c r="EYG27" s="2"/>
      <c r="EYH27" s="2"/>
      <c r="EYI27" s="2"/>
      <c r="EYJ27" s="2"/>
      <c r="EYK27" s="2"/>
      <c r="EYL27" s="2"/>
      <c r="EYM27" s="2"/>
      <c r="EYN27" s="2"/>
      <c r="EYO27" s="2"/>
      <c r="EYP27" s="2"/>
      <c r="EYQ27" s="2"/>
      <c r="EYR27" s="2"/>
      <c r="EYS27" s="2"/>
      <c r="EYT27" s="2"/>
      <c r="EYU27" s="2"/>
      <c r="EYV27" s="2"/>
      <c r="EYW27" s="2"/>
      <c r="EYX27" s="2"/>
      <c r="EYY27" s="2"/>
      <c r="EYZ27" s="2"/>
      <c r="EZA27" s="2"/>
      <c r="EZB27" s="2"/>
      <c r="EZC27" s="2"/>
      <c r="EZD27" s="2"/>
      <c r="EZE27" s="2"/>
      <c r="EZF27" s="2"/>
      <c r="EZG27" s="2"/>
      <c r="EZH27" s="2"/>
      <c r="EZI27" s="2"/>
      <c r="EZJ27" s="2"/>
      <c r="EZK27" s="2"/>
      <c r="EZL27" s="2"/>
      <c r="EZM27" s="2"/>
      <c r="EZN27" s="2"/>
      <c r="EZO27" s="2"/>
      <c r="EZP27" s="2"/>
      <c r="EZQ27" s="2"/>
      <c r="EZR27" s="2"/>
      <c r="EZS27" s="2"/>
      <c r="EZT27" s="2"/>
      <c r="EZU27" s="2"/>
      <c r="EZV27" s="2"/>
      <c r="EZW27" s="2"/>
      <c r="EZX27" s="2"/>
      <c r="EZY27" s="2"/>
      <c r="EZZ27" s="2"/>
      <c r="FAA27" s="2"/>
      <c r="FAB27" s="2"/>
      <c r="FAC27" s="2"/>
      <c r="FAD27" s="2"/>
      <c r="FAE27" s="2"/>
      <c r="FAF27" s="2"/>
      <c r="FAG27" s="2"/>
      <c r="FAH27" s="2"/>
      <c r="FAI27" s="2"/>
      <c r="FAJ27" s="2"/>
      <c r="FAK27" s="2"/>
      <c r="FAL27" s="2"/>
      <c r="FAM27" s="2"/>
      <c r="FAN27" s="2"/>
      <c r="FAO27" s="2"/>
      <c r="FAP27" s="2"/>
      <c r="FAQ27" s="2"/>
      <c r="FAR27" s="2"/>
      <c r="FAS27" s="2"/>
      <c r="FAT27" s="2"/>
      <c r="FAU27" s="2"/>
      <c r="FAV27" s="2"/>
      <c r="FAW27" s="2"/>
      <c r="FAX27" s="2"/>
      <c r="FAY27" s="2"/>
      <c r="FAZ27" s="2"/>
      <c r="FBA27" s="2"/>
      <c r="FBB27" s="2"/>
      <c r="FBC27" s="2"/>
      <c r="FBD27" s="2"/>
      <c r="FBE27" s="2"/>
      <c r="FBF27" s="2"/>
      <c r="FBG27" s="2"/>
      <c r="FBH27" s="2"/>
      <c r="FBI27" s="2"/>
      <c r="FBJ27" s="2"/>
      <c r="FBK27" s="2"/>
      <c r="FBL27" s="2"/>
      <c r="FBM27" s="2"/>
      <c r="FBN27" s="2"/>
      <c r="FBO27" s="2"/>
      <c r="FBP27" s="2"/>
      <c r="FBQ27" s="2"/>
      <c r="FBR27" s="2"/>
      <c r="FBS27" s="2"/>
      <c r="FBT27" s="2"/>
      <c r="FBU27" s="2"/>
      <c r="FBV27" s="2"/>
      <c r="FBW27" s="2"/>
      <c r="FBX27" s="2"/>
      <c r="FBY27" s="2"/>
      <c r="FBZ27" s="2"/>
      <c r="FCA27" s="2"/>
      <c r="FCB27" s="2"/>
      <c r="FCC27" s="2"/>
      <c r="FCD27" s="2"/>
      <c r="FCE27" s="2"/>
      <c r="FCF27" s="2"/>
      <c r="FCG27" s="2"/>
      <c r="FCH27" s="2"/>
      <c r="FCI27" s="2"/>
      <c r="FCJ27" s="2"/>
      <c r="FCK27" s="2"/>
      <c r="FCL27" s="2"/>
      <c r="FCM27" s="2"/>
      <c r="FCN27" s="2"/>
      <c r="FCO27" s="2"/>
      <c r="FCP27" s="2"/>
      <c r="FCQ27" s="2"/>
      <c r="FCR27" s="2"/>
      <c r="FCS27" s="2"/>
      <c r="FCT27" s="2"/>
      <c r="FCU27" s="2"/>
      <c r="FCV27" s="2"/>
      <c r="FCW27" s="2"/>
      <c r="FCX27" s="2"/>
      <c r="FCY27" s="2"/>
      <c r="FCZ27" s="2"/>
      <c r="FDA27" s="2"/>
      <c r="FDB27" s="2"/>
      <c r="FDC27" s="2"/>
      <c r="FDD27" s="2"/>
      <c r="FDE27" s="2"/>
      <c r="FDF27" s="2"/>
      <c r="FDG27" s="2"/>
      <c r="FDH27" s="2"/>
      <c r="FDI27" s="2"/>
      <c r="FDJ27" s="2"/>
      <c r="FDK27" s="2"/>
      <c r="FDL27" s="2"/>
      <c r="FDM27" s="2"/>
      <c r="FDN27" s="2"/>
      <c r="FDO27" s="2"/>
      <c r="FDP27" s="2"/>
      <c r="FDQ27" s="2"/>
      <c r="FDR27" s="2"/>
      <c r="FDS27" s="2"/>
      <c r="FDT27" s="2"/>
      <c r="FDU27" s="2"/>
      <c r="FDV27" s="2"/>
      <c r="FDW27" s="2"/>
      <c r="FDX27" s="2"/>
      <c r="FDY27" s="2"/>
      <c r="FDZ27" s="2"/>
      <c r="FEA27" s="2"/>
      <c r="FEB27" s="2"/>
      <c r="FEC27" s="2"/>
      <c r="FED27" s="2"/>
      <c r="FEE27" s="2"/>
      <c r="FEF27" s="2"/>
      <c r="FEG27" s="2"/>
      <c r="FEH27" s="2"/>
      <c r="FEI27" s="2"/>
      <c r="FEJ27" s="2"/>
      <c r="FEK27" s="2"/>
      <c r="FEL27" s="2"/>
      <c r="FEM27" s="2"/>
      <c r="FEN27" s="2"/>
      <c r="FEO27" s="2"/>
      <c r="FEP27" s="2"/>
      <c r="FEQ27" s="2"/>
      <c r="FER27" s="2"/>
      <c r="FES27" s="2"/>
      <c r="FET27" s="2"/>
      <c r="FEU27" s="2"/>
      <c r="FEV27" s="2"/>
      <c r="FEW27" s="2"/>
      <c r="FEX27" s="2"/>
      <c r="FEY27" s="2"/>
      <c r="FEZ27" s="2"/>
      <c r="FFA27" s="2"/>
      <c r="FFB27" s="2"/>
      <c r="FFC27" s="2"/>
      <c r="FFD27" s="2"/>
      <c r="FFE27" s="2"/>
      <c r="FFF27" s="2"/>
      <c r="FFG27" s="2"/>
      <c r="FFH27" s="2"/>
      <c r="FFI27" s="2"/>
      <c r="FFJ27" s="2"/>
      <c r="FFK27" s="2"/>
      <c r="FFL27" s="2"/>
      <c r="FFM27" s="2"/>
      <c r="FFN27" s="2"/>
      <c r="FFO27" s="2"/>
      <c r="FFP27" s="2"/>
      <c r="FFQ27" s="2"/>
      <c r="FFR27" s="2"/>
      <c r="FFS27" s="2"/>
      <c r="FFT27" s="2"/>
      <c r="FFU27" s="2"/>
      <c r="FFV27" s="2"/>
      <c r="FFW27" s="2"/>
      <c r="FFX27" s="2"/>
      <c r="FFY27" s="2"/>
      <c r="FFZ27" s="2"/>
      <c r="FGA27" s="2"/>
      <c r="FGB27" s="2"/>
      <c r="FGC27" s="2"/>
      <c r="FGD27" s="2"/>
      <c r="FGE27" s="2"/>
      <c r="FGF27" s="2"/>
      <c r="FGG27" s="2"/>
      <c r="FGH27" s="2"/>
      <c r="FGI27" s="2"/>
      <c r="FGJ27" s="2"/>
      <c r="FGK27" s="2"/>
      <c r="FGL27" s="2"/>
      <c r="FGM27" s="2"/>
      <c r="FGN27" s="2"/>
      <c r="FGO27" s="2"/>
      <c r="FGP27" s="2"/>
      <c r="FGQ27" s="2"/>
      <c r="FGR27" s="2"/>
      <c r="FGS27" s="2"/>
      <c r="FGT27" s="2"/>
      <c r="FGU27" s="2"/>
      <c r="FGV27" s="2"/>
      <c r="FGW27" s="2"/>
      <c r="FGX27" s="2"/>
      <c r="FGY27" s="2"/>
      <c r="FGZ27" s="2"/>
      <c r="FHA27" s="2"/>
      <c r="FHB27" s="2"/>
      <c r="FHC27" s="2"/>
      <c r="FHD27" s="2"/>
      <c r="FHE27" s="2"/>
      <c r="FHF27" s="2"/>
      <c r="FHG27" s="2"/>
      <c r="FHH27" s="2"/>
      <c r="FHI27" s="2"/>
      <c r="FHJ27" s="2"/>
      <c r="FHK27" s="2"/>
      <c r="FHL27" s="2"/>
      <c r="FHM27" s="2"/>
      <c r="FHN27" s="2"/>
      <c r="FHO27" s="2"/>
      <c r="FHP27" s="2"/>
      <c r="FHQ27" s="2"/>
      <c r="FHR27" s="2"/>
      <c r="FHS27" s="2"/>
      <c r="FHT27" s="2"/>
      <c r="FHU27" s="2"/>
      <c r="FHV27" s="2"/>
      <c r="FHW27" s="2"/>
      <c r="FHX27" s="2"/>
      <c r="FHY27" s="2"/>
      <c r="FHZ27" s="2"/>
      <c r="FIA27" s="2"/>
      <c r="FIB27" s="2"/>
      <c r="FIC27" s="2"/>
      <c r="FID27" s="2"/>
      <c r="FIE27" s="2"/>
      <c r="FIF27" s="2"/>
      <c r="FIG27" s="2"/>
      <c r="FIH27" s="2"/>
      <c r="FII27" s="2"/>
      <c r="FIJ27" s="2"/>
      <c r="FIK27" s="2"/>
      <c r="FIL27" s="2"/>
      <c r="FIM27" s="2"/>
      <c r="FIN27" s="2"/>
      <c r="FIO27" s="2"/>
      <c r="FIP27" s="2"/>
      <c r="FIQ27" s="2"/>
      <c r="FIR27" s="2"/>
      <c r="FIS27" s="2"/>
      <c r="FIT27" s="2"/>
      <c r="FIU27" s="2"/>
      <c r="FIV27" s="2"/>
      <c r="FIW27" s="2"/>
      <c r="FIX27" s="2"/>
      <c r="FIY27" s="2"/>
      <c r="FIZ27" s="2"/>
      <c r="FJA27" s="2"/>
      <c r="FJB27" s="2"/>
      <c r="FJC27" s="2"/>
      <c r="FJD27" s="2"/>
      <c r="FJE27" s="2"/>
      <c r="FJF27" s="2"/>
      <c r="FJG27" s="2"/>
      <c r="FJH27" s="2"/>
      <c r="FJI27" s="2"/>
      <c r="FJJ27" s="2"/>
      <c r="FJK27" s="2"/>
      <c r="FJL27" s="2"/>
      <c r="FJM27" s="2"/>
      <c r="FJN27" s="2"/>
      <c r="FJO27" s="2"/>
      <c r="FJP27" s="2"/>
      <c r="FJQ27" s="2"/>
      <c r="FJR27" s="2"/>
      <c r="FJS27" s="2"/>
      <c r="FJT27" s="2"/>
      <c r="FJU27" s="2"/>
      <c r="FJV27" s="2"/>
      <c r="FJW27" s="2"/>
      <c r="FJX27" s="2"/>
      <c r="FJY27" s="2"/>
      <c r="FJZ27" s="2"/>
      <c r="FKA27" s="2"/>
      <c r="FKB27" s="2"/>
      <c r="FKC27" s="2"/>
      <c r="FKD27" s="2"/>
      <c r="FKE27" s="2"/>
      <c r="FKF27" s="2"/>
      <c r="FKG27" s="2"/>
      <c r="FKH27" s="2"/>
      <c r="FKI27" s="2"/>
      <c r="FKJ27" s="2"/>
      <c r="FKK27" s="2"/>
      <c r="FKL27" s="2"/>
      <c r="FKM27" s="2"/>
      <c r="FKN27" s="2"/>
      <c r="FKO27" s="2"/>
      <c r="FKP27" s="2"/>
      <c r="FKQ27" s="2"/>
      <c r="FKR27" s="2"/>
      <c r="FKS27" s="2"/>
      <c r="FKT27" s="2"/>
      <c r="FKU27" s="2"/>
      <c r="FKV27" s="2"/>
      <c r="FKW27" s="2"/>
      <c r="FKX27" s="2"/>
      <c r="FKY27" s="2"/>
      <c r="FKZ27" s="2"/>
      <c r="FLA27" s="2"/>
      <c r="FLB27" s="2"/>
      <c r="FLC27" s="2"/>
      <c r="FLD27" s="2"/>
      <c r="FLE27" s="2"/>
      <c r="FLF27" s="2"/>
      <c r="FLG27" s="2"/>
      <c r="FLH27" s="2"/>
      <c r="FLI27" s="2"/>
      <c r="FLJ27" s="2"/>
      <c r="FLK27" s="2"/>
      <c r="FLL27" s="2"/>
      <c r="FLM27" s="2"/>
      <c r="FLN27" s="2"/>
      <c r="FLO27" s="2"/>
      <c r="FLP27" s="2"/>
      <c r="FLQ27" s="2"/>
      <c r="FLR27" s="2"/>
      <c r="FLS27" s="2"/>
      <c r="FLT27" s="2"/>
      <c r="FLU27" s="2"/>
      <c r="FLV27" s="2"/>
      <c r="FLW27" s="2"/>
      <c r="FLX27" s="2"/>
      <c r="FLY27" s="2"/>
      <c r="FLZ27" s="2"/>
      <c r="FMA27" s="2"/>
      <c r="FMB27" s="2"/>
      <c r="FMC27" s="2"/>
      <c r="FMD27" s="2"/>
      <c r="FME27" s="2"/>
      <c r="FMF27" s="2"/>
      <c r="FMG27" s="2"/>
      <c r="FMH27" s="2"/>
      <c r="FMI27" s="2"/>
      <c r="FMJ27" s="2"/>
      <c r="FMK27" s="2"/>
      <c r="FML27" s="2"/>
      <c r="FMM27" s="2"/>
      <c r="FMN27" s="2"/>
      <c r="FMO27" s="2"/>
      <c r="FMP27" s="2"/>
      <c r="FMQ27" s="2"/>
      <c r="FMR27" s="2"/>
      <c r="FMS27" s="2"/>
      <c r="FMT27" s="2"/>
      <c r="FMU27" s="2"/>
      <c r="FMV27" s="2"/>
      <c r="FMW27" s="2"/>
      <c r="FMX27" s="2"/>
      <c r="FMY27" s="2"/>
      <c r="FMZ27" s="2"/>
      <c r="FNA27" s="2"/>
      <c r="FNB27" s="2"/>
      <c r="FNC27" s="2"/>
      <c r="FND27" s="2"/>
      <c r="FNE27" s="2"/>
      <c r="FNF27" s="2"/>
      <c r="FNG27" s="2"/>
      <c r="FNH27" s="2"/>
      <c r="FNI27" s="2"/>
      <c r="FNJ27" s="2"/>
      <c r="FNK27" s="2"/>
      <c r="FNL27" s="2"/>
      <c r="FNM27" s="2"/>
      <c r="FNN27" s="2"/>
      <c r="FNO27" s="2"/>
      <c r="FNP27" s="2"/>
      <c r="FNQ27" s="2"/>
      <c r="FNR27" s="2"/>
      <c r="FNS27" s="2"/>
      <c r="FNT27" s="2"/>
      <c r="FNU27" s="2"/>
      <c r="FNV27" s="2"/>
      <c r="FNW27" s="2"/>
      <c r="FNX27" s="2"/>
      <c r="FNY27" s="2"/>
      <c r="FNZ27" s="2"/>
      <c r="FOA27" s="2"/>
      <c r="FOB27" s="2"/>
      <c r="FOC27" s="2"/>
      <c r="FOD27" s="2"/>
      <c r="FOE27" s="2"/>
      <c r="FOF27" s="2"/>
      <c r="FOG27" s="2"/>
      <c r="FOH27" s="2"/>
      <c r="FOI27" s="2"/>
      <c r="FOJ27" s="2"/>
      <c r="FOK27" s="2"/>
      <c r="FOL27" s="2"/>
      <c r="FOM27" s="2"/>
      <c r="FON27" s="2"/>
      <c r="FOO27" s="2"/>
      <c r="FOP27" s="2"/>
      <c r="FOQ27" s="2"/>
      <c r="FOR27" s="2"/>
      <c r="FOS27" s="2"/>
      <c r="FOT27" s="2"/>
      <c r="FOU27" s="2"/>
      <c r="FOV27" s="2"/>
      <c r="FOW27" s="2"/>
      <c r="FOX27" s="2"/>
      <c r="FOY27" s="2"/>
      <c r="FOZ27" s="2"/>
      <c r="FPA27" s="2"/>
      <c r="FPB27" s="2"/>
      <c r="FPC27" s="2"/>
      <c r="FPD27" s="2"/>
      <c r="FPE27" s="2"/>
      <c r="FPF27" s="2"/>
      <c r="FPG27" s="2"/>
      <c r="FPH27" s="2"/>
      <c r="FPI27" s="2"/>
      <c r="FPJ27" s="2"/>
      <c r="FPK27" s="2"/>
      <c r="FPL27" s="2"/>
      <c r="FPM27" s="2"/>
      <c r="FPN27" s="2"/>
      <c r="FPO27" s="2"/>
      <c r="FPP27" s="2"/>
      <c r="FPQ27" s="2"/>
      <c r="FPR27" s="2"/>
      <c r="FPS27" s="2"/>
      <c r="FPT27" s="2"/>
      <c r="FPU27" s="2"/>
      <c r="FPV27" s="2"/>
      <c r="FPW27" s="2"/>
      <c r="FPX27" s="2"/>
      <c r="FPY27" s="2"/>
      <c r="FPZ27" s="2"/>
      <c r="FQA27" s="2"/>
      <c r="FQB27" s="2"/>
      <c r="FQC27" s="2"/>
      <c r="FQD27" s="2"/>
      <c r="FQE27" s="2"/>
      <c r="FQF27" s="2"/>
      <c r="FQG27" s="2"/>
      <c r="FQH27" s="2"/>
      <c r="FQI27" s="2"/>
      <c r="FQJ27" s="2"/>
      <c r="FQK27" s="2"/>
      <c r="FQL27" s="2"/>
      <c r="FQM27" s="2"/>
      <c r="FQN27" s="2"/>
      <c r="FQO27" s="2"/>
      <c r="FQP27" s="2"/>
      <c r="FQQ27" s="2"/>
      <c r="FQR27" s="2"/>
      <c r="FQS27" s="2"/>
      <c r="FQT27" s="2"/>
      <c r="FQU27" s="2"/>
      <c r="FQV27" s="2"/>
      <c r="FQW27" s="2"/>
      <c r="FQX27" s="2"/>
      <c r="FQY27" s="2"/>
      <c r="FQZ27" s="2"/>
      <c r="FRA27" s="2"/>
      <c r="FRB27" s="2"/>
      <c r="FRC27" s="2"/>
      <c r="FRD27" s="2"/>
      <c r="FRE27" s="2"/>
      <c r="FRF27" s="2"/>
      <c r="FRG27" s="2"/>
      <c r="FRH27" s="2"/>
      <c r="FRI27" s="2"/>
      <c r="FRJ27" s="2"/>
      <c r="FRK27" s="2"/>
      <c r="FRL27" s="2"/>
      <c r="FRM27" s="2"/>
      <c r="FRN27" s="2"/>
      <c r="FRO27" s="2"/>
      <c r="FRP27" s="2"/>
      <c r="FRQ27" s="2"/>
      <c r="FRR27" s="2"/>
      <c r="FRS27" s="2"/>
      <c r="FRT27" s="2"/>
      <c r="FRU27" s="2"/>
      <c r="FRV27" s="2"/>
      <c r="FRW27" s="2"/>
      <c r="FRX27" s="2"/>
      <c r="FRY27" s="2"/>
      <c r="FRZ27" s="2"/>
      <c r="FSA27" s="2"/>
      <c r="FSB27" s="2"/>
      <c r="FSC27" s="2"/>
      <c r="FSD27" s="2"/>
      <c r="FSE27" s="2"/>
      <c r="FSF27" s="2"/>
      <c r="FSG27" s="2"/>
      <c r="FSH27" s="2"/>
      <c r="FSI27" s="2"/>
      <c r="FSJ27" s="2"/>
      <c r="FSK27" s="2"/>
      <c r="FSL27" s="2"/>
      <c r="FSM27" s="2"/>
      <c r="FSN27" s="2"/>
      <c r="FSO27" s="2"/>
      <c r="FSP27" s="2"/>
      <c r="FSQ27" s="2"/>
      <c r="FSR27" s="2"/>
      <c r="FSS27" s="2"/>
      <c r="FST27" s="2"/>
      <c r="FSU27" s="2"/>
      <c r="FSV27" s="2"/>
      <c r="FSW27" s="2"/>
      <c r="FSX27" s="2"/>
      <c r="FSY27" s="2"/>
      <c r="FSZ27" s="2"/>
      <c r="FTA27" s="2"/>
      <c r="FTB27" s="2"/>
      <c r="FTC27" s="2"/>
      <c r="FTD27" s="2"/>
      <c r="FTE27" s="2"/>
      <c r="FTF27" s="2"/>
      <c r="FTG27" s="2"/>
      <c r="FTH27" s="2"/>
      <c r="FTI27" s="2"/>
      <c r="FTJ27" s="2"/>
      <c r="FTK27" s="2"/>
      <c r="FTL27" s="2"/>
      <c r="FTM27" s="2"/>
      <c r="FTN27" s="2"/>
      <c r="FTO27" s="2"/>
      <c r="FTP27" s="2"/>
      <c r="FTQ27" s="2"/>
      <c r="FTR27" s="2"/>
      <c r="FTS27" s="2"/>
      <c r="FTT27" s="2"/>
      <c r="FTU27" s="2"/>
      <c r="FTV27" s="2"/>
      <c r="FTW27" s="2"/>
      <c r="FTX27" s="2"/>
      <c r="FTY27" s="2"/>
      <c r="FTZ27" s="2"/>
      <c r="FUA27" s="2"/>
      <c r="FUB27" s="2"/>
      <c r="FUC27" s="2"/>
      <c r="FUD27" s="2"/>
      <c r="FUE27" s="2"/>
      <c r="FUF27" s="2"/>
      <c r="FUG27" s="2"/>
      <c r="FUH27" s="2"/>
      <c r="FUI27" s="2"/>
      <c r="FUJ27" s="2"/>
      <c r="FUK27" s="2"/>
      <c r="FUL27" s="2"/>
      <c r="FUM27" s="2"/>
      <c r="FUN27" s="2"/>
      <c r="FUO27" s="2"/>
      <c r="FUP27" s="2"/>
      <c r="FUQ27" s="2"/>
      <c r="FUR27" s="2"/>
      <c r="FUS27" s="2"/>
      <c r="FUT27" s="2"/>
      <c r="FUU27" s="2"/>
      <c r="FUV27" s="2"/>
      <c r="FUW27" s="2"/>
      <c r="FUX27" s="2"/>
      <c r="FUY27" s="2"/>
      <c r="FUZ27" s="2"/>
      <c r="FVA27" s="2"/>
      <c r="FVB27" s="2"/>
      <c r="FVC27" s="2"/>
      <c r="FVD27" s="2"/>
      <c r="FVE27" s="2"/>
      <c r="FVF27" s="2"/>
      <c r="FVG27" s="2"/>
      <c r="FVH27" s="2"/>
      <c r="FVI27" s="2"/>
      <c r="FVJ27" s="2"/>
      <c r="FVK27" s="2"/>
      <c r="FVL27" s="2"/>
      <c r="FVM27" s="2"/>
      <c r="FVN27" s="2"/>
      <c r="FVO27" s="2"/>
      <c r="FVP27" s="2"/>
      <c r="FVQ27" s="2"/>
      <c r="FVR27" s="2"/>
      <c r="FVS27" s="2"/>
      <c r="FVT27" s="2"/>
      <c r="FVU27" s="2"/>
      <c r="FVV27" s="2"/>
      <c r="FVW27" s="2"/>
      <c r="FVX27" s="2"/>
      <c r="FVY27" s="2"/>
      <c r="FVZ27" s="2"/>
      <c r="FWA27" s="2"/>
      <c r="FWB27" s="2"/>
      <c r="FWC27" s="2"/>
      <c r="FWD27" s="2"/>
      <c r="FWE27" s="2"/>
      <c r="FWF27" s="2"/>
      <c r="FWG27" s="2"/>
      <c r="FWH27" s="2"/>
      <c r="FWI27" s="2"/>
      <c r="FWJ27" s="2"/>
      <c r="FWK27" s="2"/>
      <c r="FWL27" s="2"/>
      <c r="FWM27" s="2"/>
      <c r="FWN27" s="2"/>
      <c r="FWO27" s="2"/>
      <c r="FWP27" s="2"/>
      <c r="FWQ27" s="2"/>
      <c r="FWR27" s="2"/>
      <c r="FWS27" s="2"/>
      <c r="FWT27" s="2"/>
      <c r="FWU27" s="2"/>
      <c r="FWV27" s="2"/>
      <c r="FWW27" s="2"/>
      <c r="FWX27" s="2"/>
      <c r="FWY27" s="2"/>
      <c r="FWZ27" s="2"/>
      <c r="FXA27" s="2"/>
      <c r="FXB27" s="2"/>
      <c r="FXC27" s="2"/>
      <c r="FXD27" s="2"/>
      <c r="FXE27" s="2"/>
      <c r="FXF27" s="2"/>
      <c r="FXG27" s="2"/>
      <c r="FXH27" s="2"/>
      <c r="FXI27" s="2"/>
      <c r="FXJ27" s="2"/>
      <c r="FXK27" s="2"/>
      <c r="FXL27" s="2"/>
      <c r="FXM27" s="2"/>
      <c r="FXN27" s="2"/>
      <c r="FXO27" s="2"/>
      <c r="FXP27" s="2"/>
      <c r="FXQ27" s="2"/>
      <c r="FXR27" s="2"/>
      <c r="FXS27" s="2"/>
      <c r="FXT27" s="2"/>
      <c r="FXU27" s="2"/>
      <c r="FXV27" s="2"/>
      <c r="FXW27" s="2"/>
      <c r="FXX27" s="2"/>
      <c r="FXY27" s="2"/>
      <c r="FXZ27" s="2"/>
      <c r="FYA27" s="2"/>
      <c r="FYB27" s="2"/>
      <c r="FYC27" s="2"/>
      <c r="FYD27" s="2"/>
      <c r="FYE27" s="2"/>
      <c r="FYF27" s="2"/>
      <c r="FYG27" s="2"/>
      <c r="FYH27" s="2"/>
      <c r="FYI27" s="2"/>
      <c r="FYJ27" s="2"/>
      <c r="FYK27" s="2"/>
      <c r="FYL27" s="2"/>
      <c r="FYM27" s="2"/>
      <c r="FYN27" s="2"/>
      <c r="FYO27" s="2"/>
      <c r="FYP27" s="2"/>
      <c r="FYQ27" s="2"/>
      <c r="FYR27" s="2"/>
      <c r="FYS27" s="2"/>
      <c r="FYT27" s="2"/>
      <c r="FYU27" s="2"/>
      <c r="FYV27" s="2"/>
      <c r="FYW27" s="2"/>
      <c r="FYX27" s="2"/>
      <c r="FYY27" s="2"/>
      <c r="FYZ27" s="2"/>
      <c r="FZA27" s="2"/>
      <c r="FZB27" s="2"/>
      <c r="FZC27" s="2"/>
      <c r="FZD27" s="2"/>
      <c r="FZE27" s="2"/>
      <c r="FZF27" s="2"/>
      <c r="FZG27" s="2"/>
      <c r="FZH27" s="2"/>
      <c r="FZI27" s="2"/>
      <c r="FZJ27" s="2"/>
      <c r="FZK27" s="2"/>
      <c r="FZL27" s="2"/>
      <c r="FZM27" s="2"/>
      <c r="FZN27" s="2"/>
      <c r="FZO27" s="2"/>
      <c r="FZP27" s="2"/>
      <c r="FZQ27" s="2"/>
      <c r="FZR27" s="2"/>
      <c r="FZS27" s="2"/>
      <c r="FZT27" s="2"/>
      <c r="FZU27" s="2"/>
      <c r="FZV27" s="2"/>
      <c r="FZW27" s="2"/>
      <c r="FZX27" s="2"/>
      <c r="FZY27" s="2"/>
      <c r="FZZ27" s="2"/>
      <c r="GAA27" s="2"/>
      <c r="GAB27" s="2"/>
      <c r="GAC27" s="2"/>
      <c r="GAD27" s="2"/>
      <c r="GAE27" s="2"/>
      <c r="GAF27" s="2"/>
      <c r="GAG27" s="2"/>
      <c r="GAH27" s="2"/>
      <c r="GAI27" s="2"/>
      <c r="GAJ27" s="2"/>
      <c r="GAK27" s="2"/>
      <c r="GAL27" s="2"/>
      <c r="GAM27" s="2"/>
      <c r="GAN27" s="2"/>
      <c r="GAO27" s="2"/>
      <c r="GAP27" s="2"/>
      <c r="GAQ27" s="2"/>
      <c r="GAR27" s="2"/>
      <c r="GAS27" s="2"/>
      <c r="GAT27" s="2"/>
      <c r="GAU27" s="2"/>
      <c r="GAV27" s="2"/>
      <c r="GAW27" s="2"/>
      <c r="GAX27" s="2"/>
      <c r="GAY27" s="2"/>
      <c r="GAZ27" s="2"/>
      <c r="GBA27" s="2"/>
      <c r="GBB27" s="2"/>
      <c r="GBC27" s="2"/>
      <c r="GBD27" s="2"/>
      <c r="GBE27" s="2"/>
      <c r="GBF27" s="2"/>
      <c r="GBG27" s="2"/>
      <c r="GBH27" s="2"/>
      <c r="GBI27" s="2"/>
      <c r="GBJ27" s="2"/>
      <c r="GBK27" s="2"/>
      <c r="GBL27" s="2"/>
      <c r="GBM27" s="2"/>
      <c r="GBN27" s="2"/>
      <c r="GBO27" s="2"/>
      <c r="GBP27" s="2"/>
      <c r="GBQ27" s="2"/>
      <c r="GBR27" s="2"/>
      <c r="GBS27" s="2"/>
      <c r="GBT27" s="2"/>
      <c r="GBU27" s="2"/>
      <c r="GBV27" s="2"/>
      <c r="GBW27" s="2"/>
      <c r="GBX27" s="2"/>
      <c r="GBY27" s="2"/>
      <c r="GBZ27" s="2"/>
      <c r="GCA27" s="2"/>
      <c r="GCB27" s="2"/>
      <c r="GCC27" s="2"/>
      <c r="GCD27" s="2"/>
      <c r="GCE27" s="2"/>
      <c r="GCF27" s="2"/>
      <c r="GCG27" s="2"/>
      <c r="GCH27" s="2"/>
      <c r="GCI27" s="2"/>
      <c r="GCJ27" s="2"/>
      <c r="GCK27" s="2"/>
      <c r="GCL27" s="2"/>
      <c r="GCM27" s="2"/>
      <c r="GCN27" s="2"/>
      <c r="GCO27" s="2"/>
      <c r="GCP27" s="2"/>
      <c r="GCQ27" s="2"/>
      <c r="GCR27" s="2"/>
      <c r="GCS27" s="2"/>
      <c r="GCT27" s="2"/>
      <c r="GCU27" s="2"/>
      <c r="GCV27" s="2"/>
      <c r="GCW27" s="2"/>
      <c r="GCX27" s="2"/>
      <c r="GCY27" s="2"/>
      <c r="GCZ27" s="2"/>
      <c r="GDA27" s="2"/>
      <c r="GDB27" s="2"/>
      <c r="GDC27" s="2"/>
      <c r="GDD27" s="2"/>
      <c r="GDE27" s="2"/>
      <c r="GDF27" s="2"/>
      <c r="GDG27" s="2"/>
      <c r="GDH27" s="2"/>
      <c r="GDI27" s="2"/>
      <c r="GDJ27" s="2"/>
      <c r="GDK27" s="2"/>
      <c r="GDL27" s="2"/>
      <c r="GDM27" s="2"/>
      <c r="GDN27" s="2"/>
      <c r="GDO27" s="2"/>
      <c r="GDP27" s="2"/>
      <c r="GDQ27" s="2"/>
      <c r="GDR27" s="2"/>
      <c r="GDS27" s="2"/>
      <c r="GDT27" s="2"/>
      <c r="GDU27" s="2"/>
      <c r="GDV27" s="2"/>
      <c r="GDW27" s="2"/>
      <c r="GDX27" s="2"/>
      <c r="GDY27" s="2"/>
      <c r="GDZ27" s="2"/>
      <c r="GEA27" s="2"/>
      <c r="GEB27" s="2"/>
      <c r="GEC27" s="2"/>
      <c r="GED27" s="2"/>
      <c r="GEE27" s="2"/>
      <c r="GEF27" s="2"/>
      <c r="GEG27" s="2"/>
      <c r="GEH27" s="2"/>
      <c r="GEI27" s="2"/>
      <c r="GEJ27" s="2"/>
      <c r="GEK27" s="2"/>
      <c r="GEL27" s="2"/>
      <c r="GEM27" s="2"/>
      <c r="GEN27" s="2"/>
      <c r="GEO27" s="2"/>
      <c r="GEP27" s="2"/>
      <c r="GEQ27" s="2"/>
      <c r="GER27" s="2"/>
      <c r="GES27" s="2"/>
      <c r="GET27" s="2"/>
      <c r="GEU27" s="2"/>
      <c r="GEV27" s="2"/>
      <c r="GEW27" s="2"/>
      <c r="GEX27" s="2"/>
      <c r="GEY27" s="2"/>
      <c r="GEZ27" s="2"/>
      <c r="GFA27" s="2"/>
      <c r="GFB27" s="2"/>
      <c r="GFC27" s="2"/>
      <c r="GFD27" s="2"/>
      <c r="GFE27" s="2"/>
      <c r="GFF27" s="2"/>
      <c r="GFG27" s="2"/>
      <c r="GFH27" s="2"/>
      <c r="GFI27" s="2"/>
      <c r="GFJ27" s="2"/>
      <c r="GFK27" s="2"/>
      <c r="GFL27" s="2"/>
      <c r="GFM27" s="2"/>
      <c r="GFN27" s="2"/>
      <c r="GFO27" s="2"/>
      <c r="GFP27" s="2"/>
      <c r="GFQ27" s="2"/>
      <c r="GFR27" s="2"/>
      <c r="GFS27" s="2"/>
      <c r="GFT27" s="2"/>
      <c r="GFU27" s="2"/>
      <c r="GFV27" s="2"/>
      <c r="GFW27" s="2"/>
      <c r="GFX27" s="2"/>
      <c r="GFY27" s="2"/>
      <c r="GFZ27" s="2"/>
      <c r="GGA27" s="2"/>
      <c r="GGB27" s="2"/>
      <c r="GGC27" s="2"/>
      <c r="GGD27" s="2"/>
      <c r="GGE27" s="2"/>
      <c r="GGF27" s="2"/>
      <c r="GGG27" s="2"/>
      <c r="GGH27" s="2"/>
      <c r="GGI27" s="2"/>
      <c r="GGJ27" s="2"/>
      <c r="GGK27" s="2"/>
      <c r="GGL27" s="2"/>
      <c r="GGM27" s="2"/>
      <c r="GGN27" s="2"/>
      <c r="GGO27" s="2"/>
      <c r="GGP27" s="2"/>
      <c r="GGQ27" s="2"/>
      <c r="GGR27" s="2"/>
      <c r="GGS27" s="2"/>
      <c r="GGT27" s="2"/>
      <c r="GGU27" s="2"/>
      <c r="GGV27" s="2"/>
      <c r="GGW27" s="2"/>
      <c r="GGX27" s="2"/>
      <c r="GGY27" s="2"/>
      <c r="GGZ27" s="2"/>
      <c r="GHA27" s="2"/>
      <c r="GHB27" s="2"/>
      <c r="GHC27" s="2"/>
      <c r="GHD27" s="2"/>
      <c r="GHE27" s="2"/>
      <c r="GHF27" s="2"/>
      <c r="GHG27" s="2"/>
      <c r="GHH27" s="2"/>
      <c r="GHI27" s="2"/>
      <c r="GHJ27" s="2"/>
      <c r="GHK27" s="2"/>
      <c r="GHL27" s="2"/>
      <c r="GHM27" s="2"/>
      <c r="GHN27" s="2"/>
      <c r="GHO27" s="2"/>
      <c r="GHP27" s="2"/>
      <c r="GHQ27" s="2"/>
      <c r="GHR27" s="2"/>
      <c r="GHS27" s="2"/>
      <c r="GHT27" s="2"/>
      <c r="GHU27" s="2"/>
      <c r="GHV27" s="2"/>
      <c r="GHW27" s="2"/>
      <c r="GHX27" s="2"/>
      <c r="GHY27" s="2"/>
      <c r="GHZ27" s="2"/>
      <c r="GIA27" s="2"/>
      <c r="GIB27" s="2"/>
      <c r="GIC27" s="2"/>
      <c r="GID27" s="2"/>
      <c r="GIE27" s="2"/>
      <c r="GIF27" s="2"/>
      <c r="GIG27" s="2"/>
      <c r="GIH27" s="2"/>
      <c r="GII27" s="2"/>
      <c r="GIJ27" s="2"/>
      <c r="GIK27" s="2"/>
      <c r="GIL27" s="2"/>
      <c r="GIM27" s="2"/>
      <c r="GIN27" s="2"/>
      <c r="GIO27" s="2"/>
      <c r="GIP27" s="2"/>
      <c r="GIQ27" s="2"/>
      <c r="GIR27" s="2"/>
      <c r="GIS27" s="2"/>
      <c r="GIT27" s="2"/>
      <c r="GIU27" s="2"/>
      <c r="GIV27" s="2"/>
      <c r="GIW27" s="2"/>
      <c r="GIX27" s="2"/>
      <c r="GIY27" s="2"/>
      <c r="GIZ27" s="2"/>
      <c r="GJA27" s="2"/>
      <c r="GJB27" s="2"/>
      <c r="GJC27" s="2"/>
      <c r="GJD27" s="2"/>
      <c r="GJE27" s="2"/>
      <c r="GJF27" s="2"/>
      <c r="GJG27" s="2"/>
      <c r="GJH27" s="2"/>
      <c r="GJI27" s="2"/>
      <c r="GJJ27" s="2"/>
      <c r="GJK27" s="2"/>
      <c r="GJL27" s="2"/>
      <c r="GJM27" s="2"/>
      <c r="GJN27" s="2"/>
      <c r="GJO27" s="2"/>
      <c r="GJP27" s="2"/>
      <c r="GJQ27" s="2"/>
      <c r="GJR27" s="2"/>
      <c r="GJS27" s="2"/>
      <c r="GJT27" s="2"/>
      <c r="GJU27" s="2"/>
      <c r="GJV27" s="2"/>
      <c r="GJW27" s="2"/>
      <c r="GJX27" s="2"/>
      <c r="GJY27" s="2"/>
      <c r="GJZ27" s="2"/>
      <c r="GKA27" s="2"/>
      <c r="GKB27" s="2"/>
      <c r="GKC27" s="2"/>
      <c r="GKD27" s="2"/>
      <c r="GKE27" s="2"/>
      <c r="GKF27" s="2"/>
      <c r="GKG27" s="2"/>
      <c r="GKH27" s="2"/>
      <c r="GKI27" s="2"/>
      <c r="GKJ27" s="2"/>
      <c r="GKK27" s="2"/>
      <c r="GKL27" s="2"/>
      <c r="GKM27" s="2"/>
      <c r="GKN27" s="2"/>
      <c r="GKO27" s="2"/>
      <c r="GKP27" s="2"/>
      <c r="GKQ27" s="2"/>
      <c r="GKR27" s="2"/>
      <c r="GKS27" s="2"/>
      <c r="GKT27" s="2"/>
      <c r="GKU27" s="2"/>
      <c r="GKV27" s="2"/>
      <c r="GKW27" s="2"/>
      <c r="GKX27" s="2"/>
      <c r="GKY27" s="2"/>
      <c r="GKZ27" s="2"/>
      <c r="GLA27" s="2"/>
      <c r="GLB27" s="2"/>
      <c r="GLC27" s="2"/>
      <c r="GLD27" s="2"/>
      <c r="GLE27" s="2"/>
      <c r="GLF27" s="2"/>
      <c r="GLG27" s="2"/>
      <c r="GLH27" s="2"/>
      <c r="GLI27" s="2"/>
      <c r="GLJ27" s="2"/>
      <c r="GLK27" s="2"/>
      <c r="GLL27" s="2"/>
      <c r="GLM27" s="2"/>
      <c r="GLN27" s="2"/>
      <c r="GLO27" s="2"/>
      <c r="GLP27" s="2"/>
      <c r="GLQ27" s="2"/>
      <c r="GLR27" s="2"/>
      <c r="GLS27" s="2"/>
      <c r="GLT27" s="2"/>
      <c r="GLU27" s="2"/>
      <c r="GLV27" s="2"/>
      <c r="GLW27" s="2"/>
      <c r="GLX27" s="2"/>
      <c r="GLY27" s="2"/>
      <c r="GLZ27" s="2"/>
      <c r="GMA27" s="2"/>
      <c r="GMB27" s="2"/>
      <c r="GMC27" s="2"/>
      <c r="GMD27" s="2"/>
      <c r="GME27" s="2"/>
      <c r="GMF27" s="2"/>
      <c r="GMG27" s="2"/>
      <c r="GMH27" s="2"/>
      <c r="GMI27" s="2"/>
      <c r="GMJ27" s="2"/>
      <c r="GMK27" s="2"/>
      <c r="GML27" s="2"/>
      <c r="GMM27" s="2"/>
      <c r="GMN27" s="2"/>
      <c r="GMO27" s="2"/>
      <c r="GMP27" s="2"/>
      <c r="GMQ27" s="2"/>
      <c r="GMR27" s="2"/>
      <c r="GMS27" s="2"/>
      <c r="GMT27" s="2"/>
      <c r="GMU27" s="2"/>
      <c r="GMV27" s="2"/>
      <c r="GMW27" s="2"/>
      <c r="GMX27" s="2"/>
      <c r="GMY27" s="2"/>
      <c r="GMZ27" s="2"/>
      <c r="GNA27" s="2"/>
      <c r="GNB27" s="2"/>
      <c r="GNC27" s="2"/>
      <c r="GND27" s="2"/>
      <c r="GNE27" s="2"/>
      <c r="GNF27" s="2"/>
      <c r="GNG27" s="2"/>
      <c r="GNH27" s="2"/>
      <c r="GNI27" s="2"/>
      <c r="GNJ27" s="2"/>
      <c r="GNK27" s="2"/>
      <c r="GNL27" s="2"/>
      <c r="GNM27" s="2"/>
      <c r="GNN27" s="2"/>
      <c r="GNO27" s="2"/>
      <c r="GNP27" s="2"/>
      <c r="GNQ27" s="2"/>
      <c r="GNR27" s="2"/>
      <c r="GNS27" s="2"/>
      <c r="GNT27" s="2"/>
      <c r="GNU27" s="2"/>
      <c r="GNV27" s="2"/>
      <c r="GNW27" s="2"/>
      <c r="GNX27" s="2"/>
      <c r="GNY27" s="2"/>
      <c r="GNZ27" s="2"/>
      <c r="GOA27" s="2"/>
      <c r="GOB27" s="2"/>
      <c r="GOC27" s="2"/>
      <c r="GOD27" s="2"/>
      <c r="GOE27" s="2"/>
      <c r="GOF27" s="2"/>
      <c r="GOG27" s="2"/>
      <c r="GOH27" s="2"/>
      <c r="GOI27" s="2"/>
      <c r="GOJ27" s="2"/>
      <c r="GOK27" s="2"/>
      <c r="GOL27" s="2"/>
      <c r="GOM27" s="2"/>
      <c r="GON27" s="2"/>
      <c r="GOO27" s="2"/>
      <c r="GOP27" s="2"/>
      <c r="GOQ27" s="2"/>
      <c r="GOR27" s="2"/>
      <c r="GOS27" s="2"/>
      <c r="GOT27" s="2"/>
      <c r="GOU27" s="2"/>
      <c r="GOV27" s="2"/>
      <c r="GOW27" s="2"/>
      <c r="GOX27" s="2"/>
      <c r="GOY27" s="2"/>
      <c r="GOZ27" s="2"/>
      <c r="GPA27" s="2"/>
      <c r="GPB27" s="2"/>
      <c r="GPC27" s="2"/>
      <c r="GPD27" s="2"/>
      <c r="GPE27" s="2"/>
      <c r="GPF27" s="2"/>
      <c r="GPG27" s="2"/>
      <c r="GPH27" s="2"/>
      <c r="GPI27" s="2"/>
      <c r="GPJ27" s="2"/>
      <c r="GPK27" s="2"/>
      <c r="GPL27" s="2"/>
      <c r="GPM27" s="2"/>
      <c r="GPN27" s="2"/>
      <c r="GPO27" s="2"/>
      <c r="GPP27" s="2"/>
      <c r="GPQ27" s="2"/>
      <c r="GPR27" s="2"/>
      <c r="GPS27" s="2"/>
      <c r="GPT27" s="2"/>
      <c r="GPU27" s="2"/>
      <c r="GPV27" s="2"/>
      <c r="GPW27" s="2"/>
      <c r="GPX27" s="2"/>
      <c r="GPY27" s="2"/>
      <c r="GPZ27" s="2"/>
      <c r="GQA27" s="2"/>
      <c r="GQB27" s="2"/>
      <c r="GQC27" s="2"/>
      <c r="GQD27" s="2"/>
      <c r="GQE27" s="2"/>
      <c r="GQF27" s="2"/>
      <c r="GQG27" s="2"/>
      <c r="GQH27" s="2"/>
      <c r="GQI27" s="2"/>
      <c r="GQJ27" s="2"/>
      <c r="GQK27" s="2"/>
      <c r="GQL27" s="2"/>
      <c r="GQM27" s="2"/>
      <c r="GQN27" s="2"/>
      <c r="GQO27" s="2"/>
      <c r="GQP27" s="2"/>
      <c r="GQQ27" s="2"/>
      <c r="GQR27" s="2"/>
      <c r="GQS27" s="2"/>
      <c r="GQT27" s="2"/>
      <c r="GQU27" s="2"/>
      <c r="GQV27" s="2"/>
      <c r="GQW27" s="2"/>
      <c r="GQX27" s="2"/>
      <c r="GQY27" s="2"/>
      <c r="GQZ27" s="2"/>
      <c r="GRA27" s="2"/>
      <c r="GRB27" s="2"/>
      <c r="GRC27" s="2"/>
      <c r="GRD27" s="2"/>
      <c r="GRE27" s="2"/>
      <c r="GRF27" s="2"/>
      <c r="GRG27" s="2"/>
      <c r="GRH27" s="2"/>
      <c r="GRI27" s="2"/>
      <c r="GRJ27" s="2"/>
      <c r="GRK27" s="2"/>
      <c r="GRL27" s="2"/>
      <c r="GRM27" s="2"/>
      <c r="GRN27" s="2"/>
      <c r="GRO27" s="2"/>
      <c r="GRP27" s="2"/>
      <c r="GRQ27" s="2"/>
      <c r="GRR27" s="2"/>
      <c r="GRS27" s="2"/>
      <c r="GRT27" s="2"/>
      <c r="GRU27" s="2"/>
      <c r="GRV27" s="2"/>
      <c r="GRW27" s="2"/>
      <c r="GRX27" s="2"/>
      <c r="GRY27" s="2"/>
      <c r="GRZ27" s="2"/>
      <c r="GSA27" s="2"/>
      <c r="GSB27" s="2"/>
      <c r="GSC27" s="2"/>
      <c r="GSD27" s="2"/>
      <c r="GSE27" s="2"/>
      <c r="GSF27" s="2"/>
      <c r="GSG27" s="2"/>
      <c r="GSH27" s="2"/>
      <c r="GSI27" s="2"/>
      <c r="GSJ27" s="2"/>
      <c r="GSK27" s="2"/>
      <c r="GSL27" s="2"/>
      <c r="GSM27" s="2"/>
      <c r="GSN27" s="2"/>
      <c r="GSO27" s="2"/>
      <c r="GSP27" s="2"/>
      <c r="GSQ27" s="2"/>
      <c r="GSR27" s="2"/>
      <c r="GSS27" s="2"/>
      <c r="GST27" s="2"/>
      <c r="GSU27" s="2"/>
      <c r="GSV27" s="2"/>
      <c r="GSW27" s="2"/>
      <c r="GSX27" s="2"/>
      <c r="GSY27" s="2"/>
      <c r="GSZ27" s="2"/>
      <c r="GTA27" s="2"/>
      <c r="GTB27" s="2"/>
      <c r="GTC27" s="2"/>
      <c r="GTD27" s="2"/>
      <c r="GTE27" s="2"/>
      <c r="GTF27" s="2"/>
      <c r="GTG27" s="2"/>
      <c r="GTH27" s="2"/>
      <c r="GTI27" s="2"/>
      <c r="GTJ27" s="2"/>
      <c r="GTK27" s="2"/>
      <c r="GTL27" s="2"/>
      <c r="GTM27" s="2"/>
      <c r="GTN27" s="2"/>
      <c r="GTO27" s="2"/>
      <c r="GTP27" s="2"/>
      <c r="GTQ27" s="2"/>
      <c r="GTR27" s="2"/>
      <c r="GTS27" s="2"/>
      <c r="GTT27" s="2"/>
      <c r="GTU27" s="2"/>
      <c r="GTV27" s="2"/>
      <c r="GTW27" s="2"/>
      <c r="GTX27" s="2"/>
      <c r="GTY27" s="2"/>
      <c r="GTZ27" s="2"/>
      <c r="GUA27" s="2"/>
      <c r="GUB27" s="2"/>
      <c r="GUC27" s="2"/>
      <c r="GUD27" s="2"/>
      <c r="GUE27" s="2"/>
      <c r="GUF27" s="2"/>
      <c r="GUG27" s="2"/>
      <c r="GUH27" s="2"/>
      <c r="GUI27" s="2"/>
      <c r="GUJ27" s="2"/>
      <c r="GUK27" s="2"/>
      <c r="GUL27" s="2"/>
      <c r="GUM27" s="2"/>
      <c r="GUN27" s="2"/>
      <c r="GUO27" s="2"/>
      <c r="GUP27" s="2"/>
      <c r="GUQ27" s="2"/>
      <c r="GUR27" s="2"/>
      <c r="GUS27" s="2"/>
      <c r="GUT27" s="2"/>
      <c r="GUU27" s="2"/>
      <c r="GUV27" s="2"/>
      <c r="GUW27" s="2"/>
      <c r="GUX27" s="2"/>
      <c r="GUY27" s="2"/>
      <c r="GUZ27" s="2"/>
      <c r="GVA27" s="2"/>
      <c r="GVB27" s="2"/>
      <c r="GVC27" s="2"/>
      <c r="GVD27" s="2"/>
      <c r="GVE27" s="2"/>
      <c r="GVF27" s="2"/>
      <c r="GVG27" s="2"/>
      <c r="GVH27" s="2"/>
      <c r="GVI27" s="2"/>
      <c r="GVJ27" s="2"/>
      <c r="GVK27" s="2"/>
      <c r="GVL27" s="2"/>
      <c r="GVM27" s="2"/>
      <c r="GVN27" s="2"/>
      <c r="GVO27" s="2"/>
      <c r="GVP27" s="2"/>
      <c r="GVQ27" s="2"/>
      <c r="GVR27" s="2"/>
      <c r="GVS27" s="2"/>
      <c r="GVT27" s="2"/>
      <c r="GVU27" s="2"/>
      <c r="GVV27" s="2"/>
      <c r="GVW27" s="2"/>
      <c r="GVX27" s="2"/>
      <c r="GVY27" s="2"/>
      <c r="GVZ27" s="2"/>
      <c r="GWA27" s="2"/>
      <c r="GWB27" s="2"/>
      <c r="GWC27" s="2"/>
      <c r="GWD27" s="2"/>
      <c r="GWE27" s="2"/>
      <c r="GWF27" s="2"/>
      <c r="GWG27" s="2"/>
      <c r="GWH27" s="2"/>
      <c r="GWI27" s="2"/>
      <c r="GWJ27" s="2"/>
      <c r="GWK27" s="2"/>
      <c r="GWL27" s="2"/>
      <c r="GWM27" s="2"/>
      <c r="GWN27" s="2"/>
      <c r="GWO27" s="2"/>
      <c r="GWP27" s="2"/>
      <c r="GWQ27" s="2"/>
      <c r="GWR27" s="2"/>
      <c r="GWS27" s="2"/>
      <c r="GWT27" s="2"/>
      <c r="GWU27" s="2"/>
      <c r="GWV27" s="2"/>
      <c r="GWW27" s="2"/>
      <c r="GWX27" s="2"/>
      <c r="GWY27" s="2"/>
      <c r="GWZ27" s="2"/>
      <c r="GXA27" s="2"/>
      <c r="GXB27" s="2"/>
      <c r="GXC27" s="2"/>
      <c r="GXD27" s="2"/>
      <c r="GXE27" s="2"/>
      <c r="GXF27" s="2"/>
      <c r="GXG27" s="2"/>
      <c r="GXH27" s="2"/>
      <c r="GXI27" s="2"/>
      <c r="GXJ27" s="2"/>
      <c r="GXK27" s="2"/>
      <c r="GXL27" s="2"/>
      <c r="GXM27" s="2"/>
      <c r="GXN27" s="2"/>
      <c r="GXO27" s="2"/>
      <c r="GXP27" s="2"/>
      <c r="GXQ27" s="2"/>
      <c r="GXR27" s="2"/>
      <c r="GXS27" s="2"/>
      <c r="GXT27" s="2"/>
      <c r="GXU27" s="2"/>
      <c r="GXV27" s="2"/>
      <c r="GXW27" s="2"/>
      <c r="GXX27" s="2"/>
      <c r="GXY27" s="2"/>
      <c r="GXZ27" s="2"/>
      <c r="GYA27" s="2"/>
      <c r="GYB27" s="2"/>
      <c r="GYC27" s="2"/>
      <c r="GYD27" s="2"/>
      <c r="GYE27" s="2"/>
      <c r="GYF27" s="2"/>
      <c r="GYG27" s="2"/>
      <c r="GYH27" s="2"/>
      <c r="GYI27" s="2"/>
      <c r="GYJ27" s="2"/>
      <c r="GYK27" s="2"/>
      <c r="GYL27" s="2"/>
      <c r="GYM27" s="2"/>
      <c r="GYN27" s="2"/>
      <c r="GYO27" s="2"/>
      <c r="GYP27" s="2"/>
      <c r="GYQ27" s="2"/>
      <c r="GYR27" s="2"/>
      <c r="GYS27" s="2"/>
      <c r="GYT27" s="2"/>
      <c r="GYU27" s="2"/>
      <c r="GYV27" s="2"/>
      <c r="GYW27" s="2"/>
      <c r="GYX27" s="2"/>
      <c r="GYY27" s="2"/>
      <c r="GYZ27" s="2"/>
      <c r="GZA27" s="2"/>
      <c r="GZB27" s="2"/>
      <c r="GZC27" s="2"/>
      <c r="GZD27" s="2"/>
      <c r="GZE27" s="2"/>
      <c r="GZF27" s="2"/>
      <c r="GZG27" s="2"/>
      <c r="GZH27" s="2"/>
      <c r="GZI27" s="2"/>
      <c r="GZJ27" s="2"/>
      <c r="GZK27" s="2"/>
      <c r="GZL27" s="2"/>
      <c r="GZM27" s="2"/>
      <c r="GZN27" s="2"/>
      <c r="GZO27" s="2"/>
      <c r="GZP27" s="2"/>
      <c r="GZQ27" s="2"/>
      <c r="GZR27" s="2"/>
      <c r="GZS27" s="2"/>
      <c r="GZT27" s="2"/>
      <c r="GZU27" s="2"/>
      <c r="GZV27" s="2"/>
      <c r="GZW27" s="2"/>
      <c r="GZX27" s="2"/>
      <c r="GZY27" s="2"/>
      <c r="GZZ27" s="2"/>
      <c r="HAA27" s="2"/>
      <c r="HAB27" s="2"/>
      <c r="HAC27" s="2"/>
      <c r="HAD27" s="2"/>
      <c r="HAE27" s="2"/>
      <c r="HAF27" s="2"/>
      <c r="HAG27" s="2"/>
      <c r="HAH27" s="2"/>
      <c r="HAI27" s="2"/>
      <c r="HAJ27" s="2"/>
      <c r="HAK27" s="2"/>
      <c r="HAL27" s="2"/>
      <c r="HAM27" s="2"/>
      <c r="HAN27" s="2"/>
      <c r="HAO27" s="2"/>
      <c r="HAP27" s="2"/>
      <c r="HAQ27" s="2"/>
      <c r="HAR27" s="2"/>
      <c r="HAS27" s="2"/>
      <c r="HAT27" s="2"/>
      <c r="HAU27" s="2"/>
      <c r="HAV27" s="2"/>
      <c r="HAW27" s="2"/>
      <c r="HAX27" s="2"/>
      <c r="HAY27" s="2"/>
      <c r="HAZ27" s="2"/>
      <c r="HBA27" s="2"/>
      <c r="HBB27" s="2"/>
      <c r="HBC27" s="2"/>
      <c r="HBD27" s="2"/>
      <c r="HBE27" s="2"/>
      <c r="HBF27" s="2"/>
      <c r="HBG27" s="2"/>
      <c r="HBH27" s="2"/>
      <c r="HBI27" s="2"/>
      <c r="HBJ27" s="2"/>
      <c r="HBK27" s="2"/>
      <c r="HBL27" s="2"/>
      <c r="HBM27" s="2"/>
      <c r="HBN27" s="2"/>
      <c r="HBO27" s="2"/>
      <c r="HBP27" s="2"/>
      <c r="HBQ27" s="2"/>
      <c r="HBR27" s="2"/>
      <c r="HBS27" s="2"/>
      <c r="HBT27" s="2"/>
      <c r="HBU27" s="2"/>
      <c r="HBV27" s="2"/>
      <c r="HBW27" s="2"/>
      <c r="HBX27" s="2"/>
      <c r="HBY27" s="2"/>
      <c r="HBZ27" s="2"/>
      <c r="HCA27" s="2"/>
      <c r="HCB27" s="2"/>
      <c r="HCC27" s="2"/>
      <c r="HCD27" s="2"/>
      <c r="HCE27" s="2"/>
      <c r="HCF27" s="2"/>
      <c r="HCG27" s="2"/>
      <c r="HCH27" s="2"/>
      <c r="HCI27" s="2"/>
      <c r="HCJ27" s="2"/>
      <c r="HCK27" s="2"/>
      <c r="HCL27" s="2"/>
      <c r="HCM27" s="2"/>
      <c r="HCN27" s="2"/>
      <c r="HCO27" s="2"/>
      <c r="HCP27" s="2"/>
      <c r="HCQ27" s="2"/>
      <c r="HCR27" s="2"/>
      <c r="HCS27" s="2"/>
      <c r="HCT27" s="2"/>
      <c r="HCU27" s="2"/>
      <c r="HCV27" s="2"/>
      <c r="HCW27" s="2"/>
      <c r="HCX27" s="2"/>
      <c r="HCY27" s="2"/>
      <c r="HCZ27" s="2"/>
      <c r="HDA27" s="2"/>
      <c r="HDB27" s="2"/>
      <c r="HDC27" s="2"/>
      <c r="HDD27" s="2"/>
      <c r="HDE27" s="2"/>
      <c r="HDF27" s="2"/>
      <c r="HDG27" s="2"/>
      <c r="HDH27" s="2"/>
      <c r="HDI27" s="2"/>
      <c r="HDJ27" s="2"/>
      <c r="HDK27" s="2"/>
      <c r="HDL27" s="2"/>
      <c r="HDM27" s="2"/>
      <c r="HDN27" s="2"/>
      <c r="HDO27" s="2"/>
      <c r="HDP27" s="2"/>
      <c r="HDQ27" s="2"/>
      <c r="HDR27" s="2"/>
      <c r="HDS27" s="2"/>
      <c r="HDT27" s="2"/>
      <c r="HDU27" s="2"/>
      <c r="HDV27" s="2"/>
      <c r="HDW27" s="2"/>
      <c r="HDX27" s="2"/>
      <c r="HDY27" s="2"/>
      <c r="HDZ27" s="2"/>
      <c r="HEA27" s="2"/>
      <c r="HEB27" s="2"/>
      <c r="HEC27" s="2"/>
      <c r="HED27" s="2"/>
      <c r="HEE27" s="2"/>
      <c r="HEF27" s="2"/>
      <c r="HEG27" s="2"/>
      <c r="HEH27" s="2"/>
      <c r="HEI27" s="2"/>
      <c r="HEJ27" s="2"/>
      <c r="HEK27" s="2"/>
      <c r="HEL27" s="2"/>
      <c r="HEM27" s="2"/>
      <c r="HEN27" s="2"/>
      <c r="HEO27" s="2"/>
      <c r="HEP27" s="2"/>
      <c r="HEQ27" s="2"/>
      <c r="HER27" s="2"/>
      <c r="HES27" s="2"/>
      <c r="HET27" s="2"/>
      <c r="HEU27" s="2"/>
      <c r="HEV27" s="2"/>
      <c r="HEW27" s="2"/>
      <c r="HEX27" s="2"/>
      <c r="HEY27" s="2"/>
      <c r="HEZ27" s="2"/>
      <c r="HFA27" s="2"/>
      <c r="HFB27" s="2"/>
      <c r="HFC27" s="2"/>
      <c r="HFD27" s="2"/>
      <c r="HFE27" s="2"/>
      <c r="HFF27" s="2"/>
      <c r="HFG27" s="2"/>
      <c r="HFH27" s="2"/>
      <c r="HFI27" s="2"/>
      <c r="HFJ27" s="2"/>
      <c r="HFK27" s="2"/>
      <c r="HFL27" s="2"/>
      <c r="HFM27" s="2"/>
      <c r="HFN27" s="2"/>
      <c r="HFO27" s="2"/>
      <c r="HFP27" s="2"/>
      <c r="HFQ27" s="2"/>
      <c r="HFR27" s="2"/>
      <c r="HFS27" s="2"/>
      <c r="HFT27" s="2"/>
      <c r="HFU27" s="2"/>
      <c r="HFV27" s="2"/>
      <c r="HFW27" s="2"/>
      <c r="HFX27" s="2"/>
      <c r="HFY27" s="2"/>
      <c r="HFZ27" s="2"/>
      <c r="HGA27" s="2"/>
      <c r="HGB27" s="2"/>
      <c r="HGC27" s="2"/>
      <c r="HGD27" s="2"/>
      <c r="HGE27" s="2"/>
      <c r="HGF27" s="2"/>
      <c r="HGG27" s="2"/>
      <c r="HGH27" s="2"/>
      <c r="HGI27" s="2"/>
      <c r="HGJ27" s="2"/>
      <c r="HGK27" s="2"/>
      <c r="HGL27" s="2"/>
      <c r="HGM27" s="2"/>
      <c r="HGN27" s="2"/>
      <c r="HGO27" s="2"/>
      <c r="HGP27" s="2"/>
      <c r="HGQ27" s="2"/>
      <c r="HGR27" s="2"/>
      <c r="HGS27" s="2"/>
      <c r="HGT27" s="2"/>
      <c r="HGU27" s="2"/>
      <c r="HGV27" s="2"/>
      <c r="HGW27" s="2"/>
      <c r="HGX27" s="2"/>
      <c r="HGY27" s="2"/>
      <c r="HGZ27" s="2"/>
      <c r="HHA27" s="2"/>
      <c r="HHB27" s="2"/>
      <c r="HHC27" s="2"/>
      <c r="HHD27" s="2"/>
      <c r="HHE27" s="2"/>
      <c r="HHF27" s="2"/>
      <c r="HHG27" s="2"/>
      <c r="HHH27" s="2"/>
      <c r="HHI27" s="2"/>
      <c r="HHJ27" s="2"/>
      <c r="HHK27" s="2"/>
      <c r="HHL27" s="2"/>
      <c r="HHM27" s="2"/>
      <c r="HHN27" s="2"/>
      <c r="HHO27" s="2"/>
      <c r="HHP27" s="2"/>
      <c r="HHQ27" s="2"/>
      <c r="HHR27" s="2"/>
      <c r="HHS27" s="2"/>
      <c r="HHT27" s="2"/>
      <c r="HHU27" s="2"/>
      <c r="HHV27" s="2"/>
      <c r="HHW27" s="2"/>
      <c r="HHX27" s="2"/>
      <c r="HHY27" s="2"/>
      <c r="HHZ27" s="2"/>
      <c r="HIA27" s="2"/>
      <c r="HIB27" s="2"/>
      <c r="HIC27" s="2"/>
      <c r="HID27" s="2"/>
      <c r="HIE27" s="2"/>
      <c r="HIF27" s="2"/>
      <c r="HIG27" s="2"/>
      <c r="HIH27" s="2"/>
      <c r="HII27" s="2"/>
      <c r="HIJ27" s="2"/>
      <c r="HIK27" s="2"/>
      <c r="HIL27" s="2"/>
      <c r="HIM27" s="2"/>
      <c r="HIN27" s="2"/>
      <c r="HIO27" s="2"/>
      <c r="HIP27" s="2"/>
      <c r="HIQ27" s="2"/>
      <c r="HIR27" s="2"/>
      <c r="HIS27" s="2"/>
      <c r="HIT27" s="2"/>
      <c r="HIU27" s="2"/>
      <c r="HIV27" s="2"/>
      <c r="HIW27" s="2"/>
      <c r="HIX27" s="2"/>
      <c r="HIY27" s="2"/>
      <c r="HIZ27" s="2"/>
      <c r="HJA27" s="2"/>
      <c r="HJB27" s="2"/>
      <c r="HJC27" s="2"/>
      <c r="HJD27" s="2"/>
      <c r="HJE27" s="2"/>
      <c r="HJF27" s="2"/>
      <c r="HJG27" s="2"/>
      <c r="HJH27" s="2"/>
      <c r="HJI27" s="2"/>
      <c r="HJJ27" s="2"/>
      <c r="HJK27" s="2"/>
      <c r="HJL27" s="2"/>
      <c r="HJM27" s="2"/>
      <c r="HJN27" s="2"/>
      <c r="HJO27" s="2"/>
      <c r="HJP27" s="2"/>
      <c r="HJQ27" s="2"/>
      <c r="HJR27" s="2"/>
      <c r="HJS27" s="2"/>
      <c r="HJT27" s="2"/>
      <c r="HJU27" s="2"/>
      <c r="HJV27" s="2"/>
      <c r="HJW27" s="2"/>
      <c r="HJX27" s="2"/>
      <c r="HJY27" s="2"/>
      <c r="HJZ27" s="2"/>
      <c r="HKA27" s="2"/>
      <c r="HKB27" s="2"/>
      <c r="HKC27" s="2"/>
      <c r="HKD27" s="2"/>
      <c r="HKE27" s="2"/>
      <c r="HKF27" s="2"/>
      <c r="HKG27" s="2"/>
      <c r="HKH27" s="2"/>
      <c r="HKI27" s="2"/>
      <c r="HKJ27" s="2"/>
      <c r="HKK27" s="2"/>
      <c r="HKL27" s="2"/>
      <c r="HKM27" s="2"/>
      <c r="HKN27" s="2"/>
      <c r="HKO27" s="2"/>
      <c r="HKP27" s="2"/>
      <c r="HKQ27" s="2"/>
      <c r="HKR27" s="2"/>
      <c r="HKS27" s="2"/>
      <c r="HKT27" s="2"/>
      <c r="HKU27" s="2"/>
      <c r="HKV27" s="2"/>
      <c r="HKW27" s="2"/>
      <c r="HKX27" s="2"/>
      <c r="HKY27" s="2"/>
      <c r="HKZ27" s="2"/>
      <c r="HLA27" s="2"/>
      <c r="HLB27" s="2"/>
      <c r="HLC27" s="2"/>
      <c r="HLD27" s="2"/>
      <c r="HLE27" s="2"/>
      <c r="HLF27" s="2"/>
      <c r="HLG27" s="2"/>
      <c r="HLH27" s="2"/>
      <c r="HLI27" s="2"/>
      <c r="HLJ27" s="2"/>
      <c r="HLK27" s="2"/>
      <c r="HLL27" s="2"/>
      <c r="HLM27" s="2"/>
      <c r="HLN27" s="2"/>
      <c r="HLO27" s="2"/>
      <c r="HLP27" s="2"/>
      <c r="HLQ27" s="2"/>
      <c r="HLR27" s="2"/>
      <c r="HLS27" s="2"/>
      <c r="HLT27" s="2"/>
      <c r="HLU27" s="2"/>
      <c r="HLV27" s="2"/>
      <c r="HLW27" s="2"/>
      <c r="HLX27" s="2"/>
      <c r="HLY27" s="2"/>
      <c r="HLZ27" s="2"/>
      <c r="HMA27" s="2"/>
      <c r="HMB27" s="2"/>
      <c r="HMC27" s="2"/>
      <c r="HMD27" s="2"/>
      <c r="HME27" s="2"/>
      <c r="HMF27" s="2"/>
      <c r="HMG27" s="2"/>
      <c r="HMH27" s="2"/>
      <c r="HMI27" s="2"/>
      <c r="HMJ27" s="2"/>
      <c r="HMK27" s="2"/>
      <c r="HML27" s="2"/>
      <c r="HMM27" s="2"/>
      <c r="HMN27" s="2"/>
      <c r="HMO27" s="2"/>
      <c r="HMP27" s="2"/>
      <c r="HMQ27" s="2"/>
      <c r="HMR27" s="2"/>
      <c r="HMS27" s="2"/>
      <c r="HMT27" s="2"/>
      <c r="HMU27" s="2"/>
      <c r="HMV27" s="2"/>
      <c r="HMW27" s="2"/>
      <c r="HMX27" s="2"/>
      <c r="HMY27" s="2"/>
      <c r="HMZ27" s="2"/>
      <c r="HNA27" s="2"/>
      <c r="HNB27" s="2"/>
      <c r="HNC27" s="2"/>
      <c r="HND27" s="2"/>
      <c r="HNE27" s="2"/>
      <c r="HNF27" s="2"/>
      <c r="HNG27" s="2"/>
      <c r="HNH27" s="2"/>
      <c r="HNI27" s="2"/>
      <c r="HNJ27" s="2"/>
      <c r="HNK27" s="2"/>
      <c r="HNL27" s="2"/>
      <c r="HNM27" s="2"/>
      <c r="HNN27" s="2"/>
      <c r="HNO27" s="2"/>
      <c r="HNP27" s="2"/>
      <c r="HNQ27" s="2"/>
      <c r="HNR27" s="2"/>
      <c r="HNS27" s="2"/>
      <c r="HNT27" s="2"/>
      <c r="HNU27" s="2"/>
      <c r="HNV27" s="2"/>
      <c r="HNW27" s="2"/>
      <c r="HNX27" s="2"/>
      <c r="HNY27" s="2"/>
      <c r="HNZ27" s="2"/>
      <c r="HOA27" s="2"/>
      <c r="HOB27" s="2"/>
      <c r="HOC27" s="2"/>
      <c r="HOD27" s="2"/>
      <c r="HOE27" s="2"/>
      <c r="HOF27" s="2"/>
      <c r="HOG27" s="2"/>
      <c r="HOH27" s="2"/>
      <c r="HOI27" s="2"/>
      <c r="HOJ27" s="2"/>
      <c r="HOK27" s="2"/>
      <c r="HOL27" s="2"/>
      <c r="HOM27" s="2"/>
      <c r="HON27" s="2"/>
      <c r="HOO27" s="2"/>
      <c r="HOP27" s="2"/>
      <c r="HOQ27" s="2"/>
      <c r="HOR27" s="2"/>
      <c r="HOS27" s="2"/>
      <c r="HOT27" s="2"/>
      <c r="HOU27" s="2"/>
      <c r="HOV27" s="2"/>
      <c r="HOW27" s="2"/>
      <c r="HOX27" s="2"/>
      <c r="HOY27" s="2"/>
      <c r="HOZ27" s="2"/>
      <c r="HPA27" s="2"/>
      <c r="HPB27" s="2"/>
      <c r="HPC27" s="2"/>
      <c r="HPD27" s="2"/>
      <c r="HPE27" s="2"/>
      <c r="HPF27" s="2"/>
      <c r="HPG27" s="2"/>
      <c r="HPH27" s="2"/>
      <c r="HPI27" s="2"/>
      <c r="HPJ27" s="2"/>
      <c r="HPK27" s="2"/>
      <c r="HPL27" s="2"/>
      <c r="HPM27" s="2"/>
      <c r="HPN27" s="2"/>
      <c r="HPO27" s="2"/>
      <c r="HPP27" s="2"/>
      <c r="HPQ27" s="2"/>
      <c r="HPR27" s="2"/>
      <c r="HPS27" s="2"/>
      <c r="HPT27" s="2"/>
      <c r="HPU27" s="2"/>
      <c r="HPV27" s="2"/>
      <c r="HPW27" s="2"/>
      <c r="HPX27" s="2"/>
      <c r="HPY27" s="2"/>
      <c r="HPZ27" s="2"/>
      <c r="HQA27" s="2"/>
      <c r="HQB27" s="2"/>
      <c r="HQC27" s="2"/>
      <c r="HQD27" s="2"/>
      <c r="HQE27" s="2"/>
      <c r="HQF27" s="2"/>
      <c r="HQG27" s="2"/>
      <c r="HQH27" s="2"/>
      <c r="HQI27" s="2"/>
      <c r="HQJ27" s="2"/>
      <c r="HQK27" s="2"/>
      <c r="HQL27" s="2"/>
      <c r="HQM27" s="2"/>
      <c r="HQN27" s="2"/>
      <c r="HQO27" s="2"/>
      <c r="HQP27" s="2"/>
      <c r="HQQ27" s="2"/>
      <c r="HQR27" s="2"/>
      <c r="HQS27" s="2"/>
      <c r="HQT27" s="2"/>
      <c r="HQU27" s="2"/>
      <c r="HQV27" s="2"/>
      <c r="HQW27" s="2"/>
      <c r="HQX27" s="2"/>
      <c r="HQY27" s="2"/>
      <c r="HQZ27" s="2"/>
      <c r="HRA27" s="2"/>
      <c r="HRB27" s="2"/>
      <c r="HRC27" s="2"/>
      <c r="HRD27" s="2"/>
      <c r="HRE27" s="2"/>
      <c r="HRF27" s="2"/>
      <c r="HRG27" s="2"/>
      <c r="HRH27" s="2"/>
      <c r="HRI27" s="2"/>
      <c r="HRJ27" s="2"/>
      <c r="HRK27" s="2"/>
      <c r="HRL27" s="2"/>
      <c r="HRM27" s="2"/>
      <c r="HRN27" s="2"/>
      <c r="HRO27" s="2"/>
      <c r="HRP27" s="2"/>
      <c r="HRQ27" s="2"/>
      <c r="HRR27" s="2"/>
      <c r="HRS27" s="2"/>
      <c r="HRT27" s="2"/>
      <c r="HRU27" s="2"/>
      <c r="HRV27" s="2"/>
      <c r="HRW27" s="2"/>
      <c r="HRX27" s="2"/>
      <c r="HRY27" s="2"/>
      <c r="HRZ27" s="2"/>
      <c r="HSA27" s="2"/>
      <c r="HSB27" s="2"/>
      <c r="HSC27" s="2"/>
      <c r="HSD27" s="2"/>
      <c r="HSE27" s="2"/>
      <c r="HSF27" s="2"/>
      <c r="HSG27" s="2"/>
      <c r="HSH27" s="2"/>
      <c r="HSI27" s="2"/>
      <c r="HSJ27" s="2"/>
      <c r="HSK27" s="2"/>
      <c r="HSL27" s="2"/>
      <c r="HSM27" s="2"/>
      <c r="HSN27" s="2"/>
      <c r="HSO27" s="2"/>
      <c r="HSP27" s="2"/>
      <c r="HSQ27" s="2"/>
      <c r="HSR27" s="2"/>
      <c r="HSS27" s="2"/>
      <c r="HST27" s="2"/>
      <c r="HSU27" s="2"/>
      <c r="HSV27" s="2"/>
      <c r="HSW27" s="2"/>
      <c r="HSX27" s="2"/>
      <c r="HSY27" s="2"/>
      <c r="HSZ27" s="2"/>
      <c r="HTA27" s="2"/>
      <c r="HTB27" s="2"/>
      <c r="HTC27" s="2"/>
      <c r="HTD27" s="2"/>
      <c r="HTE27" s="2"/>
      <c r="HTF27" s="2"/>
      <c r="HTG27" s="2"/>
      <c r="HTH27" s="2"/>
      <c r="HTI27" s="2"/>
      <c r="HTJ27" s="2"/>
      <c r="HTK27" s="2"/>
      <c r="HTL27" s="2"/>
      <c r="HTM27" s="2"/>
      <c r="HTN27" s="2"/>
      <c r="HTO27" s="2"/>
      <c r="HTP27" s="2"/>
      <c r="HTQ27" s="2"/>
      <c r="HTR27" s="2"/>
      <c r="HTS27" s="2"/>
      <c r="HTT27" s="2"/>
      <c r="HTU27" s="2"/>
      <c r="HTV27" s="2"/>
      <c r="HTW27" s="2"/>
      <c r="HTX27" s="2"/>
      <c r="HTY27" s="2"/>
      <c r="HTZ27" s="2"/>
      <c r="HUA27" s="2"/>
      <c r="HUB27" s="2"/>
      <c r="HUC27" s="2"/>
      <c r="HUD27" s="2"/>
      <c r="HUE27" s="2"/>
      <c r="HUF27" s="2"/>
      <c r="HUG27" s="2"/>
      <c r="HUH27" s="2"/>
      <c r="HUI27" s="2"/>
      <c r="HUJ27" s="2"/>
      <c r="HUK27" s="2"/>
      <c r="HUL27" s="2"/>
      <c r="HUM27" s="2"/>
      <c r="HUN27" s="2"/>
      <c r="HUO27" s="2"/>
      <c r="HUP27" s="2"/>
      <c r="HUQ27" s="2"/>
      <c r="HUR27" s="2"/>
      <c r="HUS27" s="2"/>
      <c r="HUT27" s="2"/>
      <c r="HUU27" s="2"/>
      <c r="HUV27" s="2"/>
      <c r="HUW27" s="2"/>
      <c r="HUX27" s="2"/>
      <c r="HUY27" s="2"/>
      <c r="HUZ27" s="2"/>
      <c r="HVA27" s="2"/>
      <c r="HVB27" s="2"/>
      <c r="HVC27" s="2"/>
      <c r="HVD27" s="2"/>
      <c r="HVE27" s="2"/>
      <c r="HVF27" s="2"/>
      <c r="HVG27" s="2"/>
      <c r="HVH27" s="2"/>
      <c r="HVI27" s="2"/>
      <c r="HVJ27" s="2"/>
      <c r="HVK27" s="2"/>
      <c r="HVL27" s="2"/>
      <c r="HVM27" s="2"/>
      <c r="HVN27" s="2"/>
      <c r="HVO27" s="2"/>
      <c r="HVP27" s="2"/>
      <c r="HVQ27" s="2"/>
      <c r="HVR27" s="2"/>
      <c r="HVS27" s="2"/>
      <c r="HVT27" s="2"/>
      <c r="HVU27" s="2"/>
      <c r="HVV27" s="2"/>
      <c r="HVW27" s="2"/>
      <c r="HVX27" s="2"/>
      <c r="HVY27" s="2"/>
      <c r="HVZ27" s="2"/>
      <c r="HWA27" s="2"/>
      <c r="HWB27" s="2"/>
      <c r="HWC27" s="2"/>
      <c r="HWD27" s="2"/>
      <c r="HWE27" s="2"/>
      <c r="HWF27" s="2"/>
      <c r="HWG27" s="2"/>
      <c r="HWH27" s="2"/>
      <c r="HWI27" s="2"/>
      <c r="HWJ27" s="2"/>
      <c r="HWK27" s="2"/>
      <c r="HWL27" s="2"/>
      <c r="HWM27" s="2"/>
      <c r="HWN27" s="2"/>
      <c r="HWO27" s="2"/>
      <c r="HWP27" s="2"/>
      <c r="HWQ27" s="2"/>
      <c r="HWR27" s="2"/>
      <c r="HWS27" s="2"/>
      <c r="HWT27" s="2"/>
      <c r="HWU27" s="2"/>
      <c r="HWV27" s="2"/>
      <c r="HWW27" s="2"/>
      <c r="HWX27" s="2"/>
      <c r="HWY27" s="2"/>
      <c r="HWZ27" s="2"/>
      <c r="HXA27" s="2"/>
      <c r="HXB27" s="2"/>
      <c r="HXC27" s="2"/>
      <c r="HXD27" s="2"/>
      <c r="HXE27" s="2"/>
      <c r="HXF27" s="2"/>
      <c r="HXG27" s="2"/>
      <c r="HXH27" s="2"/>
      <c r="HXI27" s="2"/>
      <c r="HXJ27" s="2"/>
      <c r="HXK27" s="2"/>
      <c r="HXL27" s="2"/>
      <c r="HXM27" s="2"/>
      <c r="HXN27" s="2"/>
      <c r="HXO27" s="2"/>
      <c r="HXP27" s="2"/>
      <c r="HXQ27" s="2"/>
      <c r="HXR27" s="2"/>
      <c r="HXS27" s="2"/>
      <c r="HXT27" s="2"/>
      <c r="HXU27" s="2"/>
      <c r="HXV27" s="2"/>
      <c r="HXW27" s="2"/>
      <c r="HXX27" s="2"/>
      <c r="HXY27" s="2"/>
      <c r="HXZ27" s="2"/>
      <c r="HYA27" s="2"/>
      <c r="HYB27" s="2"/>
      <c r="HYC27" s="2"/>
      <c r="HYD27" s="2"/>
      <c r="HYE27" s="2"/>
      <c r="HYF27" s="2"/>
      <c r="HYG27" s="2"/>
      <c r="HYH27" s="2"/>
      <c r="HYI27" s="2"/>
      <c r="HYJ27" s="2"/>
      <c r="HYK27" s="2"/>
      <c r="HYL27" s="2"/>
      <c r="HYM27" s="2"/>
      <c r="HYN27" s="2"/>
      <c r="HYO27" s="2"/>
      <c r="HYP27" s="2"/>
      <c r="HYQ27" s="2"/>
      <c r="HYR27" s="2"/>
      <c r="HYS27" s="2"/>
      <c r="HYT27" s="2"/>
      <c r="HYU27" s="2"/>
      <c r="HYV27" s="2"/>
      <c r="HYW27" s="2"/>
      <c r="HYX27" s="2"/>
      <c r="HYY27" s="2"/>
      <c r="HYZ27" s="2"/>
      <c r="HZA27" s="2"/>
      <c r="HZB27" s="2"/>
      <c r="HZC27" s="2"/>
      <c r="HZD27" s="2"/>
      <c r="HZE27" s="2"/>
      <c r="HZF27" s="2"/>
      <c r="HZG27" s="2"/>
      <c r="HZH27" s="2"/>
      <c r="HZI27" s="2"/>
      <c r="HZJ27" s="2"/>
      <c r="HZK27" s="2"/>
      <c r="HZL27" s="2"/>
      <c r="HZM27" s="2"/>
      <c r="HZN27" s="2"/>
      <c r="HZO27" s="2"/>
      <c r="HZP27" s="2"/>
      <c r="HZQ27" s="2"/>
      <c r="HZR27" s="2"/>
      <c r="HZS27" s="2"/>
      <c r="HZT27" s="2"/>
      <c r="HZU27" s="2"/>
      <c r="HZV27" s="2"/>
      <c r="HZW27" s="2"/>
      <c r="HZX27" s="2"/>
      <c r="HZY27" s="2"/>
      <c r="HZZ27" s="2"/>
      <c r="IAA27" s="2"/>
      <c r="IAB27" s="2"/>
      <c r="IAC27" s="2"/>
      <c r="IAD27" s="2"/>
      <c r="IAE27" s="2"/>
      <c r="IAF27" s="2"/>
      <c r="IAG27" s="2"/>
      <c r="IAH27" s="2"/>
      <c r="IAI27" s="2"/>
      <c r="IAJ27" s="2"/>
      <c r="IAK27" s="2"/>
      <c r="IAL27" s="2"/>
      <c r="IAM27" s="2"/>
      <c r="IAN27" s="2"/>
      <c r="IAO27" s="2"/>
      <c r="IAP27" s="2"/>
      <c r="IAQ27" s="2"/>
      <c r="IAR27" s="2"/>
      <c r="IAS27" s="2"/>
      <c r="IAT27" s="2"/>
      <c r="IAU27" s="2"/>
      <c r="IAV27" s="2"/>
      <c r="IAW27" s="2"/>
      <c r="IAX27" s="2"/>
      <c r="IAY27" s="2"/>
      <c r="IAZ27" s="2"/>
      <c r="IBA27" s="2"/>
      <c r="IBB27" s="2"/>
      <c r="IBC27" s="2"/>
      <c r="IBD27" s="2"/>
      <c r="IBE27" s="2"/>
      <c r="IBF27" s="2"/>
      <c r="IBG27" s="2"/>
      <c r="IBH27" s="2"/>
      <c r="IBI27" s="2"/>
      <c r="IBJ27" s="2"/>
      <c r="IBK27" s="2"/>
      <c r="IBL27" s="2"/>
      <c r="IBM27" s="2"/>
      <c r="IBN27" s="2"/>
      <c r="IBO27" s="2"/>
      <c r="IBP27" s="2"/>
      <c r="IBQ27" s="2"/>
      <c r="IBR27" s="2"/>
      <c r="IBS27" s="2"/>
      <c r="IBT27" s="2"/>
      <c r="IBU27" s="2"/>
      <c r="IBV27" s="2"/>
      <c r="IBW27" s="2"/>
      <c r="IBX27" s="2"/>
      <c r="IBY27" s="2"/>
      <c r="IBZ27" s="2"/>
      <c r="ICA27" s="2"/>
      <c r="ICB27" s="2"/>
      <c r="ICC27" s="2"/>
      <c r="ICD27" s="2"/>
      <c r="ICE27" s="2"/>
      <c r="ICF27" s="2"/>
      <c r="ICG27" s="2"/>
      <c r="ICH27" s="2"/>
      <c r="ICI27" s="2"/>
      <c r="ICJ27" s="2"/>
      <c r="ICK27" s="2"/>
      <c r="ICL27" s="2"/>
      <c r="ICM27" s="2"/>
      <c r="ICN27" s="2"/>
      <c r="ICO27" s="2"/>
      <c r="ICP27" s="2"/>
      <c r="ICQ27" s="2"/>
      <c r="ICR27" s="2"/>
      <c r="ICS27" s="2"/>
      <c r="ICT27" s="2"/>
      <c r="ICU27" s="2"/>
      <c r="ICV27" s="2"/>
      <c r="ICW27" s="2"/>
      <c r="ICX27" s="2"/>
      <c r="ICY27" s="2"/>
      <c r="ICZ27" s="2"/>
      <c r="IDA27" s="2"/>
      <c r="IDB27" s="2"/>
      <c r="IDC27" s="2"/>
      <c r="IDD27" s="2"/>
      <c r="IDE27" s="2"/>
      <c r="IDF27" s="2"/>
      <c r="IDG27" s="2"/>
      <c r="IDH27" s="2"/>
      <c r="IDI27" s="2"/>
      <c r="IDJ27" s="2"/>
      <c r="IDK27" s="2"/>
      <c r="IDL27" s="2"/>
      <c r="IDM27" s="2"/>
      <c r="IDN27" s="2"/>
      <c r="IDO27" s="2"/>
      <c r="IDP27" s="2"/>
      <c r="IDQ27" s="2"/>
      <c r="IDR27" s="2"/>
      <c r="IDS27" s="2"/>
      <c r="IDT27" s="2"/>
      <c r="IDU27" s="2"/>
      <c r="IDV27" s="2"/>
      <c r="IDW27" s="2"/>
      <c r="IDX27" s="2"/>
      <c r="IDY27" s="2"/>
      <c r="IDZ27" s="2"/>
      <c r="IEA27" s="2"/>
      <c r="IEB27" s="2"/>
      <c r="IEC27" s="2"/>
      <c r="IED27" s="2"/>
      <c r="IEE27" s="2"/>
      <c r="IEF27" s="2"/>
      <c r="IEG27" s="2"/>
      <c r="IEH27" s="2"/>
      <c r="IEI27" s="2"/>
      <c r="IEJ27" s="2"/>
      <c r="IEK27" s="2"/>
      <c r="IEL27" s="2"/>
      <c r="IEM27" s="2"/>
      <c r="IEN27" s="2"/>
      <c r="IEO27" s="2"/>
      <c r="IEP27" s="2"/>
      <c r="IEQ27" s="2"/>
      <c r="IER27" s="2"/>
      <c r="IES27" s="2"/>
      <c r="IET27" s="2"/>
      <c r="IEU27" s="2"/>
      <c r="IEV27" s="2"/>
      <c r="IEW27" s="2"/>
      <c r="IEX27" s="2"/>
      <c r="IEY27" s="2"/>
      <c r="IEZ27" s="2"/>
      <c r="IFA27" s="2"/>
      <c r="IFB27" s="2"/>
      <c r="IFC27" s="2"/>
      <c r="IFD27" s="2"/>
      <c r="IFE27" s="2"/>
      <c r="IFF27" s="2"/>
      <c r="IFG27" s="2"/>
      <c r="IFH27" s="2"/>
      <c r="IFI27" s="2"/>
      <c r="IFJ27" s="2"/>
      <c r="IFK27" s="2"/>
      <c r="IFL27" s="2"/>
      <c r="IFM27" s="2"/>
      <c r="IFN27" s="2"/>
      <c r="IFO27" s="2"/>
      <c r="IFP27" s="2"/>
      <c r="IFQ27" s="2"/>
      <c r="IFR27" s="2"/>
      <c r="IFS27" s="2"/>
      <c r="IFT27" s="2"/>
      <c r="IFU27" s="2"/>
      <c r="IFV27" s="2"/>
      <c r="IFW27" s="2"/>
      <c r="IFX27" s="2"/>
      <c r="IFY27" s="2"/>
      <c r="IFZ27" s="2"/>
      <c r="IGA27" s="2"/>
      <c r="IGB27" s="2"/>
      <c r="IGC27" s="2"/>
      <c r="IGD27" s="2"/>
      <c r="IGE27" s="2"/>
      <c r="IGF27" s="2"/>
      <c r="IGG27" s="2"/>
      <c r="IGH27" s="2"/>
      <c r="IGI27" s="2"/>
      <c r="IGJ27" s="2"/>
      <c r="IGK27" s="2"/>
      <c r="IGL27" s="2"/>
      <c r="IGM27" s="2"/>
      <c r="IGN27" s="2"/>
      <c r="IGO27" s="2"/>
      <c r="IGP27" s="2"/>
      <c r="IGQ27" s="2"/>
      <c r="IGR27" s="2"/>
      <c r="IGS27" s="2"/>
      <c r="IGT27" s="2"/>
      <c r="IGU27" s="2"/>
      <c r="IGV27" s="2"/>
      <c r="IGW27" s="2"/>
      <c r="IGX27" s="2"/>
      <c r="IGY27" s="2"/>
      <c r="IGZ27" s="2"/>
      <c r="IHA27" s="2"/>
      <c r="IHB27" s="2"/>
      <c r="IHC27" s="2"/>
      <c r="IHD27" s="2"/>
      <c r="IHE27" s="2"/>
      <c r="IHF27" s="2"/>
      <c r="IHG27" s="2"/>
      <c r="IHH27" s="2"/>
      <c r="IHI27" s="2"/>
      <c r="IHJ27" s="2"/>
      <c r="IHK27" s="2"/>
      <c r="IHL27" s="2"/>
      <c r="IHM27" s="2"/>
      <c r="IHN27" s="2"/>
      <c r="IHO27" s="2"/>
      <c r="IHP27" s="2"/>
      <c r="IHQ27" s="2"/>
      <c r="IHR27" s="2"/>
      <c r="IHS27" s="2"/>
      <c r="IHT27" s="2"/>
      <c r="IHU27" s="2"/>
      <c r="IHV27" s="2"/>
      <c r="IHW27" s="2"/>
      <c r="IHX27" s="2"/>
      <c r="IHY27" s="2"/>
      <c r="IHZ27" s="2"/>
      <c r="IIA27" s="2"/>
      <c r="IIB27" s="2"/>
      <c r="IIC27" s="2"/>
      <c r="IID27" s="2"/>
      <c r="IIE27" s="2"/>
      <c r="IIF27" s="2"/>
      <c r="IIG27" s="2"/>
      <c r="IIH27" s="2"/>
      <c r="III27" s="2"/>
      <c r="IIJ27" s="2"/>
      <c r="IIK27" s="2"/>
      <c r="IIL27" s="2"/>
      <c r="IIM27" s="2"/>
      <c r="IIN27" s="2"/>
      <c r="IIO27" s="2"/>
      <c r="IIP27" s="2"/>
      <c r="IIQ27" s="2"/>
      <c r="IIR27" s="2"/>
      <c r="IIS27" s="2"/>
      <c r="IIT27" s="2"/>
      <c r="IIU27" s="2"/>
      <c r="IIV27" s="2"/>
      <c r="IIW27" s="2"/>
      <c r="IIX27" s="2"/>
      <c r="IIY27" s="2"/>
      <c r="IIZ27" s="2"/>
      <c r="IJA27" s="2"/>
      <c r="IJB27" s="2"/>
      <c r="IJC27" s="2"/>
      <c r="IJD27" s="2"/>
      <c r="IJE27" s="2"/>
      <c r="IJF27" s="2"/>
      <c r="IJG27" s="2"/>
      <c r="IJH27" s="2"/>
      <c r="IJI27" s="2"/>
      <c r="IJJ27" s="2"/>
      <c r="IJK27" s="2"/>
      <c r="IJL27" s="2"/>
      <c r="IJM27" s="2"/>
      <c r="IJN27" s="2"/>
      <c r="IJO27" s="2"/>
      <c r="IJP27" s="2"/>
      <c r="IJQ27" s="2"/>
      <c r="IJR27" s="2"/>
      <c r="IJS27" s="2"/>
      <c r="IJT27" s="2"/>
      <c r="IJU27" s="2"/>
      <c r="IJV27" s="2"/>
      <c r="IJW27" s="2"/>
      <c r="IJX27" s="2"/>
      <c r="IJY27" s="2"/>
      <c r="IJZ27" s="2"/>
      <c r="IKA27" s="2"/>
      <c r="IKB27" s="2"/>
      <c r="IKC27" s="2"/>
      <c r="IKD27" s="2"/>
      <c r="IKE27" s="2"/>
      <c r="IKF27" s="2"/>
      <c r="IKG27" s="2"/>
      <c r="IKH27" s="2"/>
      <c r="IKI27" s="2"/>
      <c r="IKJ27" s="2"/>
      <c r="IKK27" s="2"/>
      <c r="IKL27" s="2"/>
      <c r="IKM27" s="2"/>
      <c r="IKN27" s="2"/>
      <c r="IKO27" s="2"/>
      <c r="IKP27" s="2"/>
      <c r="IKQ27" s="2"/>
      <c r="IKR27" s="2"/>
      <c r="IKS27" s="2"/>
      <c r="IKT27" s="2"/>
      <c r="IKU27" s="2"/>
      <c r="IKV27" s="2"/>
      <c r="IKW27" s="2"/>
      <c r="IKX27" s="2"/>
      <c r="IKY27" s="2"/>
      <c r="IKZ27" s="2"/>
      <c r="ILA27" s="2"/>
      <c r="ILB27" s="2"/>
      <c r="ILC27" s="2"/>
      <c r="ILD27" s="2"/>
      <c r="ILE27" s="2"/>
      <c r="ILF27" s="2"/>
      <c r="ILG27" s="2"/>
      <c r="ILH27" s="2"/>
      <c r="ILI27" s="2"/>
      <c r="ILJ27" s="2"/>
      <c r="ILK27" s="2"/>
      <c r="ILL27" s="2"/>
      <c r="ILM27" s="2"/>
      <c r="ILN27" s="2"/>
      <c r="ILO27" s="2"/>
      <c r="ILP27" s="2"/>
      <c r="ILQ27" s="2"/>
      <c r="ILR27" s="2"/>
      <c r="ILS27" s="2"/>
      <c r="ILT27" s="2"/>
      <c r="ILU27" s="2"/>
      <c r="ILV27" s="2"/>
      <c r="ILW27" s="2"/>
      <c r="ILX27" s="2"/>
      <c r="ILY27" s="2"/>
      <c r="ILZ27" s="2"/>
      <c r="IMA27" s="2"/>
      <c r="IMB27" s="2"/>
      <c r="IMC27" s="2"/>
      <c r="IMD27" s="2"/>
      <c r="IME27" s="2"/>
      <c r="IMF27" s="2"/>
      <c r="IMG27" s="2"/>
      <c r="IMH27" s="2"/>
      <c r="IMI27" s="2"/>
      <c r="IMJ27" s="2"/>
      <c r="IMK27" s="2"/>
      <c r="IML27" s="2"/>
      <c r="IMM27" s="2"/>
      <c r="IMN27" s="2"/>
      <c r="IMO27" s="2"/>
      <c r="IMP27" s="2"/>
      <c r="IMQ27" s="2"/>
      <c r="IMR27" s="2"/>
      <c r="IMS27" s="2"/>
      <c r="IMT27" s="2"/>
      <c r="IMU27" s="2"/>
      <c r="IMV27" s="2"/>
      <c r="IMW27" s="2"/>
      <c r="IMX27" s="2"/>
      <c r="IMY27" s="2"/>
      <c r="IMZ27" s="2"/>
      <c r="INA27" s="2"/>
      <c r="INB27" s="2"/>
      <c r="INC27" s="2"/>
      <c r="IND27" s="2"/>
      <c r="INE27" s="2"/>
      <c r="INF27" s="2"/>
      <c r="ING27" s="2"/>
      <c r="INH27" s="2"/>
      <c r="INI27" s="2"/>
      <c r="INJ27" s="2"/>
      <c r="INK27" s="2"/>
      <c r="INL27" s="2"/>
      <c r="INM27" s="2"/>
      <c r="INN27" s="2"/>
      <c r="INO27" s="2"/>
      <c r="INP27" s="2"/>
      <c r="INQ27" s="2"/>
      <c r="INR27" s="2"/>
      <c r="INS27" s="2"/>
      <c r="INT27" s="2"/>
      <c r="INU27" s="2"/>
      <c r="INV27" s="2"/>
      <c r="INW27" s="2"/>
      <c r="INX27" s="2"/>
      <c r="INY27" s="2"/>
      <c r="INZ27" s="2"/>
      <c r="IOA27" s="2"/>
      <c r="IOB27" s="2"/>
      <c r="IOC27" s="2"/>
      <c r="IOD27" s="2"/>
      <c r="IOE27" s="2"/>
      <c r="IOF27" s="2"/>
      <c r="IOG27" s="2"/>
      <c r="IOH27" s="2"/>
      <c r="IOI27" s="2"/>
      <c r="IOJ27" s="2"/>
      <c r="IOK27" s="2"/>
      <c r="IOL27" s="2"/>
      <c r="IOM27" s="2"/>
      <c r="ION27" s="2"/>
      <c r="IOO27" s="2"/>
      <c r="IOP27" s="2"/>
      <c r="IOQ27" s="2"/>
      <c r="IOR27" s="2"/>
      <c r="IOS27" s="2"/>
      <c r="IOT27" s="2"/>
      <c r="IOU27" s="2"/>
      <c r="IOV27" s="2"/>
      <c r="IOW27" s="2"/>
      <c r="IOX27" s="2"/>
      <c r="IOY27" s="2"/>
      <c r="IOZ27" s="2"/>
      <c r="IPA27" s="2"/>
      <c r="IPB27" s="2"/>
      <c r="IPC27" s="2"/>
      <c r="IPD27" s="2"/>
      <c r="IPE27" s="2"/>
      <c r="IPF27" s="2"/>
      <c r="IPG27" s="2"/>
      <c r="IPH27" s="2"/>
      <c r="IPI27" s="2"/>
      <c r="IPJ27" s="2"/>
      <c r="IPK27" s="2"/>
      <c r="IPL27" s="2"/>
      <c r="IPM27" s="2"/>
      <c r="IPN27" s="2"/>
      <c r="IPO27" s="2"/>
      <c r="IPP27" s="2"/>
      <c r="IPQ27" s="2"/>
      <c r="IPR27" s="2"/>
      <c r="IPS27" s="2"/>
      <c r="IPT27" s="2"/>
      <c r="IPU27" s="2"/>
      <c r="IPV27" s="2"/>
      <c r="IPW27" s="2"/>
      <c r="IPX27" s="2"/>
      <c r="IPY27" s="2"/>
      <c r="IPZ27" s="2"/>
      <c r="IQA27" s="2"/>
      <c r="IQB27" s="2"/>
      <c r="IQC27" s="2"/>
      <c r="IQD27" s="2"/>
      <c r="IQE27" s="2"/>
      <c r="IQF27" s="2"/>
      <c r="IQG27" s="2"/>
      <c r="IQH27" s="2"/>
      <c r="IQI27" s="2"/>
      <c r="IQJ27" s="2"/>
      <c r="IQK27" s="2"/>
      <c r="IQL27" s="2"/>
      <c r="IQM27" s="2"/>
      <c r="IQN27" s="2"/>
      <c r="IQO27" s="2"/>
      <c r="IQP27" s="2"/>
      <c r="IQQ27" s="2"/>
      <c r="IQR27" s="2"/>
      <c r="IQS27" s="2"/>
      <c r="IQT27" s="2"/>
      <c r="IQU27" s="2"/>
      <c r="IQV27" s="2"/>
      <c r="IQW27" s="2"/>
      <c r="IQX27" s="2"/>
      <c r="IQY27" s="2"/>
      <c r="IQZ27" s="2"/>
      <c r="IRA27" s="2"/>
      <c r="IRB27" s="2"/>
      <c r="IRC27" s="2"/>
      <c r="IRD27" s="2"/>
      <c r="IRE27" s="2"/>
      <c r="IRF27" s="2"/>
      <c r="IRG27" s="2"/>
      <c r="IRH27" s="2"/>
      <c r="IRI27" s="2"/>
      <c r="IRJ27" s="2"/>
      <c r="IRK27" s="2"/>
      <c r="IRL27" s="2"/>
      <c r="IRM27" s="2"/>
      <c r="IRN27" s="2"/>
      <c r="IRO27" s="2"/>
      <c r="IRP27" s="2"/>
      <c r="IRQ27" s="2"/>
      <c r="IRR27" s="2"/>
      <c r="IRS27" s="2"/>
      <c r="IRT27" s="2"/>
      <c r="IRU27" s="2"/>
      <c r="IRV27" s="2"/>
      <c r="IRW27" s="2"/>
      <c r="IRX27" s="2"/>
      <c r="IRY27" s="2"/>
      <c r="IRZ27" s="2"/>
      <c r="ISA27" s="2"/>
      <c r="ISB27" s="2"/>
      <c r="ISC27" s="2"/>
      <c r="ISD27" s="2"/>
      <c r="ISE27" s="2"/>
      <c r="ISF27" s="2"/>
      <c r="ISG27" s="2"/>
      <c r="ISH27" s="2"/>
      <c r="ISI27" s="2"/>
      <c r="ISJ27" s="2"/>
      <c r="ISK27" s="2"/>
      <c r="ISL27" s="2"/>
      <c r="ISM27" s="2"/>
      <c r="ISN27" s="2"/>
      <c r="ISO27" s="2"/>
      <c r="ISP27" s="2"/>
      <c r="ISQ27" s="2"/>
      <c r="ISR27" s="2"/>
      <c r="ISS27" s="2"/>
      <c r="IST27" s="2"/>
      <c r="ISU27" s="2"/>
      <c r="ISV27" s="2"/>
      <c r="ISW27" s="2"/>
      <c r="ISX27" s="2"/>
      <c r="ISY27" s="2"/>
      <c r="ISZ27" s="2"/>
      <c r="ITA27" s="2"/>
      <c r="ITB27" s="2"/>
      <c r="ITC27" s="2"/>
      <c r="ITD27" s="2"/>
      <c r="ITE27" s="2"/>
      <c r="ITF27" s="2"/>
      <c r="ITG27" s="2"/>
      <c r="ITH27" s="2"/>
      <c r="ITI27" s="2"/>
      <c r="ITJ27" s="2"/>
      <c r="ITK27" s="2"/>
      <c r="ITL27" s="2"/>
      <c r="ITM27" s="2"/>
      <c r="ITN27" s="2"/>
      <c r="ITO27" s="2"/>
      <c r="ITP27" s="2"/>
      <c r="ITQ27" s="2"/>
      <c r="ITR27" s="2"/>
      <c r="ITS27" s="2"/>
      <c r="ITT27" s="2"/>
      <c r="ITU27" s="2"/>
      <c r="ITV27" s="2"/>
      <c r="ITW27" s="2"/>
      <c r="ITX27" s="2"/>
      <c r="ITY27" s="2"/>
      <c r="ITZ27" s="2"/>
      <c r="IUA27" s="2"/>
      <c r="IUB27" s="2"/>
      <c r="IUC27" s="2"/>
      <c r="IUD27" s="2"/>
      <c r="IUE27" s="2"/>
      <c r="IUF27" s="2"/>
      <c r="IUG27" s="2"/>
      <c r="IUH27" s="2"/>
      <c r="IUI27" s="2"/>
      <c r="IUJ27" s="2"/>
      <c r="IUK27" s="2"/>
      <c r="IUL27" s="2"/>
      <c r="IUM27" s="2"/>
      <c r="IUN27" s="2"/>
      <c r="IUO27" s="2"/>
      <c r="IUP27" s="2"/>
      <c r="IUQ27" s="2"/>
      <c r="IUR27" s="2"/>
      <c r="IUS27" s="2"/>
      <c r="IUT27" s="2"/>
      <c r="IUU27" s="2"/>
      <c r="IUV27" s="2"/>
      <c r="IUW27" s="2"/>
      <c r="IUX27" s="2"/>
      <c r="IUY27" s="2"/>
      <c r="IUZ27" s="2"/>
      <c r="IVA27" s="2"/>
      <c r="IVB27" s="2"/>
      <c r="IVC27" s="2"/>
      <c r="IVD27" s="2"/>
      <c r="IVE27" s="2"/>
      <c r="IVF27" s="2"/>
      <c r="IVG27" s="2"/>
      <c r="IVH27" s="2"/>
      <c r="IVI27" s="2"/>
      <c r="IVJ27" s="2"/>
      <c r="IVK27" s="2"/>
      <c r="IVL27" s="2"/>
      <c r="IVM27" s="2"/>
      <c r="IVN27" s="2"/>
      <c r="IVO27" s="2"/>
      <c r="IVP27" s="2"/>
      <c r="IVQ27" s="2"/>
      <c r="IVR27" s="2"/>
      <c r="IVS27" s="2"/>
      <c r="IVT27" s="2"/>
      <c r="IVU27" s="2"/>
      <c r="IVV27" s="2"/>
      <c r="IVW27" s="2"/>
      <c r="IVX27" s="2"/>
      <c r="IVY27" s="2"/>
      <c r="IVZ27" s="2"/>
      <c r="IWA27" s="2"/>
      <c r="IWB27" s="2"/>
      <c r="IWC27" s="2"/>
      <c r="IWD27" s="2"/>
      <c r="IWE27" s="2"/>
      <c r="IWF27" s="2"/>
      <c r="IWG27" s="2"/>
      <c r="IWH27" s="2"/>
      <c r="IWI27" s="2"/>
      <c r="IWJ27" s="2"/>
      <c r="IWK27" s="2"/>
      <c r="IWL27" s="2"/>
      <c r="IWM27" s="2"/>
      <c r="IWN27" s="2"/>
      <c r="IWO27" s="2"/>
      <c r="IWP27" s="2"/>
      <c r="IWQ27" s="2"/>
      <c r="IWR27" s="2"/>
      <c r="IWS27" s="2"/>
      <c r="IWT27" s="2"/>
      <c r="IWU27" s="2"/>
      <c r="IWV27" s="2"/>
      <c r="IWW27" s="2"/>
      <c r="IWX27" s="2"/>
      <c r="IWY27" s="2"/>
      <c r="IWZ27" s="2"/>
      <c r="IXA27" s="2"/>
      <c r="IXB27" s="2"/>
      <c r="IXC27" s="2"/>
      <c r="IXD27" s="2"/>
      <c r="IXE27" s="2"/>
      <c r="IXF27" s="2"/>
      <c r="IXG27" s="2"/>
      <c r="IXH27" s="2"/>
      <c r="IXI27" s="2"/>
      <c r="IXJ27" s="2"/>
      <c r="IXK27" s="2"/>
      <c r="IXL27" s="2"/>
      <c r="IXM27" s="2"/>
      <c r="IXN27" s="2"/>
      <c r="IXO27" s="2"/>
      <c r="IXP27" s="2"/>
      <c r="IXQ27" s="2"/>
      <c r="IXR27" s="2"/>
      <c r="IXS27" s="2"/>
      <c r="IXT27" s="2"/>
      <c r="IXU27" s="2"/>
      <c r="IXV27" s="2"/>
      <c r="IXW27" s="2"/>
      <c r="IXX27" s="2"/>
      <c r="IXY27" s="2"/>
      <c r="IXZ27" s="2"/>
      <c r="IYA27" s="2"/>
      <c r="IYB27" s="2"/>
      <c r="IYC27" s="2"/>
      <c r="IYD27" s="2"/>
      <c r="IYE27" s="2"/>
      <c r="IYF27" s="2"/>
      <c r="IYG27" s="2"/>
      <c r="IYH27" s="2"/>
      <c r="IYI27" s="2"/>
      <c r="IYJ27" s="2"/>
      <c r="IYK27" s="2"/>
      <c r="IYL27" s="2"/>
      <c r="IYM27" s="2"/>
      <c r="IYN27" s="2"/>
      <c r="IYO27" s="2"/>
      <c r="IYP27" s="2"/>
      <c r="IYQ27" s="2"/>
      <c r="IYR27" s="2"/>
      <c r="IYS27" s="2"/>
      <c r="IYT27" s="2"/>
      <c r="IYU27" s="2"/>
      <c r="IYV27" s="2"/>
      <c r="IYW27" s="2"/>
      <c r="IYX27" s="2"/>
      <c r="IYY27" s="2"/>
      <c r="IYZ27" s="2"/>
      <c r="IZA27" s="2"/>
      <c r="IZB27" s="2"/>
      <c r="IZC27" s="2"/>
      <c r="IZD27" s="2"/>
      <c r="IZE27" s="2"/>
      <c r="IZF27" s="2"/>
      <c r="IZG27" s="2"/>
      <c r="IZH27" s="2"/>
      <c r="IZI27" s="2"/>
      <c r="IZJ27" s="2"/>
      <c r="IZK27" s="2"/>
      <c r="IZL27" s="2"/>
      <c r="IZM27" s="2"/>
      <c r="IZN27" s="2"/>
      <c r="IZO27" s="2"/>
      <c r="IZP27" s="2"/>
      <c r="IZQ27" s="2"/>
      <c r="IZR27" s="2"/>
      <c r="IZS27" s="2"/>
      <c r="IZT27" s="2"/>
      <c r="IZU27" s="2"/>
      <c r="IZV27" s="2"/>
      <c r="IZW27" s="2"/>
      <c r="IZX27" s="2"/>
      <c r="IZY27" s="2"/>
      <c r="IZZ27" s="2"/>
      <c r="JAA27" s="2"/>
      <c r="JAB27" s="2"/>
      <c r="JAC27" s="2"/>
      <c r="JAD27" s="2"/>
      <c r="JAE27" s="2"/>
      <c r="JAF27" s="2"/>
      <c r="JAG27" s="2"/>
      <c r="JAH27" s="2"/>
      <c r="JAI27" s="2"/>
      <c r="JAJ27" s="2"/>
      <c r="JAK27" s="2"/>
      <c r="JAL27" s="2"/>
      <c r="JAM27" s="2"/>
      <c r="JAN27" s="2"/>
      <c r="JAO27" s="2"/>
      <c r="JAP27" s="2"/>
      <c r="JAQ27" s="2"/>
      <c r="JAR27" s="2"/>
      <c r="JAS27" s="2"/>
      <c r="JAT27" s="2"/>
      <c r="JAU27" s="2"/>
      <c r="JAV27" s="2"/>
      <c r="JAW27" s="2"/>
      <c r="JAX27" s="2"/>
      <c r="JAY27" s="2"/>
      <c r="JAZ27" s="2"/>
      <c r="JBA27" s="2"/>
      <c r="JBB27" s="2"/>
      <c r="JBC27" s="2"/>
      <c r="JBD27" s="2"/>
      <c r="JBE27" s="2"/>
      <c r="JBF27" s="2"/>
      <c r="JBG27" s="2"/>
      <c r="JBH27" s="2"/>
      <c r="JBI27" s="2"/>
      <c r="JBJ27" s="2"/>
      <c r="JBK27" s="2"/>
      <c r="JBL27" s="2"/>
      <c r="JBM27" s="2"/>
      <c r="JBN27" s="2"/>
      <c r="JBO27" s="2"/>
      <c r="JBP27" s="2"/>
      <c r="JBQ27" s="2"/>
      <c r="JBR27" s="2"/>
      <c r="JBS27" s="2"/>
      <c r="JBT27" s="2"/>
      <c r="JBU27" s="2"/>
      <c r="JBV27" s="2"/>
      <c r="JBW27" s="2"/>
      <c r="JBX27" s="2"/>
      <c r="JBY27" s="2"/>
      <c r="JBZ27" s="2"/>
      <c r="JCA27" s="2"/>
      <c r="JCB27" s="2"/>
      <c r="JCC27" s="2"/>
      <c r="JCD27" s="2"/>
      <c r="JCE27" s="2"/>
      <c r="JCF27" s="2"/>
      <c r="JCG27" s="2"/>
      <c r="JCH27" s="2"/>
      <c r="JCI27" s="2"/>
      <c r="JCJ27" s="2"/>
      <c r="JCK27" s="2"/>
      <c r="JCL27" s="2"/>
      <c r="JCM27" s="2"/>
      <c r="JCN27" s="2"/>
      <c r="JCO27" s="2"/>
      <c r="JCP27" s="2"/>
      <c r="JCQ27" s="2"/>
      <c r="JCR27" s="2"/>
      <c r="JCS27" s="2"/>
      <c r="JCT27" s="2"/>
      <c r="JCU27" s="2"/>
      <c r="JCV27" s="2"/>
      <c r="JCW27" s="2"/>
      <c r="JCX27" s="2"/>
      <c r="JCY27" s="2"/>
      <c r="JCZ27" s="2"/>
      <c r="JDA27" s="2"/>
      <c r="JDB27" s="2"/>
      <c r="JDC27" s="2"/>
      <c r="JDD27" s="2"/>
      <c r="JDE27" s="2"/>
      <c r="JDF27" s="2"/>
      <c r="JDG27" s="2"/>
      <c r="JDH27" s="2"/>
      <c r="JDI27" s="2"/>
      <c r="JDJ27" s="2"/>
      <c r="JDK27" s="2"/>
      <c r="JDL27" s="2"/>
      <c r="JDM27" s="2"/>
      <c r="JDN27" s="2"/>
      <c r="JDO27" s="2"/>
      <c r="JDP27" s="2"/>
      <c r="JDQ27" s="2"/>
      <c r="JDR27" s="2"/>
      <c r="JDS27" s="2"/>
      <c r="JDT27" s="2"/>
      <c r="JDU27" s="2"/>
      <c r="JDV27" s="2"/>
      <c r="JDW27" s="2"/>
      <c r="JDX27" s="2"/>
      <c r="JDY27" s="2"/>
      <c r="JDZ27" s="2"/>
      <c r="JEA27" s="2"/>
      <c r="JEB27" s="2"/>
      <c r="JEC27" s="2"/>
      <c r="JED27" s="2"/>
      <c r="JEE27" s="2"/>
      <c r="JEF27" s="2"/>
      <c r="JEG27" s="2"/>
      <c r="JEH27" s="2"/>
      <c r="JEI27" s="2"/>
      <c r="JEJ27" s="2"/>
      <c r="JEK27" s="2"/>
      <c r="JEL27" s="2"/>
      <c r="JEM27" s="2"/>
      <c r="JEN27" s="2"/>
      <c r="JEO27" s="2"/>
      <c r="JEP27" s="2"/>
      <c r="JEQ27" s="2"/>
      <c r="JER27" s="2"/>
      <c r="JES27" s="2"/>
      <c r="JET27" s="2"/>
      <c r="JEU27" s="2"/>
      <c r="JEV27" s="2"/>
      <c r="JEW27" s="2"/>
      <c r="JEX27" s="2"/>
      <c r="JEY27" s="2"/>
      <c r="JEZ27" s="2"/>
      <c r="JFA27" s="2"/>
      <c r="JFB27" s="2"/>
      <c r="JFC27" s="2"/>
      <c r="JFD27" s="2"/>
      <c r="JFE27" s="2"/>
      <c r="JFF27" s="2"/>
      <c r="JFG27" s="2"/>
      <c r="JFH27" s="2"/>
      <c r="JFI27" s="2"/>
      <c r="JFJ27" s="2"/>
      <c r="JFK27" s="2"/>
      <c r="JFL27" s="2"/>
      <c r="JFM27" s="2"/>
      <c r="JFN27" s="2"/>
      <c r="JFO27" s="2"/>
      <c r="JFP27" s="2"/>
      <c r="JFQ27" s="2"/>
      <c r="JFR27" s="2"/>
      <c r="JFS27" s="2"/>
      <c r="JFT27" s="2"/>
      <c r="JFU27" s="2"/>
      <c r="JFV27" s="2"/>
      <c r="JFW27" s="2"/>
      <c r="JFX27" s="2"/>
      <c r="JFY27" s="2"/>
      <c r="JFZ27" s="2"/>
      <c r="JGA27" s="2"/>
      <c r="JGB27" s="2"/>
      <c r="JGC27" s="2"/>
      <c r="JGD27" s="2"/>
      <c r="JGE27" s="2"/>
      <c r="JGF27" s="2"/>
      <c r="JGG27" s="2"/>
      <c r="JGH27" s="2"/>
      <c r="JGI27" s="2"/>
      <c r="JGJ27" s="2"/>
      <c r="JGK27" s="2"/>
      <c r="JGL27" s="2"/>
      <c r="JGM27" s="2"/>
      <c r="JGN27" s="2"/>
      <c r="JGO27" s="2"/>
      <c r="JGP27" s="2"/>
      <c r="JGQ27" s="2"/>
      <c r="JGR27" s="2"/>
      <c r="JGS27" s="2"/>
      <c r="JGT27" s="2"/>
      <c r="JGU27" s="2"/>
      <c r="JGV27" s="2"/>
      <c r="JGW27" s="2"/>
      <c r="JGX27" s="2"/>
      <c r="JGY27" s="2"/>
      <c r="JGZ27" s="2"/>
      <c r="JHA27" s="2"/>
      <c r="JHB27" s="2"/>
      <c r="JHC27" s="2"/>
      <c r="JHD27" s="2"/>
      <c r="JHE27" s="2"/>
      <c r="JHF27" s="2"/>
      <c r="JHG27" s="2"/>
      <c r="JHH27" s="2"/>
      <c r="JHI27" s="2"/>
      <c r="JHJ27" s="2"/>
      <c r="JHK27" s="2"/>
      <c r="JHL27" s="2"/>
      <c r="JHM27" s="2"/>
      <c r="JHN27" s="2"/>
      <c r="JHO27" s="2"/>
      <c r="JHP27" s="2"/>
      <c r="JHQ27" s="2"/>
      <c r="JHR27" s="2"/>
      <c r="JHS27" s="2"/>
      <c r="JHT27" s="2"/>
      <c r="JHU27" s="2"/>
      <c r="JHV27" s="2"/>
      <c r="JHW27" s="2"/>
      <c r="JHX27" s="2"/>
      <c r="JHY27" s="2"/>
      <c r="JHZ27" s="2"/>
      <c r="JIA27" s="2"/>
      <c r="JIB27" s="2"/>
      <c r="JIC27" s="2"/>
      <c r="JID27" s="2"/>
      <c r="JIE27" s="2"/>
      <c r="JIF27" s="2"/>
      <c r="JIG27" s="2"/>
      <c r="JIH27" s="2"/>
      <c r="JII27" s="2"/>
      <c r="JIJ27" s="2"/>
      <c r="JIK27" s="2"/>
      <c r="JIL27" s="2"/>
      <c r="JIM27" s="2"/>
      <c r="JIN27" s="2"/>
      <c r="JIO27" s="2"/>
      <c r="JIP27" s="2"/>
      <c r="JIQ27" s="2"/>
      <c r="JIR27" s="2"/>
      <c r="JIS27" s="2"/>
      <c r="JIT27" s="2"/>
      <c r="JIU27" s="2"/>
      <c r="JIV27" s="2"/>
      <c r="JIW27" s="2"/>
      <c r="JIX27" s="2"/>
      <c r="JIY27" s="2"/>
      <c r="JIZ27" s="2"/>
      <c r="JJA27" s="2"/>
      <c r="JJB27" s="2"/>
      <c r="JJC27" s="2"/>
      <c r="JJD27" s="2"/>
      <c r="JJE27" s="2"/>
      <c r="JJF27" s="2"/>
      <c r="JJG27" s="2"/>
      <c r="JJH27" s="2"/>
      <c r="JJI27" s="2"/>
      <c r="JJJ27" s="2"/>
      <c r="JJK27" s="2"/>
      <c r="JJL27" s="2"/>
      <c r="JJM27" s="2"/>
      <c r="JJN27" s="2"/>
      <c r="JJO27" s="2"/>
      <c r="JJP27" s="2"/>
      <c r="JJQ27" s="2"/>
      <c r="JJR27" s="2"/>
      <c r="JJS27" s="2"/>
      <c r="JJT27" s="2"/>
      <c r="JJU27" s="2"/>
      <c r="JJV27" s="2"/>
      <c r="JJW27" s="2"/>
      <c r="JJX27" s="2"/>
      <c r="JJY27" s="2"/>
      <c r="JJZ27" s="2"/>
      <c r="JKA27" s="2"/>
      <c r="JKB27" s="2"/>
      <c r="JKC27" s="2"/>
      <c r="JKD27" s="2"/>
      <c r="JKE27" s="2"/>
      <c r="JKF27" s="2"/>
      <c r="JKG27" s="2"/>
      <c r="JKH27" s="2"/>
      <c r="JKI27" s="2"/>
      <c r="JKJ27" s="2"/>
      <c r="JKK27" s="2"/>
      <c r="JKL27" s="2"/>
      <c r="JKM27" s="2"/>
      <c r="JKN27" s="2"/>
      <c r="JKO27" s="2"/>
      <c r="JKP27" s="2"/>
      <c r="JKQ27" s="2"/>
      <c r="JKR27" s="2"/>
      <c r="JKS27" s="2"/>
      <c r="JKT27" s="2"/>
      <c r="JKU27" s="2"/>
      <c r="JKV27" s="2"/>
      <c r="JKW27" s="2"/>
      <c r="JKX27" s="2"/>
      <c r="JKY27" s="2"/>
      <c r="JKZ27" s="2"/>
      <c r="JLA27" s="2"/>
      <c r="JLB27" s="2"/>
      <c r="JLC27" s="2"/>
      <c r="JLD27" s="2"/>
      <c r="JLE27" s="2"/>
      <c r="JLF27" s="2"/>
      <c r="JLG27" s="2"/>
      <c r="JLH27" s="2"/>
      <c r="JLI27" s="2"/>
      <c r="JLJ27" s="2"/>
      <c r="JLK27" s="2"/>
      <c r="JLL27" s="2"/>
      <c r="JLM27" s="2"/>
      <c r="JLN27" s="2"/>
      <c r="JLO27" s="2"/>
      <c r="JLP27" s="2"/>
      <c r="JLQ27" s="2"/>
      <c r="JLR27" s="2"/>
      <c r="JLS27" s="2"/>
      <c r="JLT27" s="2"/>
      <c r="JLU27" s="2"/>
      <c r="JLV27" s="2"/>
      <c r="JLW27" s="2"/>
      <c r="JLX27" s="2"/>
      <c r="JLY27" s="2"/>
      <c r="JLZ27" s="2"/>
      <c r="JMA27" s="2"/>
      <c r="JMB27" s="2"/>
      <c r="JMC27" s="2"/>
      <c r="JMD27" s="2"/>
      <c r="JME27" s="2"/>
      <c r="JMF27" s="2"/>
      <c r="JMG27" s="2"/>
      <c r="JMH27" s="2"/>
      <c r="JMI27" s="2"/>
      <c r="JMJ27" s="2"/>
      <c r="JMK27" s="2"/>
      <c r="JML27" s="2"/>
      <c r="JMM27" s="2"/>
      <c r="JMN27" s="2"/>
      <c r="JMO27" s="2"/>
      <c r="JMP27" s="2"/>
      <c r="JMQ27" s="2"/>
      <c r="JMR27" s="2"/>
      <c r="JMS27" s="2"/>
      <c r="JMT27" s="2"/>
      <c r="JMU27" s="2"/>
      <c r="JMV27" s="2"/>
      <c r="JMW27" s="2"/>
      <c r="JMX27" s="2"/>
      <c r="JMY27" s="2"/>
      <c r="JMZ27" s="2"/>
      <c r="JNA27" s="2"/>
      <c r="JNB27" s="2"/>
      <c r="JNC27" s="2"/>
      <c r="JND27" s="2"/>
      <c r="JNE27" s="2"/>
      <c r="JNF27" s="2"/>
      <c r="JNG27" s="2"/>
      <c r="JNH27" s="2"/>
      <c r="JNI27" s="2"/>
      <c r="JNJ27" s="2"/>
      <c r="JNK27" s="2"/>
      <c r="JNL27" s="2"/>
      <c r="JNM27" s="2"/>
      <c r="JNN27" s="2"/>
      <c r="JNO27" s="2"/>
      <c r="JNP27" s="2"/>
      <c r="JNQ27" s="2"/>
      <c r="JNR27" s="2"/>
      <c r="JNS27" s="2"/>
      <c r="JNT27" s="2"/>
      <c r="JNU27" s="2"/>
      <c r="JNV27" s="2"/>
      <c r="JNW27" s="2"/>
      <c r="JNX27" s="2"/>
      <c r="JNY27" s="2"/>
      <c r="JNZ27" s="2"/>
      <c r="JOA27" s="2"/>
      <c r="JOB27" s="2"/>
      <c r="JOC27" s="2"/>
      <c r="JOD27" s="2"/>
      <c r="JOE27" s="2"/>
      <c r="JOF27" s="2"/>
      <c r="JOG27" s="2"/>
      <c r="JOH27" s="2"/>
      <c r="JOI27" s="2"/>
      <c r="JOJ27" s="2"/>
      <c r="JOK27" s="2"/>
      <c r="JOL27" s="2"/>
      <c r="JOM27" s="2"/>
      <c r="JON27" s="2"/>
      <c r="JOO27" s="2"/>
      <c r="JOP27" s="2"/>
      <c r="JOQ27" s="2"/>
      <c r="JOR27" s="2"/>
      <c r="JOS27" s="2"/>
      <c r="JOT27" s="2"/>
      <c r="JOU27" s="2"/>
      <c r="JOV27" s="2"/>
      <c r="JOW27" s="2"/>
      <c r="JOX27" s="2"/>
      <c r="JOY27" s="2"/>
      <c r="JOZ27" s="2"/>
      <c r="JPA27" s="2"/>
      <c r="JPB27" s="2"/>
      <c r="JPC27" s="2"/>
      <c r="JPD27" s="2"/>
      <c r="JPE27" s="2"/>
      <c r="JPF27" s="2"/>
      <c r="JPG27" s="2"/>
      <c r="JPH27" s="2"/>
      <c r="JPI27" s="2"/>
      <c r="JPJ27" s="2"/>
      <c r="JPK27" s="2"/>
      <c r="JPL27" s="2"/>
      <c r="JPM27" s="2"/>
      <c r="JPN27" s="2"/>
      <c r="JPO27" s="2"/>
      <c r="JPP27" s="2"/>
      <c r="JPQ27" s="2"/>
      <c r="JPR27" s="2"/>
      <c r="JPS27" s="2"/>
      <c r="JPT27" s="2"/>
      <c r="JPU27" s="2"/>
      <c r="JPV27" s="2"/>
      <c r="JPW27" s="2"/>
      <c r="JPX27" s="2"/>
      <c r="JPY27" s="2"/>
      <c r="JPZ27" s="2"/>
      <c r="JQA27" s="2"/>
      <c r="JQB27" s="2"/>
      <c r="JQC27" s="2"/>
      <c r="JQD27" s="2"/>
      <c r="JQE27" s="2"/>
      <c r="JQF27" s="2"/>
      <c r="JQG27" s="2"/>
      <c r="JQH27" s="2"/>
      <c r="JQI27" s="2"/>
      <c r="JQJ27" s="2"/>
      <c r="JQK27" s="2"/>
      <c r="JQL27" s="2"/>
      <c r="JQM27" s="2"/>
      <c r="JQN27" s="2"/>
      <c r="JQO27" s="2"/>
      <c r="JQP27" s="2"/>
      <c r="JQQ27" s="2"/>
      <c r="JQR27" s="2"/>
      <c r="JQS27" s="2"/>
      <c r="JQT27" s="2"/>
      <c r="JQU27" s="2"/>
      <c r="JQV27" s="2"/>
      <c r="JQW27" s="2"/>
      <c r="JQX27" s="2"/>
      <c r="JQY27" s="2"/>
      <c r="JQZ27" s="2"/>
      <c r="JRA27" s="2"/>
      <c r="JRB27" s="2"/>
      <c r="JRC27" s="2"/>
      <c r="JRD27" s="2"/>
      <c r="JRE27" s="2"/>
      <c r="JRF27" s="2"/>
      <c r="JRG27" s="2"/>
      <c r="JRH27" s="2"/>
      <c r="JRI27" s="2"/>
      <c r="JRJ27" s="2"/>
      <c r="JRK27" s="2"/>
      <c r="JRL27" s="2"/>
      <c r="JRM27" s="2"/>
      <c r="JRN27" s="2"/>
      <c r="JRO27" s="2"/>
      <c r="JRP27" s="2"/>
      <c r="JRQ27" s="2"/>
      <c r="JRR27" s="2"/>
      <c r="JRS27" s="2"/>
      <c r="JRT27" s="2"/>
      <c r="JRU27" s="2"/>
      <c r="JRV27" s="2"/>
      <c r="JRW27" s="2"/>
      <c r="JRX27" s="2"/>
      <c r="JRY27" s="2"/>
      <c r="JRZ27" s="2"/>
      <c r="JSA27" s="2"/>
      <c r="JSB27" s="2"/>
      <c r="JSC27" s="2"/>
      <c r="JSD27" s="2"/>
      <c r="JSE27" s="2"/>
      <c r="JSF27" s="2"/>
      <c r="JSG27" s="2"/>
      <c r="JSH27" s="2"/>
      <c r="JSI27" s="2"/>
      <c r="JSJ27" s="2"/>
      <c r="JSK27" s="2"/>
      <c r="JSL27" s="2"/>
      <c r="JSM27" s="2"/>
      <c r="JSN27" s="2"/>
      <c r="JSO27" s="2"/>
      <c r="JSP27" s="2"/>
      <c r="JSQ27" s="2"/>
      <c r="JSR27" s="2"/>
      <c r="JSS27" s="2"/>
      <c r="JST27" s="2"/>
      <c r="JSU27" s="2"/>
      <c r="JSV27" s="2"/>
      <c r="JSW27" s="2"/>
      <c r="JSX27" s="2"/>
      <c r="JSY27" s="2"/>
      <c r="JSZ27" s="2"/>
      <c r="JTA27" s="2"/>
      <c r="JTB27" s="2"/>
      <c r="JTC27" s="2"/>
      <c r="JTD27" s="2"/>
      <c r="JTE27" s="2"/>
      <c r="JTF27" s="2"/>
      <c r="JTG27" s="2"/>
      <c r="JTH27" s="2"/>
      <c r="JTI27" s="2"/>
      <c r="JTJ27" s="2"/>
      <c r="JTK27" s="2"/>
      <c r="JTL27" s="2"/>
      <c r="JTM27" s="2"/>
      <c r="JTN27" s="2"/>
      <c r="JTO27" s="2"/>
      <c r="JTP27" s="2"/>
      <c r="JTQ27" s="2"/>
      <c r="JTR27" s="2"/>
      <c r="JTS27" s="2"/>
      <c r="JTT27" s="2"/>
      <c r="JTU27" s="2"/>
      <c r="JTV27" s="2"/>
      <c r="JTW27" s="2"/>
      <c r="JTX27" s="2"/>
      <c r="JTY27" s="2"/>
      <c r="JTZ27" s="2"/>
      <c r="JUA27" s="2"/>
      <c r="JUB27" s="2"/>
      <c r="JUC27" s="2"/>
      <c r="JUD27" s="2"/>
      <c r="JUE27" s="2"/>
      <c r="JUF27" s="2"/>
      <c r="JUG27" s="2"/>
      <c r="JUH27" s="2"/>
      <c r="JUI27" s="2"/>
      <c r="JUJ27" s="2"/>
      <c r="JUK27" s="2"/>
      <c r="JUL27" s="2"/>
      <c r="JUM27" s="2"/>
      <c r="JUN27" s="2"/>
      <c r="JUO27" s="2"/>
      <c r="JUP27" s="2"/>
      <c r="JUQ27" s="2"/>
      <c r="JUR27" s="2"/>
      <c r="JUS27" s="2"/>
      <c r="JUT27" s="2"/>
      <c r="JUU27" s="2"/>
      <c r="JUV27" s="2"/>
      <c r="JUW27" s="2"/>
      <c r="JUX27" s="2"/>
      <c r="JUY27" s="2"/>
      <c r="JUZ27" s="2"/>
      <c r="JVA27" s="2"/>
      <c r="JVB27" s="2"/>
      <c r="JVC27" s="2"/>
      <c r="JVD27" s="2"/>
      <c r="JVE27" s="2"/>
      <c r="JVF27" s="2"/>
      <c r="JVG27" s="2"/>
      <c r="JVH27" s="2"/>
      <c r="JVI27" s="2"/>
      <c r="JVJ27" s="2"/>
      <c r="JVK27" s="2"/>
      <c r="JVL27" s="2"/>
      <c r="JVM27" s="2"/>
      <c r="JVN27" s="2"/>
      <c r="JVO27" s="2"/>
      <c r="JVP27" s="2"/>
      <c r="JVQ27" s="2"/>
      <c r="JVR27" s="2"/>
      <c r="JVS27" s="2"/>
      <c r="JVT27" s="2"/>
      <c r="JVU27" s="2"/>
      <c r="JVV27" s="2"/>
      <c r="JVW27" s="2"/>
      <c r="JVX27" s="2"/>
      <c r="JVY27" s="2"/>
      <c r="JVZ27" s="2"/>
      <c r="JWA27" s="2"/>
      <c r="JWB27" s="2"/>
      <c r="JWC27" s="2"/>
      <c r="JWD27" s="2"/>
      <c r="JWE27" s="2"/>
      <c r="JWF27" s="2"/>
      <c r="JWG27" s="2"/>
      <c r="JWH27" s="2"/>
      <c r="JWI27" s="2"/>
      <c r="JWJ27" s="2"/>
      <c r="JWK27" s="2"/>
      <c r="JWL27" s="2"/>
      <c r="JWM27" s="2"/>
      <c r="JWN27" s="2"/>
      <c r="JWO27" s="2"/>
      <c r="JWP27" s="2"/>
      <c r="JWQ27" s="2"/>
      <c r="JWR27" s="2"/>
      <c r="JWS27" s="2"/>
      <c r="JWT27" s="2"/>
      <c r="JWU27" s="2"/>
      <c r="JWV27" s="2"/>
      <c r="JWW27" s="2"/>
      <c r="JWX27" s="2"/>
      <c r="JWY27" s="2"/>
      <c r="JWZ27" s="2"/>
      <c r="JXA27" s="2"/>
      <c r="JXB27" s="2"/>
      <c r="JXC27" s="2"/>
      <c r="JXD27" s="2"/>
      <c r="JXE27" s="2"/>
      <c r="JXF27" s="2"/>
      <c r="JXG27" s="2"/>
      <c r="JXH27" s="2"/>
      <c r="JXI27" s="2"/>
      <c r="JXJ27" s="2"/>
      <c r="JXK27" s="2"/>
      <c r="JXL27" s="2"/>
      <c r="JXM27" s="2"/>
      <c r="JXN27" s="2"/>
      <c r="JXO27" s="2"/>
      <c r="JXP27" s="2"/>
      <c r="JXQ27" s="2"/>
      <c r="JXR27" s="2"/>
      <c r="JXS27" s="2"/>
      <c r="JXT27" s="2"/>
      <c r="JXU27" s="2"/>
      <c r="JXV27" s="2"/>
      <c r="JXW27" s="2"/>
      <c r="JXX27" s="2"/>
      <c r="JXY27" s="2"/>
      <c r="JXZ27" s="2"/>
      <c r="JYA27" s="2"/>
      <c r="JYB27" s="2"/>
      <c r="JYC27" s="2"/>
      <c r="JYD27" s="2"/>
      <c r="JYE27" s="2"/>
      <c r="JYF27" s="2"/>
      <c r="JYG27" s="2"/>
      <c r="JYH27" s="2"/>
      <c r="JYI27" s="2"/>
      <c r="JYJ27" s="2"/>
      <c r="JYK27" s="2"/>
      <c r="JYL27" s="2"/>
      <c r="JYM27" s="2"/>
      <c r="JYN27" s="2"/>
      <c r="JYO27" s="2"/>
      <c r="JYP27" s="2"/>
      <c r="JYQ27" s="2"/>
      <c r="JYR27" s="2"/>
      <c r="JYS27" s="2"/>
      <c r="JYT27" s="2"/>
      <c r="JYU27" s="2"/>
      <c r="JYV27" s="2"/>
      <c r="JYW27" s="2"/>
      <c r="JYX27" s="2"/>
      <c r="JYY27" s="2"/>
      <c r="JYZ27" s="2"/>
      <c r="JZA27" s="2"/>
      <c r="JZB27" s="2"/>
      <c r="JZC27" s="2"/>
      <c r="JZD27" s="2"/>
      <c r="JZE27" s="2"/>
      <c r="JZF27" s="2"/>
      <c r="JZG27" s="2"/>
      <c r="JZH27" s="2"/>
      <c r="JZI27" s="2"/>
      <c r="JZJ27" s="2"/>
      <c r="JZK27" s="2"/>
      <c r="JZL27" s="2"/>
      <c r="JZM27" s="2"/>
      <c r="JZN27" s="2"/>
      <c r="JZO27" s="2"/>
      <c r="JZP27" s="2"/>
      <c r="JZQ27" s="2"/>
      <c r="JZR27" s="2"/>
      <c r="JZS27" s="2"/>
      <c r="JZT27" s="2"/>
      <c r="JZU27" s="2"/>
      <c r="JZV27" s="2"/>
      <c r="JZW27" s="2"/>
      <c r="JZX27" s="2"/>
      <c r="JZY27" s="2"/>
      <c r="JZZ27" s="2"/>
      <c r="KAA27" s="2"/>
      <c r="KAB27" s="2"/>
      <c r="KAC27" s="2"/>
      <c r="KAD27" s="2"/>
      <c r="KAE27" s="2"/>
      <c r="KAF27" s="2"/>
      <c r="KAG27" s="2"/>
      <c r="KAH27" s="2"/>
      <c r="KAI27" s="2"/>
      <c r="KAJ27" s="2"/>
      <c r="KAK27" s="2"/>
      <c r="KAL27" s="2"/>
      <c r="KAM27" s="2"/>
      <c r="KAN27" s="2"/>
      <c r="KAO27" s="2"/>
      <c r="KAP27" s="2"/>
      <c r="KAQ27" s="2"/>
      <c r="KAR27" s="2"/>
      <c r="KAS27" s="2"/>
      <c r="KAT27" s="2"/>
      <c r="KAU27" s="2"/>
      <c r="KAV27" s="2"/>
      <c r="KAW27" s="2"/>
      <c r="KAX27" s="2"/>
      <c r="KAY27" s="2"/>
      <c r="KAZ27" s="2"/>
      <c r="KBA27" s="2"/>
      <c r="KBB27" s="2"/>
      <c r="KBC27" s="2"/>
      <c r="KBD27" s="2"/>
      <c r="KBE27" s="2"/>
      <c r="KBF27" s="2"/>
      <c r="KBG27" s="2"/>
      <c r="KBH27" s="2"/>
      <c r="KBI27" s="2"/>
      <c r="KBJ27" s="2"/>
      <c r="KBK27" s="2"/>
      <c r="KBL27" s="2"/>
      <c r="KBM27" s="2"/>
      <c r="KBN27" s="2"/>
      <c r="KBO27" s="2"/>
      <c r="KBP27" s="2"/>
      <c r="KBQ27" s="2"/>
      <c r="KBR27" s="2"/>
      <c r="KBS27" s="2"/>
      <c r="KBT27" s="2"/>
      <c r="KBU27" s="2"/>
      <c r="KBV27" s="2"/>
      <c r="KBW27" s="2"/>
      <c r="KBX27" s="2"/>
      <c r="KBY27" s="2"/>
      <c r="KBZ27" s="2"/>
      <c r="KCA27" s="2"/>
      <c r="KCB27" s="2"/>
      <c r="KCC27" s="2"/>
      <c r="KCD27" s="2"/>
      <c r="KCE27" s="2"/>
      <c r="KCF27" s="2"/>
      <c r="KCG27" s="2"/>
      <c r="KCH27" s="2"/>
      <c r="KCI27" s="2"/>
      <c r="KCJ27" s="2"/>
      <c r="KCK27" s="2"/>
      <c r="KCL27" s="2"/>
      <c r="KCM27" s="2"/>
      <c r="KCN27" s="2"/>
      <c r="KCO27" s="2"/>
      <c r="KCP27" s="2"/>
      <c r="KCQ27" s="2"/>
      <c r="KCR27" s="2"/>
      <c r="KCS27" s="2"/>
      <c r="KCT27" s="2"/>
      <c r="KCU27" s="2"/>
      <c r="KCV27" s="2"/>
      <c r="KCW27" s="2"/>
      <c r="KCX27" s="2"/>
      <c r="KCY27" s="2"/>
      <c r="KCZ27" s="2"/>
      <c r="KDA27" s="2"/>
      <c r="KDB27" s="2"/>
      <c r="KDC27" s="2"/>
      <c r="KDD27" s="2"/>
      <c r="KDE27" s="2"/>
      <c r="KDF27" s="2"/>
      <c r="KDG27" s="2"/>
      <c r="KDH27" s="2"/>
      <c r="KDI27" s="2"/>
      <c r="KDJ27" s="2"/>
      <c r="KDK27" s="2"/>
      <c r="KDL27" s="2"/>
      <c r="KDM27" s="2"/>
      <c r="KDN27" s="2"/>
      <c r="KDO27" s="2"/>
      <c r="KDP27" s="2"/>
      <c r="KDQ27" s="2"/>
      <c r="KDR27" s="2"/>
      <c r="KDS27" s="2"/>
      <c r="KDT27" s="2"/>
      <c r="KDU27" s="2"/>
      <c r="KDV27" s="2"/>
      <c r="KDW27" s="2"/>
      <c r="KDX27" s="2"/>
      <c r="KDY27" s="2"/>
      <c r="KDZ27" s="2"/>
      <c r="KEA27" s="2"/>
      <c r="KEB27" s="2"/>
      <c r="KEC27" s="2"/>
      <c r="KED27" s="2"/>
      <c r="KEE27" s="2"/>
      <c r="KEF27" s="2"/>
      <c r="KEG27" s="2"/>
      <c r="KEH27" s="2"/>
      <c r="KEI27" s="2"/>
      <c r="KEJ27" s="2"/>
      <c r="KEK27" s="2"/>
      <c r="KEL27" s="2"/>
      <c r="KEM27" s="2"/>
      <c r="KEN27" s="2"/>
      <c r="KEO27" s="2"/>
      <c r="KEP27" s="2"/>
      <c r="KEQ27" s="2"/>
      <c r="KER27" s="2"/>
      <c r="KES27" s="2"/>
      <c r="KET27" s="2"/>
      <c r="KEU27" s="2"/>
      <c r="KEV27" s="2"/>
      <c r="KEW27" s="2"/>
      <c r="KEX27" s="2"/>
      <c r="KEY27" s="2"/>
      <c r="KEZ27" s="2"/>
      <c r="KFA27" s="2"/>
      <c r="KFB27" s="2"/>
      <c r="KFC27" s="2"/>
      <c r="KFD27" s="2"/>
      <c r="KFE27" s="2"/>
      <c r="KFF27" s="2"/>
      <c r="KFG27" s="2"/>
      <c r="KFH27" s="2"/>
      <c r="KFI27" s="2"/>
      <c r="KFJ27" s="2"/>
      <c r="KFK27" s="2"/>
      <c r="KFL27" s="2"/>
      <c r="KFM27" s="2"/>
      <c r="KFN27" s="2"/>
      <c r="KFO27" s="2"/>
      <c r="KFP27" s="2"/>
      <c r="KFQ27" s="2"/>
      <c r="KFR27" s="2"/>
      <c r="KFS27" s="2"/>
      <c r="KFT27" s="2"/>
      <c r="KFU27" s="2"/>
      <c r="KFV27" s="2"/>
      <c r="KFW27" s="2"/>
      <c r="KFX27" s="2"/>
      <c r="KFY27" s="2"/>
      <c r="KFZ27" s="2"/>
      <c r="KGA27" s="2"/>
      <c r="KGB27" s="2"/>
      <c r="KGC27" s="2"/>
      <c r="KGD27" s="2"/>
      <c r="KGE27" s="2"/>
      <c r="KGF27" s="2"/>
      <c r="KGG27" s="2"/>
      <c r="KGH27" s="2"/>
      <c r="KGI27" s="2"/>
      <c r="KGJ27" s="2"/>
      <c r="KGK27" s="2"/>
      <c r="KGL27" s="2"/>
      <c r="KGM27" s="2"/>
      <c r="KGN27" s="2"/>
      <c r="KGO27" s="2"/>
      <c r="KGP27" s="2"/>
      <c r="KGQ27" s="2"/>
      <c r="KGR27" s="2"/>
      <c r="KGS27" s="2"/>
      <c r="KGT27" s="2"/>
      <c r="KGU27" s="2"/>
      <c r="KGV27" s="2"/>
      <c r="KGW27" s="2"/>
      <c r="KGX27" s="2"/>
      <c r="KGY27" s="2"/>
      <c r="KGZ27" s="2"/>
      <c r="KHA27" s="2"/>
      <c r="KHB27" s="2"/>
      <c r="KHC27" s="2"/>
      <c r="KHD27" s="2"/>
      <c r="KHE27" s="2"/>
      <c r="KHF27" s="2"/>
      <c r="KHG27" s="2"/>
      <c r="KHH27" s="2"/>
      <c r="KHI27" s="2"/>
      <c r="KHJ27" s="2"/>
      <c r="KHK27" s="2"/>
      <c r="KHL27" s="2"/>
      <c r="KHM27" s="2"/>
      <c r="KHN27" s="2"/>
      <c r="KHO27" s="2"/>
      <c r="KHP27" s="2"/>
      <c r="KHQ27" s="2"/>
      <c r="KHR27" s="2"/>
      <c r="KHS27" s="2"/>
      <c r="KHT27" s="2"/>
      <c r="KHU27" s="2"/>
      <c r="KHV27" s="2"/>
      <c r="KHW27" s="2"/>
      <c r="KHX27" s="2"/>
      <c r="KHY27" s="2"/>
      <c r="KHZ27" s="2"/>
      <c r="KIA27" s="2"/>
      <c r="KIB27" s="2"/>
      <c r="KIC27" s="2"/>
      <c r="KID27" s="2"/>
      <c r="KIE27" s="2"/>
      <c r="KIF27" s="2"/>
      <c r="KIG27" s="2"/>
      <c r="KIH27" s="2"/>
      <c r="KII27" s="2"/>
      <c r="KIJ27" s="2"/>
      <c r="KIK27" s="2"/>
      <c r="KIL27" s="2"/>
      <c r="KIM27" s="2"/>
      <c r="KIN27" s="2"/>
      <c r="KIO27" s="2"/>
      <c r="KIP27" s="2"/>
      <c r="KIQ27" s="2"/>
      <c r="KIR27" s="2"/>
      <c r="KIS27" s="2"/>
      <c r="KIT27" s="2"/>
      <c r="KIU27" s="2"/>
      <c r="KIV27" s="2"/>
      <c r="KIW27" s="2"/>
      <c r="KIX27" s="2"/>
      <c r="KIY27" s="2"/>
      <c r="KIZ27" s="2"/>
      <c r="KJA27" s="2"/>
      <c r="KJB27" s="2"/>
      <c r="KJC27" s="2"/>
      <c r="KJD27" s="2"/>
      <c r="KJE27" s="2"/>
      <c r="KJF27" s="2"/>
      <c r="KJG27" s="2"/>
      <c r="KJH27" s="2"/>
      <c r="KJI27" s="2"/>
      <c r="KJJ27" s="2"/>
      <c r="KJK27" s="2"/>
      <c r="KJL27" s="2"/>
      <c r="KJM27" s="2"/>
      <c r="KJN27" s="2"/>
      <c r="KJO27" s="2"/>
      <c r="KJP27" s="2"/>
      <c r="KJQ27" s="2"/>
      <c r="KJR27" s="2"/>
      <c r="KJS27" s="2"/>
      <c r="KJT27" s="2"/>
      <c r="KJU27" s="2"/>
      <c r="KJV27" s="2"/>
      <c r="KJW27" s="2"/>
      <c r="KJX27" s="2"/>
      <c r="KJY27" s="2"/>
      <c r="KJZ27" s="2"/>
      <c r="KKA27" s="2"/>
      <c r="KKB27" s="2"/>
      <c r="KKC27" s="2"/>
      <c r="KKD27" s="2"/>
      <c r="KKE27" s="2"/>
      <c r="KKF27" s="2"/>
      <c r="KKG27" s="2"/>
      <c r="KKH27" s="2"/>
      <c r="KKI27" s="2"/>
      <c r="KKJ27" s="2"/>
      <c r="KKK27" s="2"/>
      <c r="KKL27" s="2"/>
      <c r="KKM27" s="2"/>
      <c r="KKN27" s="2"/>
      <c r="KKO27" s="2"/>
      <c r="KKP27" s="2"/>
      <c r="KKQ27" s="2"/>
      <c r="KKR27" s="2"/>
      <c r="KKS27" s="2"/>
      <c r="KKT27" s="2"/>
      <c r="KKU27" s="2"/>
      <c r="KKV27" s="2"/>
      <c r="KKW27" s="2"/>
      <c r="KKX27" s="2"/>
      <c r="KKY27" s="2"/>
      <c r="KKZ27" s="2"/>
      <c r="KLA27" s="2"/>
      <c r="KLB27" s="2"/>
      <c r="KLC27" s="2"/>
      <c r="KLD27" s="2"/>
      <c r="KLE27" s="2"/>
      <c r="KLF27" s="2"/>
      <c r="KLG27" s="2"/>
      <c r="KLH27" s="2"/>
      <c r="KLI27" s="2"/>
      <c r="KLJ27" s="2"/>
      <c r="KLK27" s="2"/>
      <c r="KLL27" s="2"/>
      <c r="KLM27" s="2"/>
      <c r="KLN27" s="2"/>
      <c r="KLO27" s="2"/>
      <c r="KLP27" s="2"/>
      <c r="KLQ27" s="2"/>
      <c r="KLR27" s="2"/>
      <c r="KLS27" s="2"/>
      <c r="KLT27" s="2"/>
      <c r="KLU27" s="2"/>
      <c r="KLV27" s="2"/>
      <c r="KLW27" s="2"/>
      <c r="KLX27" s="2"/>
      <c r="KLY27" s="2"/>
      <c r="KLZ27" s="2"/>
      <c r="KMA27" s="2"/>
      <c r="KMB27" s="2"/>
      <c r="KMC27" s="2"/>
      <c r="KMD27" s="2"/>
      <c r="KME27" s="2"/>
      <c r="KMF27" s="2"/>
      <c r="KMG27" s="2"/>
      <c r="KMH27" s="2"/>
      <c r="KMI27" s="2"/>
      <c r="KMJ27" s="2"/>
      <c r="KMK27" s="2"/>
      <c r="KML27" s="2"/>
      <c r="KMM27" s="2"/>
      <c r="KMN27" s="2"/>
      <c r="KMO27" s="2"/>
      <c r="KMP27" s="2"/>
      <c r="KMQ27" s="2"/>
      <c r="KMR27" s="2"/>
      <c r="KMS27" s="2"/>
      <c r="KMT27" s="2"/>
      <c r="KMU27" s="2"/>
      <c r="KMV27" s="2"/>
      <c r="KMW27" s="2"/>
      <c r="KMX27" s="2"/>
      <c r="KMY27" s="2"/>
      <c r="KMZ27" s="2"/>
      <c r="KNA27" s="2"/>
      <c r="KNB27" s="2"/>
      <c r="KNC27" s="2"/>
      <c r="KND27" s="2"/>
      <c r="KNE27" s="2"/>
      <c r="KNF27" s="2"/>
      <c r="KNG27" s="2"/>
      <c r="KNH27" s="2"/>
      <c r="KNI27" s="2"/>
      <c r="KNJ27" s="2"/>
      <c r="KNK27" s="2"/>
      <c r="KNL27" s="2"/>
      <c r="KNM27" s="2"/>
      <c r="KNN27" s="2"/>
      <c r="KNO27" s="2"/>
      <c r="KNP27" s="2"/>
      <c r="KNQ27" s="2"/>
      <c r="KNR27" s="2"/>
      <c r="KNS27" s="2"/>
      <c r="KNT27" s="2"/>
      <c r="KNU27" s="2"/>
      <c r="KNV27" s="2"/>
      <c r="KNW27" s="2"/>
      <c r="KNX27" s="2"/>
      <c r="KNY27" s="2"/>
      <c r="KNZ27" s="2"/>
      <c r="KOA27" s="2"/>
      <c r="KOB27" s="2"/>
      <c r="KOC27" s="2"/>
      <c r="KOD27" s="2"/>
      <c r="KOE27" s="2"/>
      <c r="KOF27" s="2"/>
      <c r="KOG27" s="2"/>
      <c r="KOH27" s="2"/>
      <c r="KOI27" s="2"/>
      <c r="KOJ27" s="2"/>
      <c r="KOK27" s="2"/>
      <c r="KOL27" s="2"/>
      <c r="KOM27" s="2"/>
      <c r="KON27" s="2"/>
      <c r="KOO27" s="2"/>
      <c r="KOP27" s="2"/>
      <c r="KOQ27" s="2"/>
      <c r="KOR27" s="2"/>
      <c r="KOS27" s="2"/>
      <c r="KOT27" s="2"/>
      <c r="KOU27" s="2"/>
      <c r="KOV27" s="2"/>
      <c r="KOW27" s="2"/>
      <c r="KOX27" s="2"/>
      <c r="KOY27" s="2"/>
      <c r="KOZ27" s="2"/>
      <c r="KPA27" s="2"/>
      <c r="KPB27" s="2"/>
      <c r="KPC27" s="2"/>
      <c r="KPD27" s="2"/>
      <c r="KPE27" s="2"/>
      <c r="KPF27" s="2"/>
      <c r="KPG27" s="2"/>
      <c r="KPH27" s="2"/>
      <c r="KPI27" s="2"/>
      <c r="KPJ27" s="2"/>
      <c r="KPK27" s="2"/>
      <c r="KPL27" s="2"/>
      <c r="KPM27" s="2"/>
      <c r="KPN27" s="2"/>
      <c r="KPO27" s="2"/>
      <c r="KPP27" s="2"/>
      <c r="KPQ27" s="2"/>
      <c r="KPR27" s="2"/>
      <c r="KPS27" s="2"/>
      <c r="KPT27" s="2"/>
      <c r="KPU27" s="2"/>
      <c r="KPV27" s="2"/>
      <c r="KPW27" s="2"/>
      <c r="KPX27" s="2"/>
      <c r="KPY27" s="2"/>
      <c r="KPZ27" s="2"/>
      <c r="KQA27" s="2"/>
      <c r="KQB27" s="2"/>
      <c r="KQC27" s="2"/>
      <c r="KQD27" s="2"/>
      <c r="KQE27" s="2"/>
      <c r="KQF27" s="2"/>
      <c r="KQG27" s="2"/>
      <c r="KQH27" s="2"/>
      <c r="KQI27" s="2"/>
      <c r="KQJ27" s="2"/>
      <c r="KQK27" s="2"/>
      <c r="KQL27" s="2"/>
      <c r="KQM27" s="2"/>
      <c r="KQN27" s="2"/>
      <c r="KQO27" s="2"/>
      <c r="KQP27" s="2"/>
      <c r="KQQ27" s="2"/>
      <c r="KQR27" s="2"/>
      <c r="KQS27" s="2"/>
      <c r="KQT27" s="2"/>
      <c r="KQU27" s="2"/>
      <c r="KQV27" s="2"/>
      <c r="KQW27" s="2"/>
      <c r="KQX27" s="2"/>
      <c r="KQY27" s="2"/>
      <c r="KQZ27" s="2"/>
      <c r="KRA27" s="2"/>
      <c r="KRB27" s="2"/>
      <c r="KRC27" s="2"/>
      <c r="KRD27" s="2"/>
      <c r="KRE27" s="2"/>
      <c r="KRF27" s="2"/>
      <c r="KRG27" s="2"/>
      <c r="KRH27" s="2"/>
      <c r="KRI27" s="2"/>
      <c r="KRJ27" s="2"/>
      <c r="KRK27" s="2"/>
      <c r="KRL27" s="2"/>
      <c r="KRM27" s="2"/>
      <c r="KRN27" s="2"/>
      <c r="KRO27" s="2"/>
      <c r="KRP27" s="2"/>
      <c r="KRQ27" s="2"/>
      <c r="KRR27" s="2"/>
      <c r="KRS27" s="2"/>
      <c r="KRT27" s="2"/>
      <c r="KRU27" s="2"/>
      <c r="KRV27" s="2"/>
      <c r="KRW27" s="2"/>
      <c r="KRX27" s="2"/>
      <c r="KRY27" s="2"/>
      <c r="KRZ27" s="2"/>
      <c r="KSA27" s="2"/>
      <c r="KSB27" s="2"/>
      <c r="KSC27" s="2"/>
      <c r="KSD27" s="2"/>
      <c r="KSE27" s="2"/>
      <c r="KSF27" s="2"/>
      <c r="KSG27" s="2"/>
      <c r="KSH27" s="2"/>
      <c r="KSI27" s="2"/>
      <c r="KSJ27" s="2"/>
      <c r="KSK27" s="2"/>
      <c r="KSL27" s="2"/>
      <c r="KSM27" s="2"/>
      <c r="KSN27" s="2"/>
      <c r="KSO27" s="2"/>
      <c r="KSP27" s="2"/>
      <c r="KSQ27" s="2"/>
      <c r="KSR27" s="2"/>
      <c r="KSS27" s="2"/>
      <c r="KST27" s="2"/>
      <c r="KSU27" s="2"/>
      <c r="KSV27" s="2"/>
      <c r="KSW27" s="2"/>
      <c r="KSX27" s="2"/>
      <c r="KSY27" s="2"/>
      <c r="KSZ27" s="2"/>
      <c r="KTA27" s="2"/>
      <c r="KTB27" s="2"/>
      <c r="KTC27" s="2"/>
      <c r="KTD27" s="2"/>
      <c r="KTE27" s="2"/>
      <c r="KTF27" s="2"/>
      <c r="KTG27" s="2"/>
      <c r="KTH27" s="2"/>
      <c r="KTI27" s="2"/>
      <c r="KTJ27" s="2"/>
      <c r="KTK27" s="2"/>
      <c r="KTL27" s="2"/>
      <c r="KTM27" s="2"/>
      <c r="KTN27" s="2"/>
      <c r="KTO27" s="2"/>
      <c r="KTP27" s="2"/>
      <c r="KTQ27" s="2"/>
      <c r="KTR27" s="2"/>
      <c r="KTS27" s="2"/>
      <c r="KTT27" s="2"/>
      <c r="KTU27" s="2"/>
      <c r="KTV27" s="2"/>
      <c r="KTW27" s="2"/>
      <c r="KTX27" s="2"/>
      <c r="KTY27" s="2"/>
      <c r="KTZ27" s="2"/>
      <c r="KUA27" s="2"/>
      <c r="KUB27" s="2"/>
      <c r="KUC27" s="2"/>
      <c r="KUD27" s="2"/>
      <c r="KUE27" s="2"/>
      <c r="KUF27" s="2"/>
      <c r="KUG27" s="2"/>
      <c r="KUH27" s="2"/>
      <c r="KUI27" s="2"/>
      <c r="KUJ27" s="2"/>
      <c r="KUK27" s="2"/>
      <c r="KUL27" s="2"/>
      <c r="KUM27" s="2"/>
      <c r="KUN27" s="2"/>
      <c r="KUO27" s="2"/>
      <c r="KUP27" s="2"/>
      <c r="KUQ27" s="2"/>
      <c r="KUR27" s="2"/>
      <c r="KUS27" s="2"/>
      <c r="KUT27" s="2"/>
      <c r="KUU27" s="2"/>
      <c r="KUV27" s="2"/>
      <c r="KUW27" s="2"/>
      <c r="KUX27" s="2"/>
      <c r="KUY27" s="2"/>
      <c r="KUZ27" s="2"/>
      <c r="KVA27" s="2"/>
      <c r="KVB27" s="2"/>
      <c r="KVC27" s="2"/>
      <c r="KVD27" s="2"/>
      <c r="KVE27" s="2"/>
      <c r="KVF27" s="2"/>
      <c r="KVG27" s="2"/>
      <c r="KVH27" s="2"/>
      <c r="KVI27" s="2"/>
      <c r="KVJ27" s="2"/>
      <c r="KVK27" s="2"/>
      <c r="KVL27" s="2"/>
      <c r="KVM27" s="2"/>
      <c r="KVN27" s="2"/>
      <c r="KVO27" s="2"/>
      <c r="KVP27" s="2"/>
      <c r="KVQ27" s="2"/>
      <c r="KVR27" s="2"/>
      <c r="KVS27" s="2"/>
      <c r="KVT27" s="2"/>
      <c r="KVU27" s="2"/>
      <c r="KVV27" s="2"/>
      <c r="KVW27" s="2"/>
      <c r="KVX27" s="2"/>
      <c r="KVY27" s="2"/>
      <c r="KVZ27" s="2"/>
      <c r="KWA27" s="2"/>
      <c r="KWB27" s="2"/>
      <c r="KWC27" s="2"/>
      <c r="KWD27" s="2"/>
      <c r="KWE27" s="2"/>
      <c r="KWF27" s="2"/>
      <c r="KWG27" s="2"/>
      <c r="KWH27" s="2"/>
      <c r="KWI27" s="2"/>
      <c r="KWJ27" s="2"/>
      <c r="KWK27" s="2"/>
      <c r="KWL27" s="2"/>
      <c r="KWM27" s="2"/>
      <c r="KWN27" s="2"/>
      <c r="KWO27" s="2"/>
      <c r="KWP27" s="2"/>
      <c r="KWQ27" s="2"/>
      <c r="KWR27" s="2"/>
      <c r="KWS27" s="2"/>
      <c r="KWT27" s="2"/>
      <c r="KWU27" s="2"/>
      <c r="KWV27" s="2"/>
      <c r="KWW27" s="2"/>
      <c r="KWX27" s="2"/>
      <c r="KWY27" s="2"/>
      <c r="KWZ27" s="2"/>
      <c r="KXA27" s="2"/>
      <c r="KXB27" s="2"/>
      <c r="KXC27" s="2"/>
      <c r="KXD27" s="2"/>
      <c r="KXE27" s="2"/>
      <c r="KXF27" s="2"/>
      <c r="KXG27" s="2"/>
      <c r="KXH27" s="2"/>
      <c r="KXI27" s="2"/>
      <c r="KXJ27" s="2"/>
      <c r="KXK27" s="2"/>
      <c r="KXL27" s="2"/>
      <c r="KXM27" s="2"/>
      <c r="KXN27" s="2"/>
      <c r="KXO27" s="2"/>
      <c r="KXP27" s="2"/>
      <c r="KXQ27" s="2"/>
      <c r="KXR27" s="2"/>
      <c r="KXS27" s="2"/>
      <c r="KXT27" s="2"/>
      <c r="KXU27" s="2"/>
      <c r="KXV27" s="2"/>
      <c r="KXW27" s="2"/>
      <c r="KXX27" s="2"/>
      <c r="KXY27" s="2"/>
      <c r="KXZ27" s="2"/>
      <c r="KYA27" s="2"/>
      <c r="KYB27" s="2"/>
      <c r="KYC27" s="2"/>
      <c r="KYD27" s="2"/>
      <c r="KYE27" s="2"/>
      <c r="KYF27" s="2"/>
      <c r="KYG27" s="2"/>
      <c r="KYH27" s="2"/>
      <c r="KYI27" s="2"/>
      <c r="KYJ27" s="2"/>
      <c r="KYK27" s="2"/>
      <c r="KYL27" s="2"/>
      <c r="KYM27" s="2"/>
      <c r="KYN27" s="2"/>
      <c r="KYO27" s="2"/>
      <c r="KYP27" s="2"/>
      <c r="KYQ27" s="2"/>
      <c r="KYR27" s="2"/>
      <c r="KYS27" s="2"/>
      <c r="KYT27" s="2"/>
      <c r="KYU27" s="2"/>
      <c r="KYV27" s="2"/>
      <c r="KYW27" s="2"/>
      <c r="KYX27" s="2"/>
      <c r="KYY27" s="2"/>
      <c r="KYZ27" s="2"/>
      <c r="KZA27" s="2"/>
      <c r="KZB27" s="2"/>
      <c r="KZC27" s="2"/>
      <c r="KZD27" s="2"/>
      <c r="KZE27" s="2"/>
      <c r="KZF27" s="2"/>
      <c r="KZG27" s="2"/>
      <c r="KZH27" s="2"/>
      <c r="KZI27" s="2"/>
      <c r="KZJ27" s="2"/>
      <c r="KZK27" s="2"/>
      <c r="KZL27" s="2"/>
      <c r="KZM27" s="2"/>
      <c r="KZN27" s="2"/>
      <c r="KZO27" s="2"/>
      <c r="KZP27" s="2"/>
      <c r="KZQ27" s="2"/>
      <c r="KZR27" s="2"/>
      <c r="KZS27" s="2"/>
      <c r="KZT27" s="2"/>
      <c r="KZU27" s="2"/>
      <c r="KZV27" s="2"/>
      <c r="KZW27" s="2"/>
      <c r="KZX27" s="2"/>
      <c r="KZY27" s="2"/>
      <c r="KZZ27" s="2"/>
      <c r="LAA27" s="2"/>
      <c r="LAB27" s="2"/>
      <c r="LAC27" s="2"/>
      <c r="LAD27" s="2"/>
      <c r="LAE27" s="2"/>
      <c r="LAF27" s="2"/>
      <c r="LAG27" s="2"/>
      <c r="LAH27" s="2"/>
      <c r="LAI27" s="2"/>
      <c r="LAJ27" s="2"/>
      <c r="LAK27" s="2"/>
      <c r="LAL27" s="2"/>
      <c r="LAM27" s="2"/>
      <c r="LAN27" s="2"/>
      <c r="LAO27" s="2"/>
      <c r="LAP27" s="2"/>
      <c r="LAQ27" s="2"/>
      <c r="LAR27" s="2"/>
      <c r="LAS27" s="2"/>
      <c r="LAT27" s="2"/>
      <c r="LAU27" s="2"/>
      <c r="LAV27" s="2"/>
      <c r="LAW27" s="2"/>
      <c r="LAX27" s="2"/>
      <c r="LAY27" s="2"/>
      <c r="LAZ27" s="2"/>
      <c r="LBA27" s="2"/>
      <c r="LBB27" s="2"/>
      <c r="LBC27" s="2"/>
      <c r="LBD27" s="2"/>
      <c r="LBE27" s="2"/>
      <c r="LBF27" s="2"/>
      <c r="LBG27" s="2"/>
      <c r="LBH27" s="2"/>
      <c r="LBI27" s="2"/>
      <c r="LBJ27" s="2"/>
      <c r="LBK27" s="2"/>
      <c r="LBL27" s="2"/>
      <c r="LBM27" s="2"/>
      <c r="LBN27" s="2"/>
      <c r="LBO27" s="2"/>
      <c r="LBP27" s="2"/>
      <c r="LBQ27" s="2"/>
      <c r="LBR27" s="2"/>
      <c r="LBS27" s="2"/>
      <c r="LBT27" s="2"/>
      <c r="LBU27" s="2"/>
      <c r="LBV27" s="2"/>
      <c r="LBW27" s="2"/>
      <c r="LBX27" s="2"/>
      <c r="LBY27" s="2"/>
      <c r="LBZ27" s="2"/>
      <c r="LCA27" s="2"/>
      <c r="LCB27" s="2"/>
      <c r="LCC27" s="2"/>
      <c r="LCD27" s="2"/>
      <c r="LCE27" s="2"/>
      <c r="LCF27" s="2"/>
      <c r="LCG27" s="2"/>
      <c r="LCH27" s="2"/>
      <c r="LCI27" s="2"/>
      <c r="LCJ27" s="2"/>
      <c r="LCK27" s="2"/>
      <c r="LCL27" s="2"/>
      <c r="LCM27" s="2"/>
      <c r="LCN27" s="2"/>
      <c r="LCO27" s="2"/>
      <c r="LCP27" s="2"/>
      <c r="LCQ27" s="2"/>
      <c r="LCR27" s="2"/>
      <c r="LCS27" s="2"/>
      <c r="LCT27" s="2"/>
      <c r="LCU27" s="2"/>
      <c r="LCV27" s="2"/>
      <c r="LCW27" s="2"/>
      <c r="LCX27" s="2"/>
      <c r="LCY27" s="2"/>
      <c r="LCZ27" s="2"/>
      <c r="LDA27" s="2"/>
      <c r="LDB27" s="2"/>
      <c r="LDC27" s="2"/>
      <c r="LDD27" s="2"/>
      <c r="LDE27" s="2"/>
      <c r="LDF27" s="2"/>
      <c r="LDG27" s="2"/>
      <c r="LDH27" s="2"/>
      <c r="LDI27" s="2"/>
      <c r="LDJ27" s="2"/>
      <c r="LDK27" s="2"/>
      <c r="LDL27" s="2"/>
      <c r="LDM27" s="2"/>
      <c r="LDN27" s="2"/>
      <c r="LDO27" s="2"/>
      <c r="LDP27" s="2"/>
      <c r="LDQ27" s="2"/>
      <c r="LDR27" s="2"/>
      <c r="LDS27" s="2"/>
      <c r="LDT27" s="2"/>
      <c r="LDU27" s="2"/>
      <c r="LDV27" s="2"/>
      <c r="LDW27" s="2"/>
      <c r="LDX27" s="2"/>
      <c r="LDY27" s="2"/>
      <c r="LDZ27" s="2"/>
      <c r="LEA27" s="2"/>
      <c r="LEB27" s="2"/>
      <c r="LEC27" s="2"/>
      <c r="LED27" s="2"/>
      <c r="LEE27" s="2"/>
      <c r="LEF27" s="2"/>
      <c r="LEG27" s="2"/>
      <c r="LEH27" s="2"/>
      <c r="LEI27" s="2"/>
      <c r="LEJ27" s="2"/>
      <c r="LEK27" s="2"/>
      <c r="LEL27" s="2"/>
      <c r="LEM27" s="2"/>
      <c r="LEN27" s="2"/>
      <c r="LEO27" s="2"/>
      <c r="LEP27" s="2"/>
      <c r="LEQ27" s="2"/>
      <c r="LER27" s="2"/>
      <c r="LES27" s="2"/>
      <c r="LET27" s="2"/>
      <c r="LEU27" s="2"/>
      <c r="LEV27" s="2"/>
      <c r="LEW27" s="2"/>
      <c r="LEX27" s="2"/>
      <c r="LEY27" s="2"/>
      <c r="LEZ27" s="2"/>
      <c r="LFA27" s="2"/>
      <c r="LFB27" s="2"/>
      <c r="LFC27" s="2"/>
      <c r="LFD27" s="2"/>
      <c r="LFE27" s="2"/>
      <c r="LFF27" s="2"/>
      <c r="LFG27" s="2"/>
      <c r="LFH27" s="2"/>
      <c r="LFI27" s="2"/>
      <c r="LFJ27" s="2"/>
      <c r="LFK27" s="2"/>
      <c r="LFL27" s="2"/>
      <c r="LFM27" s="2"/>
      <c r="LFN27" s="2"/>
      <c r="LFO27" s="2"/>
      <c r="LFP27" s="2"/>
      <c r="LFQ27" s="2"/>
      <c r="LFR27" s="2"/>
      <c r="LFS27" s="2"/>
      <c r="LFT27" s="2"/>
      <c r="LFU27" s="2"/>
      <c r="LFV27" s="2"/>
      <c r="LFW27" s="2"/>
      <c r="LFX27" s="2"/>
      <c r="LFY27" s="2"/>
      <c r="LFZ27" s="2"/>
      <c r="LGA27" s="2"/>
      <c r="LGB27" s="2"/>
      <c r="LGC27" s="2"/>
      <c r="LGD27" s="2"/>
      <c r="LGE27" s="2"/>
      <c r="LGF27" s="2"/>
      <c r="LGG27" s="2"/>
      <c r="LGH27" s="2"/>
      <c r="LGI27" s="2"/>
      <c r="LGJ27" s="2"/>
      <c r="LGK27" s="2"/>
      <c r="LGL27" s="2"/>
      <c r="LGM27" s="2"/>
      <c r="LGN27" s="2"/>
      <c r="LGO27" s="2"/>
      <c r="LGP27" s="2"/>
      <c r="LGQ27" s="2"/>
      <c r="LGR27" s="2"/>
      <c r="LGS27" s="2"/>
      <c r="LGT27" s="2"/>
      <c r="LGU27" s="2"/>
      <c r="LGV27" s="2"/>
      <c r="LGW27" s="2"/>
      <c r="LGX27" s="2"/>
      <c r="LGY27" s="2"/>
      <c r="LGZ27" s="2"/>
      <c r="LHA27" s="2"/>
      <c r="LHB27" s="2"/>
      <c r="LHC27" s="2"/>
      <c r="LHD27" s="2"/>
      <c r="LHE27" s="2"/>
      <c r="LHF27" s="2"/>
      <c r="LHG27" s="2"/>
      <c r="LHH27" s="2"/>
      <c r="LHI27" s="2"/>
      <c r="LHJ27" s="2"/>
      <c r="LHK27" s="2"/>
      <c r="LHL27" s="2"/>
      <c r="LHM27" s="2"/>
      <c r="LHN27" s="2"/>
      <c r="LHO27" s="2"/>
      <c r="LHP27" s="2"/>
      <c r="LHQ27" s="2"/>
      <c r="LHR27" s="2"/>
      <c r="LHS27" s="2"/>
      <c r="LHT27" s="2"/>
      <c r="LHU27" s="2"/>
      <c r="LHV27" s="2"/>
      <c r="LHW27" s="2"/>
      <c r="LHX27" s="2"/>
      <c r="LHY27" s="2"/>
      <c r="LHZ27" s="2"/>
      <c r="LIA27" s="2"/>
      <c r="LIB27" s="2"/>
      <c r="LIC27" s="2"/>
      <c r="LID27" s="2"/>
      <c r="LIE27" s="2"/>
      <c r="LIF27" s="2"/>
      <c r="LIG27" s="2"/>
      <c r="LIH27" s="2"/>
      <c r="LII27" s="2"/>
      <c r="LIJ27" s="2"/>
      <c r="LIK27" s="2"/>
      <c r="LIL27" s="2"/>
      <c r="LIM27" s="2"/>
      <c r="LIN27" s="2"/>
      <c r="LIO27" s="2"/>
      <c r="LIP27" s="2"/>
      <c r="LIQ27" s="2"/>
      <c r="LIR27" s="2"/>
      <c r="LIS27" s="2"/>
      <c r="LIT27" s="2"/>
      <c r="LIU27" s="2"/>
      <c r="LIV27" s="2"/>
      <c r="LIW27" s="2"/>
      <c r="LIX27" s="2"/>
      <c r="LIY27" s="2"/>
      <c r="LIZ27" s="2"/>
      <c r="LJA27" s="2"/>
      <c r="LJB27" s="2"/>
      <c r="LJC27" s="2"/>
      <c r="LJD27" s="2"/>
      <c r="LJE27" s="2"/>
      <c r="LJF27" s="2"/>
      <c r="LJG27" s="2"/>
      <c r="LJH27" s="2"/>
      <c r="LJI27" s="2"/>
      <c r="LJJ27" s="2"/>
      <c r="LJK27" s="2"/>
      <c r="LJL27" s="2"/>
      <c r="LJM27" s="2"/>
      <c r="LJN27" s="2"/>
      <c r="LJO27" s="2"/>
      <c r="LJP27" s="2"/>
      <c r="LJQ27" s="2"/>
      <c r="LJR27" s="2"/>
      <c r="LJS27" s="2"/>
      <c r="LJT27" s="2"/>
      <c r="LJU27" s="2"/>
      <c r="LJV27" s="2"/>
      <c r="LJW27" s="2"/>
      <c r="LJX27" s="2"/>
      <c r="LJY27" s="2"/>
      <c r="LJZ27" s="2"/>
      <c r="LKA27" s="2"/>
      <c r="LKB27" s="2"/>
      <c r="LKC27" s="2"/>
      <c r="LKD27" s="2"/>
      <c r="LKE27" s="2"/>
      <c r="LKF27" s="2"/>
      <c r="LKG27" s="2"/>
      <c r="LKH27" s="2"/>
      <c r="LKI27" s="2"/>
      <c r="LKJ27" s="2"/>
      <c r="LKK27" s="2"/>
      <c r="LKL27" s="2"/>
      <c r="LKM27" s="2"/>
      <c r="LKN27" s="2"/>
      <c r="LKO27" s="2"/>
      <c r="LKP27" s="2"/>
      <c r="LKQ27" s="2"/>
      <c r="LKR27" s="2"/>
      <c r="LKS27" s="2"/>
      <c r="LKT27" s="2"/>
      <c r="LKU27" s="2"/>
      <c r="LKV27" s="2"/>
      <c r="LKW27" s="2"/>
      <c r="LKX27" s="2"/>
      <c r="LKY27" s="2"/>
      <c r="LKZ27" s="2"/>
      <c r="LLA27" s="2"/>
      <c r="LLB27" s="2"/>
      <c r="LLC27" s="2"/>
      <c r="LLD27" s="2"/>
      <c r="LLE27" s="2"/>
      <c r="LLF27" s="2"/>
      <c r="LLG27" s="2"/>
      <c r="LLH27" s="2"/>
      <c r="LLI27" s="2"/>
      <c r="LLJ27" s="2"/>
      <c r="LLK27" s="2"/>
      <c r="LLL27" s="2"/>
      <c r="LLM27" s="2"/>
      <c r="LLN27" s="2"/>
      <c r="LLO27" s="2"/>
      <c r="LLP27" s="2"/>
      <c r="LLQ27" s="2"/>
      <c r="LLR27" s="2"/>
      <c r="LLS27" s="2"/>
      <c r="LLT27" s="2"/>
      <c r="LLU27" s="2"/>
      <c r="LLV27" s="2"/>
      <c r="LLW27" s="2"/>
      <c r="LLX27" s="2"/>
      <c r="LLY27" s="2"/>
      <c r="LLZ27" s="2"/>
      <c r="LMA27" s="2"/>
      <c r="LMB27" s="2"/>
      <c r="LMC27" s="2"/>
      <c r="LMD27" s="2"/>
      <c r="LME27" s="2"/>
      <c r="LMF27" s="2"/>
      <c r="LMG27" s="2"/>
      <c r="LMH27" s="2"/>
      <c r="LMI27" s="2"/>
      <c r="LMJ27" s="2"/>
      <c r="LMK27" s="2"/>
      <c r="LML27" s="2"/>
      <c r="LMM27" s="2"/>
      <c r="LMN27" s="2"/>
      <c r="LMO27" s="2"/>
      <c r="LMP27" s="2"/>
      <c r="LMQ27" s="2"/>
      <c r="LMR27" s="2"/>
      <c r="LMS27" s="2"/>
      <c r="LMT27" s="2"/>
      <c r="LMU27" s="2"/>
      <c r="LMV27" s="2"/>
      <c r="LMW27" s="2"/>
      <c r="LMX27" s="2"/>
      <c r="LMY27" s="2"/>
      <c r="LMZ27" s="2"/>
      <c r="LNA27" s="2"/>
      <c r="LNB27" s="2"/>
      <c r="LNC27" s="2"/>
      <c r="LND27" s="2"/>
      <c r="LNE27" s="2"/>
      <c r="LNF27" s="2"/>
      <c r="LNG27" s="2"/>
      <c r="LNH27" s="2"/>
      <c r="LNI27" s="2"/>
      <c r="LNJ27" s="2"/>
      <c r="LNK27" s="2"/>
      <c r="LNL27" s="2"/>
      <c r="LNM27" s="2"/>
      <c r="LNN27" s="2"/>
      <c r="LNO27" s="2"/>
      <c r="LNP27" s="2"/>
      <c r="LNQ27" s="2"/>
      <c r="LNR27" s="2"/>
      <c r="LNS27" s="2"/>
      <c r="LNT27" s="2"/>
      <c r="LNU27" s="2"/>
      <c r="LNV27" s="2"/>
      <c r="LNW27" s="2"/>
      <c r="LNX27" s="2"/>
      <c r="LNY27" s="2"/>
      <c r="LNZ27" s="2"/>
      <c r="LOA27" s="2"/>
      <c r="LOB27" s="2"/>
      <c r="LOC27" s="2"/>
      <c r="LOD27" s="2"/>
      <c r="LOE27" s="2"/>
      <c r="LOF27" s="2"/>
      <c r="LOG27" s="2"/>
      <c r="LOH27" s="2"/>
      <c r="LOI27" s="2"/>
      <c r="LOJ27" s="2"/>
      <c r="LOK27" s="2"/>
      <c r="LOL27" s="2"/>
      <c r="LOM27" s="2"/>
      <c r="LON27" s="2"/>
      <c r="LOO27" s="2"/>
      <c r="LOP27" s="2"/>
      <c r="LOQ27" s="2"/>
      <c r="LOR27" s="2"/>
      <c r="LOS27" s="2"/>
      <c r="LOT27" s="2"/>
      <c r="LOU27" s="2"/>
      <c r="LOV27" s="2"/>
      <c r="LOW27" s="2"/>
      <c r="LOX27" s="2"/>
      <c r="LOY27" s="2"/>
      <c r="LOZ27" s="2"/>
      <c r="LPA27" s="2"/>
      <c r="LPB27" s="2"/>
      <c r="LPC27" s="2"/>
      <c r="LPD27" s="2"/>
      <c r="LPE27" s="2"/>
      <c r="LPF27" s="2"/>
      <c r="LPG27" s="2"/>
      <c r="LPH27" s="2"/>
      <c r="LPI27" s="2"/>
      <c r="LPJ27" s="2"/>
      <c r="LPK27" s="2"/>
      <c r="LPL27" s="2"/>
      <c r="LPM27" s="2"/>
      <c r="LPN27" s="2"/>
      <c r="LPO27" s="2"/>
      <c r="LPP27" s="2"/>
      <c r="LPQ27" s="2"/>
      <c r="LPR27" s="2"/>
      <c r="LPS27" s="2"/>
      <c r="LPT27" s="2"/>
      <c r="LPU27" s="2"/>
      <c r="LPV27" s="2"/>
      <c r="LPW27" s="2"/>
      <c r="LPX27" s="2"/>
      <c r="LPY27" s="2"/>
      <c r="LPZ27" s="2"/>
      <c r="LQA27" s="2"/>
      <c r="LQB27" s="2"/>
      <c r="LQC27" s="2"/>
      <c r="LQD27" s="2"/>
      <c r="LQE27" s="2"/>
      <c r="LQF27" s="2"/>
      <c r="LQG27" s="2"/>
      <c r="LQH27" s="2"/>
      <c r="LQI27" s="2"/>
      <c r="LQJ27" s="2"/>
      <c r="LQK27" s="2"/>
      <c r="LQL27" s="2"/>
      <c r="LQM27" s="2"/>
      <c r="LQN27" s="2"/>
      <c r="LQO27" s="2"/>
      <c r="LQP27" s="2"/>
      <c r="LQQ27" s="2"/>
      <c r="LQR27" s="2"/>
      <c r="LQS27" s="2"/>
      <c r="LQT27" s="2"/>
      <c r="LQU27" s="2"/>
      <c r="LQV27" s="2"/>
      <c r="LQW27" s="2"/>
      <c r="LQX27" s="2"/>
      <c r="LQY27" s="2"/>
      <c r="LQZ27" s="2"/>
      <c r="LRA27" s="2"/>
      <c r="LRB27" s="2"/>
      <c r="LRC27" s="2"/>
      <c r="LRD27" s="2"/>
      <c r="LRE27" s="2"/>
      <c r="LRF27" s="2"/>
      <c r="LRG27" s="2"/>
      <c r="LRH27" s="2"/>
      <c r="LRI27" s="2"/>
      <c r="LRJ27" s="2"/>
      <c r="LRK27" s="2"/>
      <c r="LRL27" s="2"/>
      <c r="LRM27" s="2"/>
      <c r="LRN27" s="2"/>
      <c r="LRO27" s="2"/>
      <c r="LRP27" s="2"/>
      <c r="LRQ27" s="2"/>
      <c r="LRR27" s="2"/>
      <c r="LRS27" s="2"/>
      <c r="LRT27" s="2"/>
      <c r="LRU27" s="2"/>
      <c r="LRV27" s="2"/>
      <c r="LRW27" s="2"/>
      <c r="LRX27" s="2"/>
      <c r="LRY27" s="2"/>
      <c r="LRZ27" s="2"/>
      <c r="LSA27" s="2"/>
      <c r="LSB27" s="2"/>
      <c r="LSC27" s="2"/>
      <c r="LSD27" s="2"/>
      <c r="LSE27" s="2"/>
      <c r="LSF27" s="2"/>
      <c r="LSG27" s="2"/>
      <c r="LSH27" s="2"/>
      <c r="LSI27" s="2"/>
      <c r="LSJ27" s="2"/>
      <c r="LSK27" s="2"/>
      <c r="LSL27" s="2"/>
      <c r="LSM27" s="2"/>
      <c r="LSN27" s="2"/>
      <c r="LSO27" s="2"/>
      <c r="LSP27" s="2"/>
      <c r="LSQ27" s="2"/>
      <c r="LSR27" s="2"/>
      <c r="LSS27" s="2"/>
      <c r="LST27" s="2"/>
      <c r="LSU27" s="2"/>
      <c r="LSV27" s="2"/>
      <c r="LSW27" s="2"/>
      <c r="LSX27" s="2"/>
      <c r="LSY27" s="2"/>
      <c r="LSZ27" s="2"/>
      <c r="LTA27" s="2"/>
      <c r="LTB27" s="2"/>
      <c r="LTC27" s="2"/>
      <c r="LTD27" s="2"/>
      <c r="LTE27" s="2"/>
      <c r="LTF27" s="2"/>
      <c r="LTG27" s="2"/>
      <c r="LTH27" s="2"/>
      <c r="LTI27" s="2"/>
      <c r="LTJ27" s="2"/>
      <c r="LTK27" s="2"/>
      <c r="LTL27" s="2"/>
      <c r="LTM27" s="2"/>
      <c r="LTN27" s="2"/>
      <c r="LTO27" s="2"/>
      <c r="LTP27" s="2"/>
      <c r="LTQ27" s="2"/>
      <c r="LTR27" s="2"/>
      <c r="LTS27" s="2"/>
      <c r="LTT27" s="2"/>
      <c r="LTU27" s="2"/>
      <c r="LTV27" s="2"/>
      <c r="LTW27" s="2"/>
      <c r="LTX27" s="2"/>
      <c r="LTY27" s="2"/>
      <c r="LTZ27" s="2"/>
      <c r="LUA27" s="2"/>
      <c r="LUB27" s="2"/>
      <c r="LUC27" s="2"/>
      <c r="LUD27" s="2"/>
      <c r="LUE27" s="2"/>
      <c r="LUF27" s="2"/>
      <c r="LUG27" s="2"/>
      <c r="LUH27" s="2"/>
      <c r="LUI27" s="2"/>
      <c r="LUJ27" s="2"/>
      <c r="LUK27" s="2"/>
      <c r="LUL27" s="2"/>
      <c r="LUM27" s="2"/>
      <c r="LUN27" s="2"/>
      <c r="LUO27" s="2"/>
      <c r="LUP27" s="2"/>
      <c r="LUQ27" s="2"/>
      <c r="LUR27" s="2"/>
      <c r="LUS27" s="2"/>
      <c r="LUT27" s="2"/>
      <c r="LUU27" s="2"/>
      <c r="LUV27" s="2"/>
      <c r="LUW27" s="2"/>
      <c r="LUX27" s="2"/>
      <c r="LUY27" s="2"/>
      <c r="LUZ27" s="2"/>
      <c r="LVA27" s="2"/>
      <c r="LVB27" s="2"/>
      <c r="LVC27" s="2"/>
      <c r="LVD27" s="2"/>
      <c r="LVE27" s="2"/>
      <c r="LVF27" s="2"/>
      <c r="LVG27" s="2"/>
      <c r="LVH27" s="2"/>
      <c r="LVI27" s="2"/>
      <c r="LVJ27" s="2"/>
      <c r="LVK27" s="2"/>
      <c r="LVL27" s="2"/>
      <c r="LVM27" s="2"/>
      <c r="LVN27" s="2"/>
      <c r="LVO27" s="2"/>
      <c r="LVP27" s="2"/>
      <c r="LVQ27" s="2"/>
      <c r="LVR27" s="2"/>
      <c r="LVS27" s="2"/>
      <c r="LVT27" s="2"/>
      <c r="LVU27" s="2"/>
      <c r="LVV27" s="2"/>
      <c r="LVW27" s="2"/>
      <c r="LVX27" s="2"/>
      <c r="LVY27" s="2"/>
      <c r="LVZ27" s="2"/>
      <c r="LWA27" s="2"/>
      <c r="LWB27" s="2"/>
      <c r="LWC27" s="2"/>
      <c r="LWD27" s="2"/>
      <c r="LWE27" s="2"/>
      <c r="LWF27" s="2"/>
      <c r="LWG27" s="2"/>
      <c r="LWH27" s="2"/>
      <c r="LWI27" s="2"/>
      <c r="LWJ27" s="2"/>
      <c r="LWK27" s="2"/>
      <c r="LWL27" s="2"/>
      <c r="LWM27" s="2"/>
      <c r="LWN27" s="2"/>
      <c r="LWO27" s="2"/>
      <c r="LWP27" s="2"/>
      <c r="LWQ27" s="2"/>
      <c r="LWR27" s="2"/>
      <c r="LWS27" s="2"/>
      <c r="LWT27" s="2"/>
      <c r="LWU27" s="2"/>
      <c r="LWV27" s="2"/>
      <c r="LWW27" s="2"/>
      <c r="LWX27" s="2"/>
      <c r="LWY27" s="2"/>
      <c r="LWZ27" s="2"/>
      <c r="LXA27" s="2"/>
      <c r="LXB27" s="2"/>
      <c r="LXC27" s="2"/>
      <c r="LXD27" s="2"/>
      <c r="LXE27" s="2"/>
      <c r="LXF27" s="2"/>
      <c r="LXG27" s="2"/>
      <c r="LXH27" s="2"/>
      <c r="LXI27" s="2"/>
      <c r="LXJ27" s="2"/>
      <c r="LXK27" s="2"/>
      <c r="LXL27" s="2"/>
      <c r="LXM27" s="2"/>
      <c r="LXN27" s="2"/>
      <c r="LXO27" s="2"/>
      <c r="LXP27" s="2"/>
      <c r="LXQ27" s="2"/>
      <c r="LXR27" s="2"/>
      <c r="LXS27" s="2"/>
      <c r="LXT27" s="2"/>
      <c r="LXU27" s="2"/>
      <c r="LXV27" s="2"/>
      <c r="LXW27" s="2"/>
      <c r="LXX27" s="2"/>
      <c r="LXY27" s="2"/>
      <c r="LXZ27" s="2"/>
      <c r="LYA27" s="2"/>
      <c r="LYB27" s="2"/>
      <c r="LYC27" s="2"/>
      <c r="LYD27" s="2"/>
      <c r="LYE27" s="2"/>
      <c r="LYF27" s="2"/>
      <c r="LYG27" s="2"/>
      <c r="LYH27" s="2"/>
      <c r="LYI27" s="2"/>
      <c r="LYJ27" s="2"/>
      <c r="LYK27" s="2"/>
      <c r="LYL27" s="2"/>
      <c r="LYM27" s="2"/>
      <c r="LYN27" s="2"/>
      <c r="LYO27" s="2"/>
      <c r="LYP27" s="2"/>
      <c r="LYQ27" s="2"/>
      <c r="LYR27" s="2"/>
      <c r="LYS27" s="2"/>
      <c r="LYT27" s="2"/>
      <c r="LYU27" s="2"/>
      <c r="LYV27" s="2"/>
      <c r="LYW27" s="2"/>
      <c r="LYX27" s="2"/>
      <c r="LYY27" s="2"/>
      <c r="LYZ27" s="2"/>
      <c r="LZA27" s="2"/>
      <c r="LZB27" s="2"/>
      <c r="LZC27" s="2"/>
      <c r="LZD27" s="2"/>
      <c r="LZE27" s="2"/>
      <c r="LZF27" s="2"/>
      <c r="LZG27" s="2"/>
      <c r="LZH27" s="2"/>
      <c r="LZI27" s="2"/>
      <c r="LZJ27" s="2"/>
      <c r="LZK27" s="2"/>
      <c r="LZL27" s="2"/>
      <c r="LZM27" s="2"/>
      <c r="LZN27" s="2"/>
      <c r="LZO27" s="2"/>
      <c r="LZP27" s="2"/>
      <c r="LZQ27" s="2"/>
      <c r="LZR27" s="2"/>
      <c r="LZS27" s="2"/>
      <c r="LZT27" s="2"/>
      <c r="LZU27" s="2"/>
      <c r="LZV27" s="2"/>
      <c r="LZW27" s="2"/>
      <c r="LZX27" s="2"/>
      <c r="LZY27" s="2"/>
      <c r="LZZ27" s="2"/>
      <c r="MAA27" s="2"/>
      <c r="MAB27" s="2"/>
      <c r="MAC27" s="2"/>
      <c r="MAD27" s="2"/>
      <c r="MAE27" s="2"/>
      <c r="MAF27" s="2"/>
      <c r="MAG27" s="2"/>
      <c r="MAH27" s="2"/>
      <c r="MAI27" s="2"/>
      <c r="MAJ27" s="2"/>
      <c r="MAK27" s="2"/>
      <c r="MAL27" s="2"/>
      <c r="MAM27" s="2"/>
      <c r="MAN27" s="2"/>
      <c r="MAO27" s="2"/>
      <c r="MAP27" s="2"/>
      <c r="MAQ27" s="2"/>
      <c r="MAR27" s="2"/>
      <c r="MAS27" s="2"/>
      <c r="MAT27" s="2"/>
      <c r="MAU27" s="2"/>
      <c r="MAV27" s="2"/>
      <c r="MAW27" s="2"/>
      <c r="MAX27" s="2"/>
      <c r="MAY27" s="2"/>
      <c r="MAZ27" s="2"/>
      <c r="MBA27" s="2"/>
      <c r="MBB27" s="2"/>
      <c r="MBC27" s="2"/>
      <c r="MBD27" s="2"/>
      <c r="MBE27" s="2"/>
      <c r="MBF27" s="2"/>
      <c r="MBG27" s="2"/>
      <c r="MBH27" s="2"/>
      <c r="MBI27" s="2"/>
      <c r="MBJ27" s="2"/>
      <c r="MBK27" s="2"/>
      <c r="MBL27" s="2"/>
      <c r="MBM27" s="2"/>
      <c r="MBN27" s="2"/>
      <c r="MBO27" s="2"/>
      <c r="MBP27" s="2"/>
      <c r="MBQ27" s="2"/>
      <c r="MBR27" s="2"/>
      <c r="MBS27" s="2"/>
      <c r="MBT27" s="2"/>
      <c r="MBU27" s="2"/>
      <c r="MBV27" s="2"/>
      <c r="MBW27" s="2"/>
      <c r="MBX27" s="2"/>
      <c r="MBY27" s="2"/>
      <c r="MBZ27" s="2"/>
      <c r="MCA27" s="2"/>
      <c r="MCB27" s="2"/>
      <c r="MCC27" s="2"/>
      <c r="MCD27" s="2"/>
      <c r="MCE27" s="2"/>
      <c r="MCF27" s="2"/>
      <c r="MCG27" s="2"/>
      <c r="MCH27" s="2"/>
      <c r="MCI27" s="2"/>
      <c r="MCJ27" s="2"/>
      <c r="MCK27" s="2"/>
      <c r="MCL27" s="2"/>
      <c r="MCM27" s="2"/>
      <c r="MCN27" s="2"/>
      <c r="MCO27" s="2"/>
      <c r="MCP27" s="2"/>
      <c r="MCQ27" s="2"/>
      <c r="MCR27" s="2"/>
      <c r="MCS27" s="2"/>
      <c r="MCT27" s="2"/>
      <c r="MCU27" s="2"/>
      <c r="MCV27" s="2"/>
      <c r="MCW27" s="2"/>
      <c r="MCX27" s="2"/>
      <c r="MCY27" s="2"/>
      <c r="MCZ27" s="2"/>
      <c r="MDA27" s="2"/>
      <c r="MDB27" s="2"/>
      <c r="MDC27" s="2"/>
      <c r="MDD27" s="2"/>
      <c r="MDE27" s="2"/>
      <c r="MDF27" s="2"/>
      <c r="MDG27" s="2"/>
      <c r="MDH27" s="2"/>
      <c r="MDI27" s="2"/>
      <c r="MDJ27" s="2"/>
      <c r="MDK27" s="2"/>
      <c r="MDL27" s="2"/>
      <c r="MDM27" s="2"/>
      <c r="MDN27" s="2"/>
      <c r="MDO27" s="2"/>
      <c r="MDP27" s="2"/>
      <c r="MDQ27" s="2"/>
      <c r="MDR27" s="2"/>
      <c r="MDS27" s="2"/>
      <c r="MDT27" s="2"/>
      <c r="MDU27" s="2"/>
      <c r="MDV27" s="2"/>
      <c r="MDW27" s="2"/>
      <c r="MDX27" s="2"/>
      <c r="MDY27" s="2"/>
      <c r="MDZ27" s="2"/>
      <c r="MEA27" s="2"/>
      <c r="MEB27" s="2"/>
      <c r="MEC27" s="2"/>
      <c r="MED27" s="2"/>
      <c r="MEE27" s="2"/>
      <c r="MEF27" s="2"/>
      <c r="MEG27" s="2"/>
      <c r="MEH27" s="2"/>
      <c r="MEI27" s="2"/>
      <c r="MEJ27" s="2"/>
      <c r="MEK27" s="2"/>
      <c r="MEL27" s="2"/>
      <c r="MEM27" s="2"/>
      <c r="MEN27" s="2"/>
      <c r="MEO27" s="2"/>
      <c r="MEP27" s="2"/>
      <c r="MEQ27" s="2"/>
      <c r="MER27" s="2"/>
      <c r="MES27" s="2"/>
      <c r="MET27" s="2"/>
      <c r="MEU27" s="2"/>
      <c r="MEV27" s="2"/>
      <c r="MEW27" s="2"/>
      <c r="MEX27" s="2"/>
      <c r="MEY27" s="2"/>
      <c r="MEZ27" s="2"/>
      <c r="MFA27" s="2"/>
      <c r="MFB27" s="2"/>
      <c r="MFC27" s="2"/>
      <c r="MFD27" s="2"/>
      <c r="MFE27" s="2"/>
      <c r="MFF27" s="2"/>
      <c r="MFG27" s="2"/>
      <c r="MFH27" s="2"/>
      <c r="MFI27" s="2"/>
      <c r="MFJ27" s="2"/>
      <c r="MFK27" s="2"/>
      <c r="MFL27" s="2"/>
      <c r="MFM27" s="2"/>
      <c r="MFN27" s="2"/>
      <c r="MFO27" s="2"/>
      <c r="MFP27" s="2"/>
      <c r="MFQ27" s="2"/>
      <c r="MFR27" s="2"/>
      <c r="MFS27" s="2"/>
      <c r="MFT27" s="2"/>
      <c r="MFU27" s="2"/>
      <c r="MFV27" s="2"/>
      <c r="MFW27" s="2"/>
      <c r="MFX27" s="2"/>
      <c r="MFY27" s="2"/>
      <c r="MFZ27" s="2"/>
      <c r="MGA27" s="2"/>
      <c r="MGB27" s="2"/>
      <c r="MGC27" s="2"/>
      <c r="MGD27" s="2"/>
      <c r="MGE27" s="2"/>
      <c r="MGF27" s="2"/>
      <c r="MGG27" s="2"/>
      <c r="MGH27" s="2"/>
      <c r="MGI27" s="2"/>
      <c r="MGJ27" s="2"/>
      <c r="MGK27" s="2"/>
      <c r="MGL27" s="2"/>
      <c r="MGM27" s="2"/>
      <c r="MGN27" s="2"/>
      <c r="MGO27" s="2"/>
      <c r="MGP27" s="2"/>
      <c r="MGQ27" s="2"/>
      <c r="MGR27" s="2"/>
      <c r="MGS27" s="2"/>
      <c r="MGT27" s="2"/>
      <c r="MGU27" s="2"/>
      <c r="MGV27" s="2"/>
      <c r="MGW27" s="2"/>
      <c r="MGX27" s="2"/>
      <c r="MGY27" s="2"/>
      <c r="MGZ27" s="2"/>
      <c r="MHA27" s="2"/>
      <c r="MHB27" s="2"/>
      <c r="MHC27" s="2"/>
      <c r="MHD27" s="2"/>
      <c r="MHE27" s="2"/>
      <c r="MHF27" s="2"/>
      <c r="MHG27" s="2"/>
      <c r="MHH27" s="2"/>
      <c r="MHI27" s="2"/>
      <c r="MHJ27" s="2"/>
      <c r="MHK27" s="2"/>
      <c r="MHL27" s="2"/>
      <c r="MHM27" s="2"/>
      <c r="MHN27" s="2"/>
      <c r="MHO27" s="2"/>
      <c r="MHP27" s="2"/>
      <c r="MHQ27" s="2"/>
      <c r="MHR27" s="2"/>
      <c r="MHS27" s="2"/>
      <c r="MHT27" s="2"/>
      <c r="MHU27" s="2"/>
      <c r="MHV27" s="2"/>
      <c r="MHW27" s="2"/>
      <c r="MHX27" s="2"/>
      <c r="MHY27" s="2"/>
      <c r="MHZ27" s="2"/>
      <c r="MIA27" s="2"/>
      <c r="MIB27" s="2"/>
      <c r="MIC27" s="2"/>
      <c r="MID27" s="2"/>
      <c r="MIE27" s="2"/>
      <c r="MIF27" s="2"/>
      <c r="MIG27" s="2"/>
      <c r="MIH27" s="2"/>
      <c r="MII27" s="2"/>
      <c r="MIJ27" s="2"/>
      <c r="MIK27" s="2"/>
      <c r="MIL27" s="2"/>
      <c r="MIM27" s="2"/>
      <c r="MIN27" s="2"/>
      <c r="MIO27" s="2"/>
      <c r="MIP27" s="2"/>
      <c r="MIQ27" s="2"/>
      <c r="MIR27" s="2"/>
      <c r="MIS27" s="2"/>
      <c r="MIT27" s="2"/>
      <c r="MIU27" s="2"/>
      <c r="MIV27" s="2"/>
      <c r="MIW27" s="2"/>
      <c r="MIX27" s="2"/>
      <c r="MIY27" s="2"/>
      <c r="MIZ27" s="2"/>
      <c r="MJA27" s="2"/>
      <c r="MJB27" s="2"/>
      <c r="MJC27" s="2"/>
      <c r="MJD27" s="2"/>
      <c r="MJE27" s="2"/>
      <c r="MJF27" s="2"/>
      <c r="MJG27" s="2"/>
      <c r="MJH27" s="2"/>
      <c r="MJI27" s="2"/>
      <c r="MJJ27" s="2"/>
      <c r="MJK27" s="2"/>
      <c r="MJL27" s="2"/>
      <c r="MJM27" s="2"/>
      <c r="MJN27" s="2"/>
      <c r="MJO27" s="2"/>
      <c r="MJP27" s="2"/>
      <c r="MJQ27" s="2"/>
      <c r="MJR27" s="2"/>
      <c r="MJS27" s="2"/>
      <c r="MJT27" s="2"/>
      <c r="MJU27" s="2"/>
      <c r="MJV27" s="2"/>
      <c r="MJW27" s="2"/>
      <c r="MJX27" s="2"/>
      <c r="MJY27" s="2"/>
      <c r="MJZ27" s="2"/>
      <c r="MKA27" s="2"/>
      <c r="MKB27" s="2"/>
      <c r="MKC27" s="2"/>
      <c r="MKD27" s="2"/>
      <c r="MKE27" s="2"/>
      <c r="MKF27" s="2"/>
      <c r="MKG27" s="2"/>
      <c r="MKH27" s="2"/>
      <c r="MKI27" s="2"/>
      <c r="MKJ27" s="2"/>
      <c r="MKK27" s="2"/>
      <c r="MKL27" s="2"/>
      <c r="MKM27" s="2"/>
      <c r="MKN27" s="2"/>
      <c r="MKO27" s="2"/>
      <c r="MKP27" s="2"/>
      <c r="MKQ27" s="2"/>
      <c r="MKR27" s="2"/>
      <c r="MKS27" s="2"/>
      <c r="MKT27" s="2"/>
      <c r="MKU27" s="2"/>
      <c r="MKV27" s="2"/>
      <c r="MKW27" s="2"/>
      <c r="MKX27" s="2"/>
      <c r="MKY27" s="2"/>
      <c r="MKZ27" s="2"/>
      <c r="MLA27" s="2"/>
      <c r="MLB27" s="2"/>
      <c r="MLC27" s="2"/>
      <c r="MLD27" s="2"/>
      <c r="MLE27" s="2"/>
      <c r="MLF27" s="2"/>
      <c r="MLG27" s="2"/>
      <c r="MLH27" s="2"/>
      <c r="MLI27" s="2"/>
      <c r="MLJ27" s="2"/>
      <c r="MLK27" s="2"/>
      <c r="MLL27" s="2"/>
      <c r="MLM27" s="2"/>
      <c r="MLN27" s="2"/>
      <c r="MLO27" s="2"/>
      <c r="MLP27" s="2"/>
      <c r="MLQ27" s="2"/>
      <c r="MLR27" s="2"/>
      <c r="MLS27" s="2"/>
      <c r="MLT27" s="2"/>
      <c r="MLU27" s="2"/>
      <c r="MLV27" s="2"/>
      <c r="MLW27" s="2"/>
      <c r="MLX27" s="2"/>
      <c r="MLY27" s="2"/>
      <c r="MLZ27" s="2"/>
      <c r="MMA27" s="2"/>
      <c r="MMB27" s="2"/>
      <c r="MMC27" s="2"/>
      <c r="MMD27" s="2"/>
      <c r="MME27" s="2"/>
      <c r="MMF27" s="2"/>
      <c r="MMG27" s="2"/>
      <c r="MMH27" s="2"/>
      <c r="MMI27" s="2"/>
      <c r="MMJ27" s="2"/>
      <c r="MMK27" s="2"/>
      <c r="MML27" s="2"/>
      <c r="MMM27" s="2"/>
      <c r="MMN27" s="2"/>
      <c r="MMO27" s="2"/>
      <c r="MMP27" s="2"/>
      <c r="MMQ27" s="2"/>
      <c r="MMR27" s="2"/>
      <c r="MMS27" s="2"/>
      <c r="MMT27" s="2"/>
      <c r="MMU27" s="2"/>
      <c r="MMV27" s="2"/>
      <c r="MMW27" s="2"/>
      <c r="MMX27" s="2"/>
      <c r="MMY27" s="2"/>
      <c r="MMZ27" s="2"/>
      <c r="MNA27" s="2"/>
      <c r="MNB27" s="2"/>
      <c r="MNC27" s="2"/>
      <c r="MND27" s="2"/>
      <c r="MNE27" s="2"/>
      <c r="MNF27" s="2"/>
      <c r="MNG27" s="2"/>
      <c r="MNH27" s="2"/>
      <c r="MNI27" s="2"/>
      <c r="MNJ27" s="2"/>
      <c r="MNK27" s="2"/>
      <c r="MNL27" s="2"/>
      <c r="MNM27" s="2"/>
      <c r="MNN27" s="2"/>
      <c r="MNO27" s="2"/>
      <c r="MNP27" s="2"/>
      <c r="MNQ27" s="2"/>
      <c r="MNR27" s="2"/>
      <c r="MNS27" s="2"/>
      <c r="MNT27" s="2"/>
      <c r="MNU27" s="2"/>
      <c r="MNV27" s="2"/>
      <c r="MNW27" s="2"/>
      <c r="MNX27" s="2"/>
      <c r="MNY27" s="2"/>
      <c r="MNZ27" s="2"/>
      <c r="MOA27" s="2"/>
      <c r="MOB27" s="2"/>
      <c r="MOC27" s="2"/>
      <c r="MOD27" s="2"/>
      <c r="MOE27" s="2"/>
      <c r="MOF27" s="2"/>
      <c r="MOG27" s="2"/>
      <c r="MOH27" s="2"/>
      <c r="MOI27" s="2"/>
      <c r="MOJ27" s="2"/>
      <c r="MOK27" s="2"/>
      <c r="MOL27" s="2"/>
      <c r="MOM27" s="2"/>
      <c r="MON27" s="2"/>
      <c r="MOO27" s="2"/>
      <c r="MOP27" s="2"/>
      <c r="MOQ27" s="2"/>
      <c r="MOR27" s="2"/>
      <c r="MOS27" s="2"/>
      <c r="MOT27" s="2"/>
      <c r="MOU27" s="2"/>
      <c r="MOV27" s="2"/>
      <c r="MOW27" s="2"/>
      <c r="MOX27" s="2"/>
      <c r="MOY27" s="2"/>
      <c r="MOZ27" s="2"/>
      <c r="MPA27" s="2"/>
      <c r="MPB27" s="2"/>
      <c r="MPC27" s="2"/>
      <c r="MPD27" s="2"/>
      <c r="MPE27" s="2"/>
      <c r="MPF27" s="2"/>
      <c r="MPG27" s="2"/>
      <c r="MPH27" s="2"/>
      <c r="MPI27" s="2"/>
      <c r="MPJ27" s="2"/>
      <c r="MPK27" s="2"/>
      <c r="MPL27" s="2"/>
      <c r="MPM27" s="2"/>
      <c r="MPN27" s="2"/>
      <c r="MPO27" s="2"/>
      <c r="MPP27" s="2"/>
      <c r="MPQ27" s="2"/>
      <c r="MPR27" s="2"/>
      <c r="MPS27" s="2"/>
      <c r="MPT27" s="2"/>
      <c r="MPU27" s="2"/>
      <c r="MPV27" s="2"/>
      <c r="MPW27" s="2"/>
      <c r="MPX27" s="2"/>
      <c r="MPY27" s="2"/>
      <c r="MPZ27" s="2"/>
      <c r="MQA27" s="2"/>
      <c r="MQB27" s="2"/>
      <c r="MQC27" s="2"/>
      <c r="MQD27" s="2"/>
      <c r="MQE27" s="2"/>
      <c r="MQF27" s="2"/>
      <c r="MQG27" s="2"/>
      <c r="MQH27" s="2"/>
      <c r="MQI27" s="2"/>
      <c r="MQJ27" s="2"/>
      <c r="MQK27" s="2"/>
      <c r="MQL27" s="2"/>
      <c r="MQM27" s="2"/>
      <c r="MQN27" s="2"/>
      <c r="MQO27" s="2"/>
      <c r="MQP27" s="2"/>
      <c r="MQQ27" s="2"/>
      <c r="MQR27" s="2"/>
      <c r="MQS27" s="2"/>
      <c r="MQT27" s="2"/>
      <c r="MQU27" s="2"/>
      <c r="MQV27" s="2"/>
      <c r="MQW27" s="2"/>
      <c r="MQX27" s="2"/>
      <c r="MQY27" s="2"/>
      <c r="MQZ27" s="2"/>
      <c r="MRA27" s="2"/>
      <c r="MRB27" s="2"/>
      <c r="MRC27" s="2"/>
      <c r="MRD27" s="2"/>
      <c r="MRE27" s="2"/>
      <c r="MRF27" s="2"/>
      <c r="MRG27" s="2"/>
      <c r="MRH27" s="2"/>
      <c r="MRI27" s="2"/>
      <c r="MRJ27" s="2"/>
      <c r="MRK27" s="2"/>
      <c r="MRL27" s="2"/>
      <c r="MRM27" s="2"/>
      <c r="MRN27" s="2"/>
      <c r="MRO27" s="2"/>
      <c r="MRP27" s="2"/>
      <c r="MRQ27" s="2"/>
      <c r="MRR27" s="2"/>
      <c r="MRS27" s="2"/>
      <c r="MRT27" s="2"/>
      <c r="MRU27" s="2"/>
      <c r="MRV27" s="2"/>
      <c r="MRW27" s="2"/>
      <c r="MRX27" s="2"/>
      <c r="MRY27" s="2"/>
      <c r="MRZ27" s="2"/>
      <c r="MSA27" s="2"/>
      <c r="MSB27" s="2"/>
      <c r="MSC27" s="2"/>
      <c r="MSD27" s="2"/>
      <c r="MSE27" s="2"/>
      <c r="MSF27" s="2"/>
      <c r="MSG27" s="2"/>
      <c r="MSH27" s="2"/>
      <c r="MSI27" s="2"/>
      <c r="MSJ27" s="2"/>
      <c r="MSK27" s="2"/>
      <c r="MSL27" s="2"/>
      <c r="MSM27" s="2"/>
      <c r="MSN27" s="2"/>
      <c r="MSO27" s="2"/>
      <c r="MSP27" s="2"/>
      <c r="MSQ27" s="2"/>
      <c r="MSR27" s="2"/>
      <c r="MSS27" s="2"/>
      <c r="MST27" s="2"/>
      <c r="MSU27" s="2"/>
      <c r="MSV27" s="2"/>
      <c r="MSW27" s="2"/>
      <c r="MSX27" s="2"/>
      <c r="MSY27" s="2"/>
      <c r="MSZ27" s="2"/>
      <c r="MTA27" s="2"/>
      <c r="MTB27" s="2"/>
      <c r="MTC27" s="2"/>
      <c r="MTD27" s="2"/>
      <c r="MTE27" s="2"/>
      <c r="MTF27" s="2"/>
      <c r="MTG27" s="2"/>
      <c r="MTH27" s="2"/>
      <c r="MTI27" s="2"/>
      <c r="MTJ27" s="2"/>
      <c r="MTK27" s="2"/>
      <c r="MTL27" s="2"/>
      <c r="MTM27" s="2"/>
      <c r="MTN27" s="2"/>
      <c r="MTO27" s="2"/>
      <c r="MTP27" s="2"/>
      <c r="MTQ27" s="2"/>
      <c r="MTR27" s="2"/>
      <c r="MTS27" s="2"/>
      <c r="MTT27" s="2"/>
      <c r="MTU27" s="2"/>
      <c r="MTV27" s="2"/>
      <c r="MTW27" s="2"/>
      <c r="MTX27" s="2"/>
      <c r="MTY27" s="2"/>
      <c r="MTZ27" s="2"/>
      <c r="MUA27" s="2"/>
      <c r="MUB27" s="2"/>
      <c r="MUC27" s="2"/>
      <c r="MUD27" s="2"/>
      <c r="MUE27" s="2"/>
      <c r="MUF27" s="2"/>
      <c r="MUG27" s="2"/>
      <c r="MUH27" s="2"/>
      <c r="MUI27" s="2"/>
      <c r="MUJ27" s="2"/>
      <c r="MUK27" s="2"/>
      <c r="MUL27" s="2"/>
      <c r="MUM27" s="2"/>
      <c r="MUN27" s="2"/>
      <c r="MUO27" s="2"/>
      <c r="MUP27" s="2"/>
      <c r="MUQ27" s="2"/>
      <c r="MUR27" s="2"/>
      <c r="MUS27" s="2"/>
      <c r="MUT27" s="2"/>
      <c r="MUU27" s="2"/>
      <c r="MUV27" s="2"/>
      <c r="MUW27" s="2"/>
      <c r="MUX27" s="2"/>
      <c r="MUY27" s="2"/>
      <c r="MUZ27" s="2"/>
      <c r="MVA27" s="2"/>
      <c r="MVB27" s="2"/>
      <c r="MVC27" s="2"/>
      <c r="MVD27" s="2"/>
      <c r="MVE27" s="2"/>
      <c r="MVF27" s="2"/>
      <c r="MVG27" s="2"/>
      <c r="MVH27" s="2"/>
      <c r="MVI27" s="2"/>
      <c r="MVJ27" s="2"/>
      <c r="MVK27" s="2"/>
      <c r="MVL27" s="2"/>
      <c r="MVM27" s="2"/>
      <c r="MVN27" s="2"/>
      <c r="MVO27" s="2"/>
      <c r="MVP27" s="2"/>
      <c r="MVQ27" s="2"/>
      <c r="MVR27" s="2"/>
      <c r="MVS27" s="2"/>
      <c r="MVT27" s="2"/>
      <c r="MVU27" s="2"/>
      <c r="MVV27" s="2"/>
      <c r="MVW27" s="2"/>
      <c r="MVX27" s="2"/>
      <c r="MVY27" s="2"/>
      <c r="MVZ27" s="2"/>
      <c r="MWA27" s="2"/>
      <c r="MWB27" s="2"/>
      <c r="MWC27" s="2"/>
      <c r="MWD27" s="2"/>
      <c r="MWE27" s="2"/>
      <c r="MWF27" s="2"/>
      <c r="MWG27" s="2"/>
      <c r="MWH27" s="2"/>
      <c r="MWI27" s="2"/>
      <c r="MWJ27" s="2"/>
      <c r="MWK27" s="2"/>
      <c r="MWL27" s="2"/>
      <c r="MWM27" s="2"/>
      <c r="MWN27" s="2"/>
      <c r="MWO27" s="2"/>
      <c r="MWP27" s="2"/>
      <c r="MWQ27" s="2"/>
      <c r="MWR27" s="2"/>
      <c r="MWS27" s="2"/>
      <c r="MWT27" s="2"/>
      <c r="MWU27" s="2"/>
      <c r="MWV27" s="2"/>
      <c r="MWW27" s="2"/>
      <c r="MWX27" s="2"/>
      <c r="MWY27" s="2"/>
      <c r="MWZ27" s="2"/>
      <c r="MXA27" s="2"/>
      <c r="MXB27" s="2"/>
      <c r="MXC27" s="2"/>
      <c r="MXD27" s="2"/>
      <c r="MXE27" s="2"/>
      <c r="MXF27" s="2"/>
      <c r="MXG27" s="2"/>
      <c r="MXH27" s="2"/>
      <c r="MXI27" s="2"/>
      <c r="MXJ27" s="2"/>
      <c r="MXK27" s="2"/>
      <c r="MXL27" s="2"/>
      <c r="MXM27" s="2"/>
      <c r="MXN27" s="2"/>
      <c r="MXO27" s="2"/>
      <c r="MXP27" s="2"/>
      <c r="MXQ27" s="2"/>
      <c r="MXR27" s="2"/>
      <c r="MXS27" s="2"/>
      <c r="MXT27" s="2"/>
      <c r="MXU27" s="2"/>
      <c r="MXV27" s="2"/>
      <c r="MXW27" s="2"/>
      <c r="MXX27" s="2"/>
      <c r="MXY27" s="2"/>
      <c r="MXZ27" s="2"/>
      <c r="MYA27" s="2"/>
      <c r="MYB27" s="2"/>
      <c r="MYC27" s="2"/>
      <c r="MYD27" s="2"/>
      <c r="MYE27" s="2"/>
      <c r="MYF27" s="2"/>
      <c r="MYG27" s="2"/>
      <c r="MYH27" s="2"/>
      <c r="MYI27" s="2"/>
      <c r="MYJ27" s="2"/>
      <c r="MYK27" s="2"/>
      <c r="MYL27" s="2"/>
      <c r="MYM27" s="2"/>
      <c r="MYN27" s="2"/>
      <c r="MYO27" s="2"/>
      <c r="MYP27" s="2"/>
      <c r="MYQ27" s="2"/>
      <c r="MYR27" s="2"/>
      <c r="MYS27" s="2"/>
      <c r="MYT27" s="2"/>
      <c r="MYU27" s="2"/>
      <c r="MYV27" s="2"/>
      <c r="MYW27" s="2"/>
      <c r="MYX27" s="2"/>
      <c r="MYY27" s="2"/>
      <c r="MYZ27" s="2"/>
      <c r="MZA27" s="2"/>
      <c r="MZB27" s="2"/>
      <c r="MZC27" s="2"/>
      <c r="MZD27" s="2"/>
      <c r="MZE27" s="2"/>
      <c r="MZF27" s="2"/>
      <c r="MZG27" s="2"/>
      <c r="MZH27" s="2"/>
      <c r="MZI27" s="2"/>
      <c r="MZJ27" s="2"/>
      <c r="MZK27" s="2"/>
      <c r="MZL27" s="2"/>
      <c r="MZM27" s="2"/>
      <c r="MZN27" s="2"/>
      <c r="MZO27" s="2"/>
      <c r="MZP27" s="2"/>
      <c r="MZQ27" s="2"/>
      <c r="MZR27" s="2"/>
      <c r="MZS27" s="2"/>
      <c r="MZT27" s="2"/>
      <c r="MZU27" s="2"/>
      <c r="MZV27" s="2"/>
      <c r="MZW27" s="2"/>
      <c r="MZX27" s="2"/>
      <c r="MZY27" s="2"/>
      <c r="MZZ27" s="2"/>
      <c r="NAA27" s="2"/>
      <c r="NAB27" s="2"/>
      <c r="NAC27" s="2"/>
      <c r="NAD27" s="2"/>
      <c r="NAE27" s="2"/>
      <c r="NAF27" s="2"/>
      <c r="NAG27" s="2"/>
      <c r="NAH27" s="2"/>
      <c r="NAI27" s="2"/>
      <c r="NAJ27" s="2"/>
      <c r="NAK27" s="2"/>
      <c r="NAL27" s="2"/>
      <c r="NAM27" s="2"/>
      <c r="NAN27" s="2"/>
      <c r="NAO27" s="2"/>
      <c r="NAP27" s="2"/>
      <c r="NAQ27" s="2"/>
      <c r="NAR27" s="2"/>
      <c r="NAS27" s="2"/>
      <c r="NAT27" s="2"/>
      <c r="NAU27" s="2"/>
      <c r="NAV27" s="2"/>
      <c r="NAW27" s="2"/>
      <c r="NAX27" s="2"/>
      <c r="NAY27" s="2"/>
      <c r="NAZ27" s="2"/>
      <c r="NBA27" s="2"/>
      <c r="NBB27" s="2"/>
      <c r="NBC27" s="2"/>
      <c r="NBD27" s="2"/>
      <c r="NBE27" s="2"/>
      <c r="NBF27" s="2"/>
      <c r="NBG27" s="2"/>
      <c r="NBH27" s="2"/>
      <c r="NBI27" s="2"/>
      <c r="NBJ27" s="2"/>
      <c r="NBK27" s="2"/>
      <c r="NBL27" s="2"/>
      <c r="NBM27" s="2"/>
      <c r="NBN27" s="2"/>
      <c r="NBO27" s="2"/>
      <c r="NBP27" s="2"/>
      <c r="NBQ27" s="2"/>
      <c r="NBR27" s="2"/>
      <c r="NBS27" s="2"/>
      <c r="NBT27" s="2"/>
      <c r="NBU27" s="2"/>
      <c r="NBV27" s="2"/>
      <c r="NBW27" s="2"/>
      <c r="NBX27" s="2"/>
      <c r="NBY27" s="2"/>
      <c r="NBZ27" s="2"/>
      <c r="NCA27" s="2"/>
      <c r="NCB27" s="2"/>
      <c r="NCC27" s="2"/>
      <c r="NCD27" s="2"/>
      <c r="NCE27" s="2"/>
      <c r="NCF27" s="2"/>
      <c r="NCG27" s="2"/>
      <c r="NCH27" s="2"/>
      <c r="NCI27" s="2"/>
      <c r="NCJ27" s="2"/>
      <c r="NCK27" s="2"/>
      <c r="NCL27" s="2"/>
      <c r="NCM27" s="2"/>
      <c r="NCN27" s="2"/>
      <c r="NCO27" s="2"/>
      <c r="NCP27" s="2"/>
      <c r="NCQ27" s="2"/>
      <c r="NCR27" s="2"/>
      <c r="NCS27" s="2"/>
      <c r="NCT27" s="2"/>
      <c r="NCU27" s="2"/>
      <c r="NCV27" s="2"/>
      <c r="NCW27" s="2"/>
      <c r="NCX27" s="2"/>
      <c r="NCY27" s="2"/>
      <c r="NCZ27" s="2"/>
      <c r="NDA27" s="2"/>
      <c r="NDB27" s="2"/>
      <c r="NDC27" s="2"/>
      <c r="NDD27" s="2"/>
      <c r="NDE27" s="2"/>
      <c r="NDF27" s="2"/>
      <c r="NDG27" s="2"/>
      <c r="NDH27" s="2"/>
      <c r="NDI27" s="2"/>
      <c r="NDJ27" s="2"/>
      <c r="NDK27" s="2"/>
      <c r="NDL27" s="2"/>
      <c r="NDM27" s="2"/>
      <c r="NDN27" s="2"/>
      <c r="NDO27" s="2"/>
      <c r="NDP27" s="2"/>
      <c r="NDQ27" s="2"/>
      <c r="NDR27" s="2"/>
      <c r="NDS27" s="2"/>
      <c r="NDT27" s="2"/>
      <c r="NDU27" s="2"/>
      <c r="NDV27" s="2"/>
      <c r="NDW27" s="2"/>
      <c r="NDX27" s="2"/>
      <c r="NDY27" s="2"/>
      <c r="NDZ27" s="2"/>
      <c r="NEA27" s="2"/>
      <c r="NEB27" s="2"/>
      <c r="NEC27" s="2"/>
      <c r="NED27" s="2"/>
      <c r="NEE27" s="2"/>
      <c r="NEF27" s="2"/>
      <c r="NEG27" s="2"/>
      <c r="NEH27" s="2"/>
      <c r="NEI27" s="2"/>
      <c r="NEJ27" s="2"/>
      <c r="NEK27" s="2"/>
      <c r="NEL27" s="2"/>
      <c r="NEM27" s="2"/>
      <c r="NEN27" s="2"/>
      <c r="NEO27" s="2"/>
      <c r="NEP27" s="2"/>
      <c r="NEQ27" s="2"/>
      <c r="NER27" s="2"/>
      <c r="NES27" s="2"/>
      <c r="NET27" s="2"/>
      <c r="NEU27" s="2"/>
      <c r="NEV27" s="2"/>
      <c r="NEW27" s="2"/>
      <c r="NEX27" s="2"/>
      <c r="NEY27" s="2"/>
      <c r="NEZ27" s="2"/>
      <c r="NFA27" s="2"/>
      <c r="NFB27" s="2"/>
      <c r="NFC27" s="2"/>
      <c r="NFD27" s="2"/>
      <c r="NFE27" s="2"/>
      <c r="NFF27" s="2"/>
      <c r="NFG27" s="2"/>
      <c r="NFH27" s="2"/>
      <c r="NFI27" s="2"/>
      <c r="NFJ27" s="2"/>
      <c r="NFK27" s="2"/>
      <c r="NFL27" s="2"/>
      <c r="NFM27" s="2"/>
      <c r="NFN27" s="2"/>
      <c r="NFO27" s="2"/>
      <c r="NFP27" s="2"/>
      <c r="NFQ27" s="2"/>
      <c r="NFR27" s="2"/>
      <c r="NFS27" s="2"/>
      <c r="NFT27" s="2"/>
      <c r="NFU27" s="2"/>
      <c r="NFV27" s="2"/>
      <c r="NFW27" s="2"/>
      <c r="NFX27" s="2"/>
      <c r="NFY27" s="2"/>
      <c r="NFZ27" s="2"/>
      <c r="NGA27" s="2"/>
      <c r="NGB27" s="2"/>
      <c r="NGC27" s="2"/>
      <c r="NGD27" s="2"/>
      <c r="NGE27" s="2"/>
      <c r="NGF27" s="2"/>
      <c r="NGG27" s="2"/>
      <c r="NGH27" s="2"/>
      <c r="NGI27" s="2"/>
      <c r="NGJ27" s="2"/>
      <c r="NGK27" s="2"/>
      <c r="NGL27" s="2"/>
      <c r="NGM27" s="2"/>
      <c r="NGN27" s="2"/>
      <c r="NGO27" s="2"/>
      <c r="NGP27" s="2"/>
      <c r="NGQ27" s="2"/>
      <c r="NGR27" s="2"/>
      <c r="NGS27" s="2"/>
      <c r="NGT27" s="2"/>
      <c r="NGU27" s="2"/>
      <c r="NGV27" s="2"/>
      <c r="NGW27" s="2"/>
      <c r="NGX27" s="2"/>
      <c r="NGY27" s="2"/>
      <c r="NGZ27" s="2"/>
      <c r="NHA27" s="2"/>
      <c r="NHB27" s="2"/>
      <c r="NHC27" s="2"/>
      <c r="NHD27" s="2"/>
      <c r="NHE27" s="2"/>
      <c r="NHF27" s="2"/>
      <c r="NHG27" s="2"/>
      <c r="NHH27" s="2"/>
      <c r="NHI27" s="2"/>
      <c r="NHJ27" s="2"/>
      <c r="NHK27" s="2"/>
      <c r="NHL27" s="2"/>
      <c r="NHM27" s="2"/>
      <c r="NHN27" s="2"/>
      <c r="NHO27" s="2"/>
      <c r="NHP27" s="2"/>
      <c r="NHQ27" s="2"/>
      <c r="NHR27" s="2"/>
      <c r="NHS27" s="2"/>
      <c r="NHT27" s="2"/>
      <c r="NHU27" s="2"/>
      <c r="NHV27" s="2"/>
      <c r="NHW27" s="2"/>
      <c r="NHX27" s="2"/>
      <c r="NHY27" s="2"/>
      <c r="NHZ27" s="2"/>
      <c r="NIA27" s="2"/>
      <c r="NIB27" s="2"/>
      <c r="NIC27" s="2"/>
      <c r="NID27" s="2"/>
      <c r="NIE27" s="2"/>
      <c r="NIF27" s="2"/>
      <c r="NIG27" s="2"/>
      <c r="NIH27" s="2"/>
      <c r="NII27" s="2"/>
      <c r="NIJ27" s="2"/>
      <c r="NIK27" s="2"/>
      <c r="NIL27" s="2"/>
      <c r="NIM27" s="2"/>
      <c r="NIN27" s="2"/>
      <c r="NIO27" s="2"/>
      <c r="NIP27" s="2"/>
      <c r="NIQ27" s="2"/>
      <c r="NIR27" s="2"/>
      <c r="NIS27" s="2"/>
      <c r="NIT27" s="2"/>
      <c r="NIU27" s="2"/>
      <c r="NIV27" s="2"/>
      <c r="NIW27" s="2"/>
      <c r="NIX27" s="2"/>
      <c r="NIY27" s="2"/>
      <c r="NIZ27" s="2"/>
      <c r="NJA27" s="2"/>
      <c r="NJB27" s="2"/>
      <c r="NJC27" s="2"/>
      <c r="NJD27" s="2"/>
      <c r="NJE27" s="2"/>
      <c r="NJF27" s="2"/>
      <c r="NJG27" s="2"/>
      <c r="NJH27" s="2"/>
      <c r="NJI27" s="2"/>
      <c r="NJJ27" s="2"/>
      <c r="NJK27" s="2"/>
      <c r="NJL27" s="2"/>
      <c r="NJM27" s="2"/>
      <c r="NJN27" s="2"/>
      <c r="NJO27" s="2"/>
      <c r="NJP27" s="2"/>
      <c r="NJQ27" s="2"/>
      <c r="NJR27" s="2"/>
      <c r="NJS27" s="2"/>
      <c r="NJT27" s="2"/>
      <c r="NJU27" s="2"/>
      <c r="NJV27" s="2"/>
      <c r="NJW27" s="2"/>
      <c r="NJX27" s="2"/>
      <c r="NJY27" s="2"/>
      <c r="NJZ27" s="2"/>
      <c r="NKA27" s="2"/>
      <c r="NKB27" s="2"/>
      <c r="NKC27" s="2"/>
      <c r="NKD27" s="2"/>
      <c r="NKE27" s="2"/>
      <c r="NKF27" s="2"/>
      <c r="NKG27" s="2"/>
      <c r="NKH27" s="2"/>
      <c r="NKI27" s="2"/>
      <c r="NKJ27" s="2"/>
      <c r="NKK27" s="2"/>
      <c r="NKL27" s="2"/>
      <c r="NKM27" s="2"/>
      <c r="NKN27" s="2"/>
      <c r="NKO27" s="2"/>
      <c r="NKP27" s="2"/>
      <c r="NKQ27" s="2"/>
      <c r="NKR27" s="2"/>
      <c r="NKS27" s="2"/>
      <c r="NKT27" s="2"/>
      <c r="NKU27" s="2"/>
      <c r="NKV27" s="2"/>
      <c r="NKW27" s="2"/>
      <c r="NKX27" s="2"/>
      <c r="NKY27" s="2"/>
      <c r="NKZ27" s="2"/>
      <c r="NLA27" s="2"/>
      <c r="NLB27" s="2"/>
      <c r="NLC27" s="2"/>
      <c r="NLD27" s="2"/>
      <c r="NLE27" s="2"/>
      <c r="NLF27" s="2"/>
      <c r="NLG27" s="2"/>
      <c r="NLH27" s="2"/>
      <c r="NLI27" s="2"/>
      <c r="NLJ27" s="2"/>
      <c r="NLK27" s="2"/>
      <c r="NLL27" s="2"/>
      <c r="NLM27" s="2"/>
      <c r="NLN27" s="2"/>
      <c r="NLO27" s="2"/>
      <c r="NLP27" s="2"/>
      <c r="NLQ27" s="2"/>
      <c r="NLR27" s="2"/>
      <c r="NLS27" s="2"/>
      <c r="NLT27" s="2"/>
      <c r="NLU27" s="2"/>
      <c r="NLV27" s="2"/>
      <c r="NLW27" s="2"/>
      <c r="NLX27" s="2"/>
      <c r="NLY27" s="2"/>
      <c r="NLZ27" s="2"/>
      <c r="NMA27" s="2"/>
      <c r="NMB27" s="2"/>
      <c r="NMC27" s="2"/>
      <c r="NMD27" s="2"/>
      <c r="NME27" s="2"/>
      <c r="NMF27" s="2"/>
      <c r="NMG27" s="2"/>
      <c r="NMH27" s="2"/>
      <c r="NMI27" s="2"/>
      <c r="NMJ27" s="2"/>
      <c r="NMK27" s="2"/>
      <c r="NML27" s="2"/>
      <c r="NMM27" s="2"/>
      <c r="NMN27" s="2"/>
      <c r="NMO27" s="2"/>
      <c r="NMP27" s="2"/>
      <c r="NMQ27" s="2"/>
      <c r="NMR27" s="2"/>
      <c r="NMS27" s="2"/>
      <c r="NMT27" s="2"/>
      <c r="NMU27" s="2"/>
      <c r="NMV27" s="2"/>
      <c r="NMW27" s="2"/>
      <c r="NMX27" s="2"/>
      <c r="NMY27" s="2"/>
      <c r="NMZ27" s="2"/>
      <c r="NNA27" s="2"/>
      <c r="NNB27" s="2"/>
      <c r="NNC27" s="2"/>
      <c r="NND27" s="2"/>
      <c r="NNE27" s="2"/>
      <c r="NNF27" s="2"/>
      <c r="NNG27" s="2"/>
      <c r="NNH27" s="2"/>
      <c r="NNI27" s="2"/>
      <c r="NNJ27" s="2"/>
      <c r="NNK27" s="2"/>
      <c r="NNL27" s="2"/>
      <c r="NNM27" s="2"/>
      <c r="NNN27" s="2"/>
      <c r="NNO27" s="2"/>
      <c r="NNP27" s="2"/>
      <c r="NNQ27" s="2"/>
      <c r="NNR27" s="2"/>
      <c r="NNS27" s="2"/>
      <c r="NNT27" s="2"/>
      <c r="NNU27" s="2"/>
      <c r="NNV27" s="2"/>
      <c r="NNW27" s="2"/>
      <c r="NNX27" s="2"/>
      <c r="NNY27" s="2"/>
      <c r="NNZ27" s="2"/>
      <c r="NOA27" s="2"/>
      <c r="NOB27" s="2"/>
      <c r="NOC27" s="2"/>
      <c r="NOD27" s="2"/>
      <c r="NOE27" s="2"/>
      <c r="NOF27" s="2"/>
      <c r="NOG27" s="2"/>
      <c r="NOH27" s="2"/>
      <c r="NOI27" s="2"/>
      <c r="NOJ27" s="2"/>
      <c r="NOK27" s="2"/>
      <c r="NOL27" s="2"/>
      <c r="NOM27" s="2"/>
      <c r="NON27" s="2"/>
      <c r="NOO27" s="2"/>
      <c r="NOP27" s="2"/>
      <c r="NOQ27" s="2"/>
      <c r="NOR27" s="2"/>
      <c r="NOS27" s="2"/>
      <c r="NOT27" s="2"/>
      <c r="NOU27" s="2"/>
      <c r="NOV27" s="2"/>
      <c r="NOW27" s="2"/>
      <c r="NOX27" s="2"/>
      <c r="NOY27" s="2"/>
      <c r="NOZ27" s="2"/>
      <c r="NPA27" s="2"/>
      <c r="NPB27" s="2"/>
      <c r="NPC27" s="2"/>
      <c r="NPD27" s="2"/>
      <c r="NPE27" s="2"/>
      <c r="NPF27" s="2"/>
      <c r="NPG27" s="2"/>
      <c r="NPH27" s="2"/>
      <c r="NPI27" s="2"/>
      <c r="NPJ27" s="2"/>
      <c r="NPK27" s="2"/>
      <c r="NPL27" s="2"/>
      <c r="NPM27" s="2"/>
      <c r="NPN27" s="2"/>
      <c r="NPO27" s="2"/>
      <c r="NPP27" s="2"/>
      <c r="NPQ27" s="2"/>
      <c r="NPR27" s="2"/>
      <c r="NPS27" s="2"/>
      <c r="NPT27" s="2"/>
      <c r="NPU27" s="2"/>
      <c r="NPV27" s="2"/>
      <c r="NPW27" s="2"/>
      <c r="NPX27" s="2"/>
      <c r="NPY27" s="2"/>
      <c r="NPZ27" s="2"/>
      <c r="NQA27" s="2"/>
      <c r="NQB27" s="2"/>
      <c r="NQC27" s="2"/>
      <c r="NQD27" s="2"/>
      <c r="NQE27" s="2"/>
      <c r="NQF27" s="2"/>
      <c r="NQG27" s="2"/>
      <c r="NQH27" s="2"/>
      <c r="NQI27" s="2"/>
      <c r="NQJ27" s="2"/>
      <c r="NQK27" s="2"/>
      <c r="NQL27" s="2"/>
      <c r="NQM27" s="2"/>
      <c r="NQN27" s="2"/>
      <c r="NQO27" s="2"/>
      <c r="NQP27" s="2"/>
      <c r="NQQ27" s="2"/>
      <c r="NQR27" s="2"/>
      <c r="NQS27" s="2"/>
      <c r="NQT27" s="2"/>
      <c r="NQU27" s="2"/>
      <c r="NQV27" s="2"/>
      <c r="NQW27" s="2"/>
      <c r="NQX27" s="2"/>
      <c r="NQY27" s="2"/>
      <c r="NQZ27" s="2"/>
      <c r="NRA27" s="2"/>
      <c r="NRB27" s="2"/>
      <c r="NRC27" s="2"/>
      <c r="NRD27" s="2"/>
      <c r="NRE27" s="2"/>
      <c r="NRF27" s="2"/>
      <c r="NRG27" s="2"/>
      <c r="NRH27" s="2"/>
      <c r="NRI27" s="2"/>
      <c r="NRJ27" s="2"/>
      <c r="NRK27" s="2"/>
      <c r="NRL27" s="2"/>
      <c r="NRM27" s="2"/>
      <c r="NRN27" s="2"/>
      <c r="NRO27" s="2"/>
      <c r="NRP27" s="2"/>
      <c r="NRQ27" s="2"/>
      <c r="NRR27" s="2"/>
      <c r="NRS27" s="2"/>
      <c r="NRT27" s="2"/>
      <c r="NRU27" s="2"/>
      <c r="NRV27" s="2"/>
      <c r="NRW27" s="2"/>
      <c r="NRX27" s="2"/>
      <c r="NRY27" s="2"/>
      <c r="NRZ27" s="2"/>
      <c r="NSA27" s="2"/>
      <c r="NSB27" s="2"/>
      <c r="NSC27" s="2"/>
      <c r="NSD27" s="2"/>
      <c r="NSE27" s="2"/>
      <c r="NSF27" s="2"/>
      <c r="NSG27" s="2"/>
      <c r="NSH27" s="2"/>
      <c r="NSI27" s="2"/>
      <c r="NSJ27" s="2"/>
      <c r="NSK27" s="2"/>
      <c r="NSL27" s="2"/>
      <c r="NSM27" s="2"/>
      <c r="NSN27" s="2"/>
      <c r="NSO27" s="2"/>
      <c r="NSP27" s="2"/>
      <c r="NSQ27" s="2"/>
      <c r="NSR27" s="2"/>
      <c r="NSS27" s="2"/>
      <c r="NST27" s="2"/>
      <c r="NSU27" s="2"/>
      <c r="NSV27" s="2"/>
      <c r="NSW27" s="2"/>
      <c r="NSX27" s="2"/>
      <c r="NSY27" s="2"/>
      <c r="NSZ27" s="2"/>
      <c r="NTA27" s="2"/>
      <c r="NTB27" s="2"/>
      <c r="NTC27" s="2"/>
      <c r="NTD27" s="2"/>
      <c r="NTE27" s="2"/>
      <c r="NTF27" s="2"/>
      <c r="NTG27" s="2"/>
      <c r="NTH27" s="2"/>
      <c r="NTI27" s="2"/>
      <c r="NTJ27" s="2"/>
      <c r="NTK27" s="2"/>
      <c r="NTL27" s="2"/>
      <c r="NTM27" s="2"/>
      <c r="NTN27" s="2"/>
      <c r="NTO27" s="2"/>
      <c r="NTP27" s="2"/>
      <c r="NTQ27" s="2"/>
      <c r="NTR27" s="2"/>
      <c r="NTS27" s="2"/>
      <c r="NTT27" s="2"/>
      <c r="NTU27" s="2"/>
      <c r="NTV27" s="2"/>
      <c r="NTW27" s="2"/>
      <c r="NTX27" s="2"/>
      <c r="NTY27" s="2"/>
      <c r="NTZ27" s="2"/>
      <c r="NUA27" s="2"/>
      <c r="NUB27" s="2"/>
      <c r="NUC27" s="2"/>
      <c r="NUD27" s="2"/>
      <c r="NUE27" s="2"/>
      <c r="NUF27" s="2"/>
      <c r="NUG27" s="2"/>
      <c r="NUH27" s="2"/>
      <c r="NUI27" s="2"/>
      <c r="NUJ27" s="2"/>
      <c r="NUK27" s="2"/>
      <c r="NUL27" s="2"/>
      <c r="NUM27" s="2"/>
      <c r="NUN27" s="2"/>
      <c r="NUO27" s="2"/>
      <c r="NUP27" s="2"/>
      <c r="NUQ27" s="2"/>
      <c r="NUR27" s="2"/>
      <c r="NUS27" s="2"/>
      <c r="NUT27" s="2"/>
      <c r="NUU27" s="2"/>
      <c r="NUV27" s="2"/>
      <c r="NUW27" s="2"/>
      <c r="NUX27" s="2"/>
      <c r="NUY27" s="2"/>
      <c r="NUZ27" s="2"/>
      <c r="NVA27" s="2"/>
      <c r="NVB27" s="2"/>
      <c r="NVC27" s="2"/>
      <c r="NVD27" s="2"/>
      <c r="NVE27" s="2"/>
      <c r="NVF27" s="2"/>
      <c r="NVG27" s="2"/>
      <c r="NVH27" s="2"/>
      <c r="NVI27" s="2"/>
      <c r="NVJ27" s="2"/>
      <c r="NVK27" s="2"/>
      <c r="NVL27" s="2"/>
      <c r="NVM27" s="2"/>
      <c r="NVN27" s="2"/>
      <c r="NVO27" s="2"/>
      <c r="NVP27" s="2"/>
      <c r="NVQ27" s="2"/>
      <c r="NVR27" s="2"/>
      <c r="NVS27" s="2"/>
      <c r="NVT27" s="2"/>
      <c r="NVU27" s="2"/>
      <c r="NVV27" s="2"/>
      <c r="NVW27" s="2"/>
      <c r="NVX27" s="2"/>
      <c r="NVY27" s="2"/>
      <c r="NVZ27" s="2"/>
      <c r="NWA27" s="2"/>
      <c r="NWB27" s="2"/>
      <c r="NWC27" s="2"/>
      <c r="NWD27" s="2"/>
      <c r="NWE27" s="2"/>
      <c r="NWF27" s="2"/>
      <c r="NWG27" s="2"/>
      <c r="NWH27" s="2"/>
      <c r="NWI27" s="2"/>
      <c r="NWJ27" s="2"/>
      <c r="NWK27" s="2"/>
      <c r="NWL27" s="2"/>
      <c r="NWM27" s="2"/>
      <c r="NWN27" s="2"/>
      <c r="NWO27" s="2"/>
      <c r="NWP27" s="2"/>
      <c r="NWQ27" s="2"/>
      <c r="NWR27" s="2"/>
      <c r="NWS27" s="2"/>
      <c r="NWT27" s="2"/>
      <c r="NWU27" s="2"/>
      <c r="NWV27" s="2"/>
      <c r="NWW27" s="2"/>
      <c r="NWX27" s="2"/>
      <c r="NWY27" s="2"/>
      <c r="NWZ27" s="2"/>
      <c r="NXA27" s="2"/>
      <c r="NXB27" s="2"/>
      <c r="NXC27" s="2"/>
      <c r="NXD27" s="2"/>
      <c r="NXE27" s="2"/>
      <c r="NXF27" s="2"/>
      <c r="NXG27" s="2"/>
      <c r="NXH27" s="2"/>
      <c r="NXI27" s="2"/>
      <c r="NXJ27" s="2"/>
      <c r="NXK27" s="2"/>
      <c r="NXL27" s="2"/>
      <c r="NXM27" s="2"/>
      <c r="NXN27" s="2"/>
      <c r="NXO27" s="2"/>
      <c r="NXP27" s="2"/>
      <c r="NXQ27" s="2"/>
      <c r="NXR27" s="2"/>
      <c r="NXS27" s="2"/>
      <c r="NXT27" s="2"/>
      <c r="NXU27" s="2"/>
      <c r="NXV27" s="2"/>
      <c r="NXW27" s="2"/>
      <c r="NXX27" s="2"/>
      <c r="NXY27" s="2"/>
      <c r="NXZ27" s="2"/>
      <c r="NYA27" s="2"/>
      <c r="NYB27" s="2"/>
      <c r="NYC27" s="2"/>
      <c r="NYD27" s="2"/>
      <c r="NYE27" s="2"/>
      <c r="NYF27" s="2"/>
      <c r="NYG27" s="2"/>
      <c r="NYH27" s="2"/>
      <c r="NYI27" s="2"/>
      <c r="NYJ27" s="2"/>
      <c r="NYK27" s="2"/>
      <c r="NYL27" s="2"/>
      <c r="NYM27" s="2"/>
      <c r="NYN27" s="2"/>
      <c r="NYO27" s="2"/>
      <c r="NYP27" s="2"/>
      <c r="NYQ27" s="2"/>
      <c r="NYR27" s="2"/>
      <c r="NYS27" s="2"/>
      <c r="NYT27" s="2"/>
      <c r="NYU27" s="2"/>
      <c r="NYV27" s="2"/>
      <c r="NYW27" s="2"/>
      <c r="NYX27" s="2"/>
      <c r="NYY27" s="2"/>
      <c r="NYZ27" s="2"/>
      <c r="NZA27" s="2"/>
      <c r="NZB27" s="2"/>
      <c r="NZC27" s="2"/>
      <c r="NZD27" s="2"/>
      <c r="NZE27" s="2"/>
      <c r="NZF27" s="2"/>
      <c r="NZG27" s="2"/>
      <c r="NZH27" s="2"/>
      <c r="NZI27" s="2"/>
      <c r="NZJ27" s="2"/>
      <c r="NZK27" s="2"/>
      <c r="NZL27" s="2"/>
      <c r="NZM27" s="2"/>
      <c r="NZN27" s="2"/>
      <c r="NZO27" s="2"/>
      <c r="NZP27" s="2"/>
      <c r="NZQ27" s="2"/>
      <c r="NZR27" s="2"/>
      <c r="NZS27" s="2"/>
      <c r="NZT27" s="2"/>
      <c r="NZU27" s="2"/>
      <c r="NZV27" s="2"/>
      <c r="NZW27" s="2"/>
      <c r="NZX27" s="2"/>
      <c r="NZY27" s="2"/>
      <c r="NZZ27" s="2"/>
      <c r="OAA27" s="2"/>
      <c r="OAB27" s="2"/>
      <c r="OAC27" s="2"/>
      <c r="OAD27" s="2"/>
      <c r="OAE27" s="2"/>
      <c r="OAF27" s="2"/>
      <c r="OAG27" s="2"/>
      <c r="OAH27" s="2"/>
      <c r="OAI27" s="2"/>
      <c r="OAJ27" s="2"/>
      <c r="OAK27" s="2"/>
      <c r="OAL27" s="2"/>
      <c r="OAM27" s="2"/>
      <c r="OAN27" s="2"/>
      <c r="OAO27" s="2"/>
      <c r="OAP27" s="2"/>
      <c r="OAQ27" s="2"/>
      <c r="OAR27" s="2"/>
      <c r="OAS27" s="2"/>
      <c r="OAT27" s="2"/>
      <c r="OAU27" s="2"/>
      <c r="OAV27" s="2"/>
      <c r="OAW27" s="2"/>
      <c r="OAX27" s="2"/>
      <c r="OAY27" s="2"/>
      <c r="OAZ27" s="2"/>
      <c r="OBA27" s="2"/>
      <c r="OBB27" s="2"/>
      <c r="OBC27" s="2"/>
      <c r="OBD27" s="2"/>
      <c r="OBE27" s="2"/>
      <c r="OBF27" s="2"/>
      <c r="OBG27" s="2"/>
      <c r="OBH27" s="2"/>
      <c r="OBI27" s="2"/>
      <c r="OBJ27" s="2"/>
      <c r="OBK27" s="2"/>
      <c r="OBL27" s="2"/>
      <c r="OBM27" s="2"/>
      <c r="OBN27" s="2"/>
      <c r="OBO27" s="2"/>
      <c r="OBP27" s="2"/>
      <c r="OBQ27" s="2"/>
      <c r="OBR27" s="2"/>
      <c r="OBS27" s="2"/>
      <c r="OBT27" s="2"/>
      <c r="OBU27" s="2"/>
      <c r="OBV27" s="2"/>
      <c r="OBW27" s="2"/>
      <c r="OBX27" s="2"/>
      <c r="OBY27" s="2"/>
      <c r="OBZ27" s="2"/>
      <c r="OCA27" s="2"/>
      <c r="OCB27" s="2"/>
      <c r="OCC27" s="2"/>
      <c r="OCD27" s="2"/>
      <c r="OCE27" s="2"/>
      <c r="OCF27" s="2"/>
      <c r="OCG27" s="2"/>
      <c r="OCH27" s="2"/>
      <c r="OCI27" s="2"/>
      <c r="OCJ27" s="2"/>
      <c r="OCK27" s="2"/>
      <c r="OCL27" s="2"/>
      <c r="OCM27" s="2"/>
      <c r="OCN27" s="2"/>
      <c r="OCO27" s="2"/>
      <c r="OCP27" s="2"/>
      <c r="OCQ27" s="2"/>
      <c r="OCR27" s="2"/>
      <c r="OCS27" s="2"/>
      <c r="OCT27" s="2"/>
      <c r="OCU27" s="2"/>
      <c r="OCV27" s="2"/>
      <c r="OCW27" s="2"/>
      <c r="OCX27" s="2"/>
      <c r="OCY27" s="2"/>
      <c r="OCZ27" s="2"/>
      <c r="ODA27" s="2"/>
      <c r="ODB27" s="2"/>
      <c r="ODC27" s="2"/>
      <c r="ODD27" s="2"/>
      <c r="ODE27" s="2"/>
      <c r="ODF27" s="2"/>
      <c r="ODG27" s="2"/>
      <c r="ODH27" s="2"/>
      <c r="ODI27" s="2"/>
      <c r="ODJ27" s="2"/>
      <c r="ODK27" s="2"/>
      <c r="ODL27" s="2"/>
      <c r="ODM27" s="2"/>
      <c r="ODN27" s="2"/>
      <c r="ODO27" s="2"/>
      <c r="ODP27" s="2"/>
      <c r="ODQ27" s="2"/>
      <c r="ODR27" s="2"/>
      <c r="ODS27" s="2"/>
      <c r="ODT27" s="2"/>
      <c r="ODU27" s="2"/>
      <c r="ODV27" s="2"/>
      <c r="ODW27" s="2"/>
      <c r="ODX27" s="2"/>
      <c r="ODY27" s="2"/>
      <c r="ODZ27" s="2"/>
      <c r="OEA27" s="2"/>
      <c r="OEB27" s="2"/>
      <c r="OEC27" s="2"/>
      <c r="OED27" s="2"/>
      <c r="OEE27" s="2"/>
      <c r="OEF27" s="2"/>
      <c r="OEG27" s="2"/>
      <c r="OEH27" s="2"/>
      <c r="OEI27" s="2"/>
      <c r="OEJ27" s="2"/>
      <c r="OEK27" s="2"/>
      <c r="OEL27" s="2"/>
      <c r="OEM27" s="2"/>
      <c r="OEN27" s="2"/>
      <c r="OEO27" s="2"/>
      <c r="OEP27" s="2"/>
      <c r="OEQ27" s="2"/>
      <c r="OER27" s="2"/>
      <c r="OES27" s="2"/>
      <c r="OET27" s="2"/>
      <c r="OEU27" s="2"/>
      <c r="OEV27" s="2"/>
      <c r="OEW27" s="2"/>
      <c r="OEX27" s="2"/>
      <c r="OEY27" s="2"/>
      <c r="OEZ27" s="2"/>
      <c r="OFA27" s="2"/>
      <c r="OFB27" s="2"/>
      <c r="OFC27" s="2"/>
      <c r="OFD27" s="2"/>
      <c r="OFE27" s="2"/>
      <c r="OFF27" s="2"/>
      <c r="OFG27" s="2"/>
      <c r="OFH27" s="2"/>
      <c r="OFI27" s="2"/>
      <c r="OFJ27" s="2"/>
      <c r="OFK27" s="2"/>
      <c r="OFL27" s="2"/>
      <c r="OFM27" s="2"/>
      <c r="OFN27" s="2"/>
      <c r="OFO27" s="2"/>
      <c r="OFP27" s="2"/>
      <c r="OFQ27" s="2"/>
      <c r="OFR27" s="2"/>
      <c r="OFS27" s="2"/>
      <c r="OFT27" s="2"/>
      <c r="OFU27" s="2"/>
      <c r="OFV27" s="2"/>
      <c r="OFW27" s="2"/>
      <c r="OFX27" s="2"/>
      <c r="OFY27" s="2"/>
      <c r="OFZ27" s="2"/>
      <c r="OGA27" s="2"/>
      <c r="OGB27" s="2"/>
      <c r="OGC27" s="2"/>
      <c r="OGD27" s="2"/>
      <c r="OGE27" s="2"/>
      <c r="OGF27" s="2"/>
      <c r="OGG27" s="2"/>
      <c r="OGH27" s="2"/>
      <c r="OGI27" s="2"/>
      <c r="OGJ27" s="2"/>
      <c r="OGK27" s="2"/>
      <c r="OGL27" s="2"/>
      <c r="OGM27" s="2"/>
      <c r="OGN27" s="2"/>
      <c r="OGO27" s="2"/>
      <c r="OGP27" s="2"/>
      <c r="OGQ27" s="2"/>
      <c r="OGR27" s="2"/>
      <c r="OGS27" s="2"/>
      <c r="OGT27" s="2"/>
      <c r="OGU27" s="2"/>
      <c r="OGV27" s="2"/>
      <c r="OGW27" s="2"/>
      <c r="OGX27" s="2"/>
      <c r="OGY27" s="2"/>
      <c r="OGZ27" s="2"/>
      <c r="OHA27" s="2"/>
      <c r="OHB27" s="2"/>
      <c r="OHC27" s="2"/>
      <c r="OHD27" s="2"/>
      <c r="OHE27" s="2"/>
      <c r="OHF27" s="2"/>
      <c r="OHG27" s="2"/>
      <c r="OHH27" s="2"/>
      <c r="OHI27" s="2"/>
      <c r="OHJ27" s="2"/>
      <c r="OHK27" s="2"/>
      <c r="OHL27" s="2"/>
      <c r="OHM27" s="2"/>
      <c r="OHN27" s="2"/>
      <c r="OHO27" s="2"/>
      <c r="OHP27" s="2"/>
      <c r="OHQ27" s="2"/>
      <c r="OHR27" s="2"/>
      <c r="OHS27" s="2"/>
      <c r="OHT27" s="2"/>
      <c r="OHU27" s="2"/>
      <c r="OHV27" s="2"/>
      <c r="OHW27" s="2"/>
      <c r="OHX27" s="2"/>
      <c r="OHY27" s="2"/>
      <c r="OHZ27" s="2"/>
      <c r="OIA27" s="2"/>
      <c r="OIB27" s="2"/>
      <c r="OIC27" s="2"/>
      <c r="OID27" s="2"/>
      <c r="OIE27" s="2"/>
      <c r="OIF27" s="2"/>
      <c r="OIG27" s="2"/>
      <c r="OIH27" s="2"/>
      <c r="OII27" s="2"/>
      <c r="OIJ27" s="2"/>
      <c r="OIK27" s="2"/>
      <c r="OIL27" s="2"/>
      <c r="OIM27" s="2"/>
      <c r="OIN27" s="2"/>
      <c r="OIO27" s="2"/>
      <c r="OIP27" s="2"/>
      <c r="OIQ27" s="2"/>
      <c r="OIR27" s="2"/>
      <c r="OIS27" s="2"/>
      <c r="OIT27" s="2"/>
      <c r="OIU27" s="2"/>
      <c r="OIV27" s="2"/>
      <c r="OIW27" s="2"/>
      <c r="OIX27" s="2"/>
      <c r="OIY27" s="2"/>
      <c r="OIZ27" s="2"/>
      <c r="OJA27" s="2"/>
      <c r="OJB27" s="2"/>
      <c r="OJC27" s="2"/>
      <c r="OJD27" s="2"/>
      <c r="OJE27" s="2"/>
      <c r="OJF27" s="2"/>
      <c r="OJG27" s="2"/>
      <c r="OJH27" s="2"/>
      <c r="OJI27" s="2"/>
      <c r="OJJ27" s="2"/>
      <c r="OJK27" s="2"/>
      <c r="OJL27" s="2"/>
      <c r="OJM27" s="2"/>
      <c r="OJN27" s="2"/>
      <c r="OJO27" s="2"/>
      <c r="OJP27" s="2"/>
      <c r="OJQ27" s="2"/>
      <c r="OJR27" s="2"/>
      <c r="OJS27" s="2"/>
      <c r="OJT27" s="2"/>
      <c r="OJU27" s="2"/>
      <c r="OJV27" s="2"/>
      <c r="OJW27" s="2"/>
      <c r="OJX27" s="2"/>
      <c r="OJY27" s="2"/>
      <c r="OJZ27" s="2"/>
      <c r="OKA27" s="2"/>
      <c r="OKB27" s="2"/>
      <c r="OKC27" s="2"/>
      <c r="OKD27" s="2"/>
      <c r="OKE27" s="2"/>
      <c r="OKF27" s="2"/>
      <c r="OKG27" s="2"/>
      <c r="OKH27" s="2"/>
      <c r="OKI27" s="2"/>
      <c r="OKJ27" s="2"/>
      <c r="OKK27" s="2"/>
      <c r="OKL27" s="2"/>
      <c r="OKM27" s="2"/>
      <c r="OKN27" s="2"/>
      <c r="OKO27" s="2"/>
      <c r="OKP27" s="2"/>
      <c r="OKQ27" s="2"/>
      <c r="OKR27" s="2"/>
      <c r="OKS27" s="2"/>
      <c r="OKT27" s="2"/>
      <c r="OKU27" s="2"/>
      <c r="OKV27" s="2"/>
      <c r="OKW27" s="2"/>
      <c r="OKX27" s="2"/>
      <c r="OKY27" s="2"/>
      <c r="OKZ27" s="2"/>
      <c r="OLA27" s="2"/>
      <c r="OLB27" s="2"/>
      <c r="OLC27" s="2"/>
      <c r="OLD27" s="2"/>
      <c r="OLE27" s="2"/>
      <c r="OLF27" s="2"/>
      <c r="OLG27" s="2"/>
      <c r="OLH27" s="2"/>
      <c r="OLI27" s="2"/>
      <c r="OLJ27" s="2"/>
      <c r="OLK27" s="2"/>
      <c r="OLL27" s="2"/>
      <c r="OLM27" s="2"/>
      <c r="OLN27" s="2"/>
      <c r="OLO27" s="2"/>
      <c r="OLP27" s="2"/>
      <c r="OLQ27" s="2"/>
      <c r="OLR27" s="2"/>
      <c r="OLS27" s="2"/>
      <c r="OLT27" s="2"/>
      <c r="OLU27" s="2"/>
      <c r="OLV27" s="2"/>
      <c r="OLW27" s="2"/>
      <c r="OLX27" s="2"/>
      <c r="OLY27" s="2"/>
      <c r="OLZ27" s="2"/>
      <c r="OMA27" s="2"/>
      <c r="OMB27" s="2"/>
      <c r="OMC27" s="2"/>
      <c r="OMD27" s="2"/>
      <c r="OME27" s="2"/>
      <c r="OMF27" s="2"/>
      <c r="OMG27" s="2"/>
      <c r="OMH27" s="2"/>
      <c r="OMI27" s="2"/>
      <c r="OMJ27" s="2"/>
      <c r="OMK27" s="2"/>
      <c r="OML27" s="2"/>
      <c r="OMM27" s="2"/>
      <c r="OMN27" s="2"/>
      <c r="OMO27" s="2"/>
      <c r="OMP27" s="2"/>
      <c r="OMQ27" s="2"/>
      <c r="OMR27" s="2"/>
      <c r="OMS27" s="2"/>
      <c r="OMT27" s="2"/>
      <c r="OMU27" s="2"/>
      <c r="OMV27" s="2"/>
      <c r="OMW27" s="2"/>
      <c r="OMX27" s="2"/>
      <c r="OMY27" s="2"/>
      <c r="OMZ27" s="2"/>
      <c r="ONA27" s="2"/>
      <c r="ONB27" s="2"/>
      <c r="ONC27" s="2"/>
      <c r="OND27" s="2"/>
      <c r="ONE27" s="2"/>
      <c r="ONF27" s="2"/>
      <c r="ONG27" s="2"/>
      <c r="ONH27" s="2"/>
      <c r="ONI27" s="2"/>
      <c r="ONJ27" s="2"/>
      <c r="ONK27" s="2"/>
      <c r="ONL27" s="2"/>
      <c r="ONM27" s="2"/>
      <c r="ONN27" s="2"/>
      <c r="ONO27" s="2"/>
      <c r="ONP27" s="2"/>
      <c r="ONQ27" s="2"/>
      <c r="ONR27" s="2"/>
      <c r="ONS27" s="2"/>
      <c r="ONT27" s="2"/>
      <c r="ONU27" s="2"/>
      <c r="ONV27" s="2"/>
      <c r="ONW27" s="2"/>
      <c r="ONX27" s="2"/>
      <c r="ONY27" s="2"/>
      <c r="ONZ27" s="2"/>
      <c r="OOA27" s="2"/>
      <c r="OOB27" s="2"/>
      <c r="OOC27" s="2"/>
      <c r="OOD27" s="2"/>
      <c r="OOE27" s="2"/>
      <c r="OOF27" s="2"/>
      <c r="OOG27" s="2"/>
      <c r="OOH27" s="2"/>
      <c r="OOI27" s="2"/>
      <c r="OOJ27" s="2"/>
      <c r="OOK27" s="2"/>
      <c r="OOL27" s="2"/>
      <c r="OOM27" s="2"/>
      <c r="OON27" s="2"/>
      <c r="OOO27" s="2"/>
      <c r="OOP27" s="2"/>
      <c r="OOQ27" s="2"/>
      <c r="OOR27" s="2"/>
      <c r="OOS27" s="2"/>
      <c r="OOT27" s="2"/>
      <c r="OOU27" s="2"/>
      <c r="OOV27" s="2"/>
      <c r="OOW27" s="2"/>
      <c r="OOX27" s="2"/>
      <c r="OOY27" s="2"/>
      <c r="OOZ27" s="2"/>
      <c r="OPA27" s="2"/>
      <c r="OPB27" s="2"/>
      <c r="OPC27" s="2"/>
      <c r="OPD27" s="2"/>
      <c r="OPE27" s="2"/>
      <c r="OPF27" s="2"/>
      <c r="OPG27" s="2"/>
      <c r="OPH27" s="2"/>
      <c r="OPI27" s="2"/>
      <c r="OPJ27" s="2"/>
      <c r="OPK27" s="2"/>
      <c r="OPL27" s="2"/>
      <c r="OPM27" s="2"/>
      <c r="OPN27" s="2"/>
      <c r="OPO27" s="2"/>
      <c r="OPP27" s="2"/>
      <c r="OPQ27" s="2"/>
      <c r="OPR27" s="2"/>
      <c r="OPS27" s="2"/>
      <c r="OPT27" s="2"/>
      <c r="OPU27" s="2"/>
      <c r="OPV27" s="2"/>
      <c r="OPW27" s="2"/>
      <c r="OPX27" s="2"/>
      <c r="OPY27" s="2"/>
      <c r="OPZ27" s="2"/>
      <c r="OQA27" s="2"/>
      <c r="OQB27" s="2"/>
      <c r="OQC27" s="2"/>
      <c r="OQD27" s="2"/>
      <c r="OQE27" s="2"/>
      <c r="OQF27" s="2"/>
      <c r="OQG27" s="2"/>
      <c r="OQH27" s="2"/>
      <c r="OQI27" s="2"/>
      <c r="OQJ27" s="2"/>
      <c r="OQK27" s="2"/>
      <c r="OQL27" s="2"/>
      <c r="OQM27" s="2"/>
      <c r="OQN27" s="2"/>
      <c r="OQO27" s="2"/>
      <c r="OQP27" s="2"/>
      <c r="OQQ27" s="2"/>
      <c r="OQR27" s="2"/>
      <c r="OQS27" s="2"/>
      <c r="OQT27" s="2"/>
      <c r="OQU27" s="2"/>
      <c r="OQV27" s="2"/>
      <c r="OQW27" s="2"/>
      <c r="OQX27" s="2"/>
      <c r="OQY27" s="2"/>
      <c r="OQZ27" s="2"/>
      <c r="ORA27" s="2"/>
      <c r="ORB27" s="2"/>
      <c r="ORC27" s="2"/>
      <c r="ORD27" s="2"/>
      <c r="ORE27" s="2"/>
      <c r="ORF27" s="2"/>
      <c r="ORG27" s="2"/>
      <c r="ORH27" s="2"/>
      <c r="ORI27" s="2"/>
      <c r="ORJ27" s="2"/>
      <c r="ORK27" s="2"/>
      <c r="ORL27" s="2"/>
      <c r="ORM27" s="2"/>
      <c r="ORN27" s="2"/>
      <c r="ORO27" s="2"/>
      <c r="ORP27" s="2"/>
      <c r="ORQ27" s="2"/>
      <c r="ORR27" s="2"/>
      <c r="ORS27" s="2"/>
      <c r="ORT27" s="2"/>
      <c r="ORU27" s="2"/>
      <c r="ORV27" s="2"/>
      <c r="ORW27" s="2"/>
      <c r="ORX27" s="2"/>
      <c r="ORY27" s="2"/>
      <c r="ORZ27" s="2"/>
      <c r="OSA27" s="2"/>
      <c r="OSB27" s="2"/>
      <c r="OSC27" s="2"/>
      <c r="OSD27" s="2"/>
      <c r="OSE27" s="2"/>
      <c r="OSF27" s="2"/>
      <c r="OSG27" s="2"/>
      <c r="OSH27" s="2"/>
      <c r="OSI27" s="2"/>
      <c r="OSJ27" s="2"/>
      <c r="OSK27" s="2"/>
      <c r="OSL27" s="2"/>
      <c r="OSM27" s="2"/>
      <c r="OSN27" s="2"/>
      <c r="OSO27" s="2"/>
      <c r="OSP27" s="2"/>
      <c r="OSQ27" s="2"/>
      <c r="OSR27" s="2"/>
      <c r="OSS27" s="2"/>
      <c r="OST27" s="2"/>
      <c r="OSU27" s="2"/>
      <c r="OSV27" s="2"/>
      <c r="OSW27" s="2"/>
      <c r="OSX27" s="2"/>
      <c r="OSY27" s="2"/>
      <c r="OSZ27" s="2"/>
      <c r="OTA27" s="2"/>
      <c r="OTB27" s="2"/>
      <c r="OTC27" s="2"/>
      <c r="OTD27" s="2"/>
      <c r="OTE27" s="2"/>
      <c r="OTF27" s="2"/>
      <c r="OTG27" s="2"/>
      <c r="OTH27" s="2"/>
      <c r="OTI27" s="2"/>
      <c r="OTJ27" s="2"/>
      <c r="OTK27" s="2"/>
      <c r="OTL27" s="2"/>
      <c r="OTM27" s="2"/>
      <c r="OTN27" s="2"/>
      <c r="OTO27" s="2"/>
      <c r="OTP27" s="2"/>
      <c r="OTQ27" s="2"/>
      <c r="OTR27" s="2"/>
      <c r="OTS27" s="2"/>
      <c r="OTT27" s="2"/>
      <c r="OTU27" s="2"/>
      <c r="OTV27" s="2"/>
      <c r="OTW27" s="2"/>
      <c r="OTX27" s="2"/>
      <c r="OTY27" s="2"/>
      <c r="OTZ27" s="2"/>
      <c r="OUA27" s="2"/>
      <c r="OUB27" s="2"/>
      <c r="OUC27" s="2"/>
      <c r="OUD27" s="2"/>
      <c r="OUE27" s="2"/>
      <c r="OUF27" s="2"/>
      <c r="OUG27" s="2"/>
      <c r="OUH27" s="2"/>
      <c r="OUI27" s="2"/>
      <c r="OUJ27" s="2"/>
      <c r="OUK27" s="2"/>
      <c r="OUL27" s="2"/>
      <c r="OUM27" s="2"/>
      <c r="OUN27" s="2"/>
      <c r="OUO27" s="2"/>
      <c r="OUP27" s="2"/>
      <c r="OUQ27" s="2"/>
      <c r="OUR27" s="2"/>
      <c r="OUS27" s="2"/>
      <c r="OUT27" s="2"/>
      <c r="OUU27" s="2"/>
      <c r="OUV27" s="2"/>
      <c r="OUW27" s="2"/>
      <c r="OUX27" s="2"/>
      <c r="OUY27" s="2"/>
      <c r="OUZ27" s="2"/>
      <c r="OVA27" s="2"/>
      <c r="OVB27" s="2"/>
      <c r="OVC27" s="2"/>
      <c r="OVD27" s="2"/>
      <c r="OVE27" s="2"/>
      <c r="OVF27" s="2"/>
      <c r="OVG27" s="2"/>
      <c r="OVH27" s="2"/>
      <c r="OVI27" s="2"/>
      <c r="OVJ27" s="2"/>
      <c r="OVK27" s="2"/>
      <c r="OVL27" s="2"/>
      <c r="OVM27" s="2"/>
      <c r="OVN27" s="2"/>
      <c r="OVO27" s="2"/>
      <c r="OVP27" s="2"/>
      <c r="OVQ27" s="2"/>
      <c r="OVR27" s="2"/>
      <c r="OVS27" s="2"/>
      <c r="OVT27" s="2"/>
      <c r="OVU27" s="2"/>
      <c r="OVV27" s="2"/>
      <c r="OVW27" s="2"/>
      <c r="OVX27" s="2"/>
      <c r="OVY27" s="2"/>
      <c r="OVZ27" s="2"/>
      <c r="OWA27" s="2"/>
      <c r="OWB27" s="2"/>
      <c r="OWC27" s="2"/>
      <c r="OWD27" s="2"/>
      <c r="OWE27" s="2"/>
      <c r="OWF27" s="2"/>
      <c r="OWG27" s="2"/>
      <c r="OWH27" s="2"/>
      <c r="OWI27" s="2"/>
      <c r="OWJ27" s="2"/>
      <c r="OWK27" s="2"/>
      <c r="OWL27" s="2"/>
      <c r="OWM27" s="2"/>
      <c r="OWN27" s="2"/>
      <c r="OWO27" s="2"/>
      <c r="OWP27" s="2"/>
      <c r="OWQ27" s="2"/>
      <c r="OWR27" s="2"/>
      <c r="OWS27" s="2"/>
      <c r="OWT27" s="2"/>
      <c r="OWU27" s="2"/>
      <c r="OWV27" s="2"/>
      <c r="OWW27" s="2"/>
      <c r="OWX27" s="2"/>
      <c r="OWY27" s="2"/>
      <c r="OWZ27" s="2"/>
      <c r="OXA27" s="2"/>
      <c r="OXB27" s="2"/>
      <c r="OXC27" s="2"/>
      <c r="OXD27" s="2"/>
      <c r="OXE27" s="2"/>
      <c r="OXF27" s="2"/>
      <c r="OXG27" s="2"/>
      <c r="OXH27" s="2"/>
      <c r="OXI27" s="2"/>
      <c r="OXJ27" s="2"/>
      <c r="OXK27" s="2"/>
      <c r="OXL27" s="2"/>
      <c r="OXM27" s="2"/>
      <c r="OXN27" s="2"/>
      <c r="OXO27" s="2"/>
      <c r="OXP27" s="2"/>
      <c r="OXQ27" s="2"/>
      <c r="OXR27" s="2"/>
      <c r="OXS27" s="2"/>
      <c r="OXT27" s="2"/>
      <c r="OXU27" s="2"/>
      <c r="OXV27" s="2"/>
      <c r="OXW27" s="2"/>
      <c r="OXX27" s="2"/>
      <c r="OXY27" s="2"/>
      <c r="OXZ27" s="2"/>
      <c r="OYA27" s="2"/>
      <c r="OYB27" s="2"/>
      <c r="OYC27" s="2"/>
      <c r="OYD27" s="2"/>
      <c r="OYE27" s="2"/>
      <c r="OYF27" s="2"/>
      <c r="OYG27" s="2"/>
      <c r="OYH27" s="2"/>
      <c r="OYI27" s="2"/>
      <c r="OYJ27" s="2"/>
      <c r="OYK27" s="2"/>
      <c r="OYL27" s="2"/>
      <c r="OYM27" s="2"/>
      <c r="OYN27" s="2"/>
      <c r="OYO27" s="2"/>
      <c r="OYP27" s="2"/>
      <c r="OYQ27" s="2"/>
      <c r="OYR27" s="2"/>
      <c r="OYS27" s="2"/>
      <c r="OYT27" s="2"/>
      <c r="OYU27" s="2"/>
      <c r="OYV27" s="2"/>
      <c r="OYW27" s="2"/>
      <c r="OYX27" s="2"/>
      <c r="OYY27" s="2"/>
      <c r="OYZ27" s="2"/>
      <c r="OZA27" s="2"/>
      <c r="OZB27" s="2"/>
      <c r="OZC27" s="2"/>
      <c r="OZD27" s="2"/>
      <c r="OZE27" s="2"/>
      <c r="OZF27" s="2"/>
      <c r="OZG27" s="2"/>
      <c r="OZH27" s="2"/>
      <c r="OZI27" s="2"/>
      <c r="OZJ27" s="2"/>
      <c r="OZK27" s="2"/>
      <c r="OZL27" s="2"/>
      <c r="OZM27" s="2"/>
      <c r="OZN27" s="2"/>
      <c r="OZO27" s="2"/>
      <c r="OZP27" s="2"/>
      <c r="OZQ27" s="2"/>
      <c r="OZR27" s="2"/>
      <c r="OZS27" s="2"/>
      <c r="OZT27" s="2"/>
      <c r="OZU27" s="2"/>
      <c r="OZV27" s="2"/>
      <c r="OZW27" s="2"/>
      <c r="OZX27" s="2"/>
      <c r="OZY27" s="2"/>
      <c r="OZZ27" s="2"/>
      <c r="PAA27" s="2"/>
      <c r="PAB27" s="2"/>
      <c r="PAC27" s="2"/>
      <c r="PAD27" s="2"/>
      <c r="PAE27" s="2"/>
      <c r="PAF27" s="2"/>
      <c r="PAG27" s="2"/>
      <c r="PAH27" s="2"/>
      <c r="PAI27" s="2"/>
      <c r="PAJ27" s="2"/>
      <c r="PAK27" s="2"/>
      <c r="PAL27" s="2"/>
      <c r="PAM27" s="2"/>
      <c r="PAN27" s="2"/>
      <c r="PAO27" s="2"/>
      <c r="PAP27" s="2"/>
      <c r="PAQ27" s="2"/>
      <c r="PAR27" s="2"/>
      <c r="PAS27" s="2"/>
      <c r="PAT27" s="2"/>
      <c r="PAU27" s="2"/>
      <c r="PAV27" s="2"/>
      <c r="PAW27" s="2"/>
      <c r="PAX27" s="2"/>
      <c r="PAY27" s="2"/>
      <c r="PAZ27" s="2"/>
      <c r="PBA27" s="2"/>
      <c r="PBB27" s="2"/>
      <c r="PBC27" s="2"/>
      <c r="PBD27" s="2"/>
      <c r="PBE27" s="2"/>
      <c r="PBF27" s="2"/>
      <c r="PBG27" s="2"/>
      <c r="PBH27" s="2"/>
      <c r="PBI27" s="2"/>
      <c r="PBJ27" s="2"/>
      <c r="PBK27" s="2"/>
      <c r="PBL27" s="2"/>
      <c r="PBM27" s="2"/>
      <c r="PBN27" s="2"/>
      <c r="PBO27" s="2"/>
      <c r="PBP27" s="2"/>
      <c r="PBQ27" s="2"/>
      <c r="PBR27" s="2"/>
      <c r="PBS27" s="2"/>
      <c r="PBT27" s="2"/>
      <c r="PBU27" s="2"/>
      <c r="PBV27" s="2"/>
      <c r="PBW27" s="2"/>
      <c r="PBX27" s="2"/>
      <c r="PBY27" s="2"/>
      <c r="PBZ27" s="2"/>
      <c r="PCA27" s="2"/>
      <c r="PCB27" s="2"/>
      <c r="PCC27" s="2"/>
      <c r="PCD27" s="2"/>
      <c r="PCE27" s="2"/>
      <c r="PCF27" s="2"/>
      <c r="PCG27" s="2"/>
      <c r="PCH27" s="2"/>
      <c r="PCI27" s="2"/>
      <c r="PCJ27" s="2"/>
      <c r="PCK27" s="2"/>
      <c r="PCL27" s="2"/>
      <c r="PCM27" s="2"/>
      <c r="PCN27" s="2"/>
      <c r="PCO27" s="2"/>
      <c r="PCP27" s="2"/>
      <c r="PCQ27" s="2"/>
      <c r="PCR27" s="2"/>
      <c r="PCS27" s="2"/>
      <c r="PCT27" s="2"/>
      <c r="PCU27" s="2"/>
      <c r="PCV27" s="2"/>
      <c r="PCW27" s="2"/>
      <c r="PCX27" s="2"/>
      <c r="PCY27" s="2"/>
      <c r="PCZ27" s="2"/>
      <c r="PDA27" s="2"/>
      <c r="PDB27" s="2"/>
      <c r="PDC27" s="2"/>
      <c r="PDD27" s="2"/>
      <c r="PDE27" s="2"/>
      <c r="PDF27" s="2"/>
      <c r="PDG27" s="2"/>
      <c r="PDH27" s="2"/>
      <c r="PDI27" s="2"/>
      <c r="PDJ27" s="2"/>
      <c r="PDK27" s="2"/>
      <c r="PDL27" s="2"/>
      <c r="PDM27" s="2"/>
      <c r="PDN27" s="2"/>
      <c r="PDO27" s="2"/>
      <c r="PDP27" s="2"/>
      <c r="PDQ27" s="2"/>
      <c r="PDR27" s="2"/>
      <c r="PDS27" s="2"/>
      <c r="PDT27" s="2"/>
      <c r="PDU27" s="2"/>
      <c r="PDV27" s="2"/>
      <c r="PDW27" s="2"/>
      <c r="PDX27" s="2"/>
      <c r="PDY27" s="2"/>
      <c r="PDZ27" s="2"/>
      <c r="PEA27" s="2"/>
      <c r="PEB27" s="2"/>
      <c r="PEC27" s="2"/>
      <c r="PED27" s="2"/>
      <c r="PEE27" s="2"/>
      <c r="PEF27" s="2"/>
      <c r="PEG27" s="2"/>
      <c r="PEH27" s="2"/>
      <c r="PEI27" s="2"/>
      <c r="PEJ27" s="2"/>
      <c r="PEK27" s="2"/>
      <c r="PEL27" s="2"/>
      <c r="PEM27" s="2"/>
      <c r="PEN27" s="2"/>
      <c r="PEO27" s="2"/>
      <c r="PEP27" s="2"/>
      <c r="PEQ27" s="2"/>
      <c r="PER27" s="2"/>
      <c r="PES27" s="2"/>
      <c r="PET27" s="2"/>
      <c r="PEU27" s="2"/>
      <c r="PEV27" s="2"/>
      <c r="PEW27" s="2"/>
      <c r="PEX27" s="2"/>
      <c r="PEY27" s="2"/>
      <c r="PEZ27" s="2"/>
      <c r="PFA27" s="2"/>
      <c r="PFB27" s="2"/>
      <c r="PFC27" s="2"/>
      <c r="PFD27" s="2"/>
      <c r="PFE27" s="2"/>
      <c r="PFF27" s="2"/>
      <c r="PFG27" s="2"/>
      <c r="PFH27" s="2"/>
      <c r="PFI27" s="2"/>
      <c r="PFJ27" s="2"/>
      <c r="PFK27" s="2"/>
      <c r="PFL27" s="2"/>
      <c r="PFM27" s="2"/>
      <c r="PFN27" s="2"/>
      <c r="PFO27" s="2"/>
      <c r="PFP27" s="2"/>
      <c r="PFQ27" s="2"/>
      <c r="PFR27" s="2"/>
      <c r="PFS27" s="2"/>
      <c r="PFT27" s="2"/>
      <c r="PFU27" s="2"/>
      <c r="PFV27" s="2"/>
      <c r="PFW27" s="2"/>
      <c r="PFX27" s="2"/>
      <c r="PFY27" s="2"/>
      <c r="PFZ27" s="2"/>
      <c r="PGA27" s="2"/>
      <c r="PGB27" s="2"/>
      <c r="PGC27" s="2"/>
      <c r="PGD27" s="2"/>
      <c r="PGE27" s="2"/>
      <c r="PGF27" s="2"/>
      <c r="PGG27" s="2"/>
      <c r="PGH27" s="2"/>
      <c r="PGI27" s="2"/>
      <c r="PGJ27" s="2"/>
      <c r="PGK27" s="2"/>
      <c r="PGL27" s="2"/>
      <c r="PGM27" s="2"/>
      <c r="PGN27" s="2"/>
      <c r="PGO27" s="2"/>
      <c r="PGP27" s="2"/>
      <c r="PGQ27" s="2"/>
      <c r="PGR27" s="2"/>
      <c r="PGS27" s="2"/>
      <c r="PGT27" s="2"/>
      <c r="PGU27" s="2"/>
      <c r="PGV27" s="2"/>
      <c r="PGW27" s="2"/>
      <c r="PGX27" s="2"/>
      <c r="PGY27" s="2"/>
      <c r="PGZ27" s="2"/>
      <c r="PHA27" s="2"/>
      <c r="PHB27" s="2"/>
      <c r="PHC27" s="2"/>
      <c r="PHD27" s="2"/>
      <c r="PHE27" s="2"/>
      <c r="PHF27" s="2"/>
      <c r="PHG27" s="2"/>
      <c r="PHH27" s="2"/>
      <c r="PHI27" s="2"/>
      <c r="PHJ27" s="2"/>
      <c r="PHK27" s="2"/>
      <c r="PHL27" s="2"/>
      <c r="PHM27" s="2"/>
      <c r="PHN27" s="2"/>
      <c r="PHO27" s="2"/>
      <c r="PHP27" s="2"/>
      <c r="PHQ27" s="2"/>
      <c r="PHR27" s="2"/>
      <c r="PHS27" s="2"/>
      <c r="PHT27" s="2"/>
      <c r="PHU27" s="2"/>
      <c r="PHV27" s="2"/>
      <c r="PHW27" s="2"/>
      <c r="PHX27" s="2"/>
      <c r="PHY27" s="2"/>
      <c r="PHZ27" s="2"/>
      <c r="PIA27" s="2"/>
      <c r="PIB27" s="2"/>
      <c r="PIC27" s="2"/>
      <c r="PID27" s="2"/>
      <c r="PIE27" s="2"/>
      <c r="PIF27" s="2"/>
      <c r="PIG27" s="2"/>
      <c r="PIH27" s="2"/>
      <c r="PII27" s="2"/>
      <c r="PIJ27" s="2"/>
      <c r="PIK27" s="2"/>
      <c r="PIL27" s="2"/>
      <c r="PIM27" s="2"/>
      <c r="PIN27" s="2"/>
      <c r="PIO27" s="2"/>
      <c r="PIP27" s="2"/>
      <c r="PIQ27" s="2"/>
      <c r="PIR27" s="2"/>
      <c r="PIS27" s="2"/>
      <c r="PIT27" s="2"/>
      <c r="PIU27" s="2"/>
      <c r="PIV27" s="2"/>
      <c r="PIW27" s="2"/>
      <c r="PIX27" s="2"/>
      <c r="PIY27" s="2"/>
      <c r="PIZ27" s="2"/>
      <c r="PJA27" s="2"/>
      <c r="PJB27" s="2"/>
      <c r="PJC27" s="2"/>
      <c r="PJD27" s="2"/>
      <c r="PJE27" s="2"/>
      <c r="PJF27" s="2"/>
      <c r="PJG27" s="2"/>
      <c r="PJH27" s="2"/>
      <c r="PJI27" s="2"/>
      <c r="PJJ27" s="2"/>
      <c r="PJK27" s="2"/>
      <c r="PJL27" s="2"/>
      <c r="PJM27" s="2"/>
      <c r="PJN27" s="2"/>
      <c r="PJO27" s="2"/>
      <c r="PJP27" s="2"/>
      <c r="PJQ27" s="2"/>
      <c r="PJR27" s="2"/>
      <c r="PJS27" s="2"/>
      <c r="PJT27" s="2"/>
      <c r="PJU27" s="2"/>
      <c r="PJV27" s="2"/>
      <c r="PJW27" s="2"/>
      <c r="PJX27" s="2"/>
      <c r="PJY27" s="2"/>
      <c r="PJZ27" s="2"/>
      <c r="PKA27" s="2"/>
      <c r="PKB27" s="2"/>
      <c r="PKC27" s="2"/>
      <c r="PKD27" s="2"/>
      <c r="PKE27" s="2"/>
      <c r="PKF27" s="2"/>
      <c r="PKG27" s="2"/>
      <c r="PKH27" s="2"/>
      <c r="PKI27" s="2"/>
      <c r="PKJ27" s="2"/>
      <c r="PKK27" s="2"/>
      <c r="PKL27" s="2"/>
      <c r="PKM27" s="2"/>
      <c r="PKN27" s="2"/>
      <c r="PKO27" s="2"/>
      <c r="PKP27" s="2"/>
      <c r="PKQ27" s="2"/>
      <c r="PKR27" s="2"/>
      <c r="PKS27" s="2"/>
      <c r="PKT27" s="2"/>
      <c r="PKU27" s="2"/>
      <c r="PKV27" s="2"/>
      <c r="PKW27" s="2"/>
      <c r="PKX27" s="2"/>
      <c r="PKY27" s="2"/>
      <c r="PKZ27" s="2"/>
      <c r="PLA27" s="2"/>
      <c r="PLB27" s="2"/>
      <c r="PLC27" s="2"/>
      <c r="PLD27" s="2"/>
      <c r="PLE27" s="2"/>
      <c r="PLF27" s="2"/>
      <c r="PLG27" s="2"/>
      <c r="PLH27" s="2"/>
      <c r="PLI27" s="2"/>
      <c r="PLJ27" s="2"/>
      <c r="PLK27" s="2"/>
      <c r="PLL27" s="2"/>
      <c r="PLM27" s="2"/>
      <c r="PLN27" s="2"/>
      <c r="PLO27" s="2"/>
      <c r="PLP27" s="2"/>
      <c r="PLQ27" s="2"/>
      <c r="PLR27" s="2"/>
      <c r="PLS27" s="2"/>
      <c r="PLT27" s="2"/>
      <c r="PLU27" s="2"/>
      <c r="PLV27" s="2"/>
      <c r="PLW27" s="2"/>
      <c r="PLX27" s="2"/>
      <c r="PLY27" s="2"/>
      <c r="PLZ27" s="2"/>
      <c r="PMA27" s="2"/>
      <c r="PMB27" s="2"/>
      <c r="PMC27" s="2"/>
      <c r="PMD27" s="2"/>
      <c r="PME27" s="2"/>
      <c r="PMF27" s="2"/>
      <c r="PMG27" s="2"/>
      <c r="PMH27" s="2"/>
      <c r="PMI27" s="2"/>
      <c r="PMJ27" s="2"/>
      <c r="PMK27" s="2"/>
      <c r="PML27" s="2"/>
      <c r="PMM27" s="2"/>
      <c r="PMN27" s="2"/>
      <c r="PMO27" s="2"/>
      <c r="PMP27" s="2"/>
      <c r="PMQ27" s="2"/>
      <c r="PMR27" s="2"/>
      <c r="PMS27" s="2"/>
      <c r="PMT27" s="2"/>
      <c r="PMU27" s="2"/>
      <c r="PMV27" s="2"/>
      <c r="PMW27" s="2"/>
      <c r="PMX27" s="2"/>
      <c r="PMY27" s="2"/>
      <c r="PMZ27" s="2"/>
      <c r="PNA27" s="2"/>
      <c r="PNB27" s="2"/>
      <c r="PNC27" s="2"/>
      <c r="PND27" s="2"/>
      <c r="PNE27" s="2"/>
      <c r="PNF27" s="2"/>
      <c r="PNG27" s="2"/>
      <c r="PNH27" s="2"/>
      <c r="PNI27" s="2"/>
      <c r="PNJ27" s="2"/>
      <c r="PNK27" s="2"/>
      <c r="PNL27" s="2"/>
      <c r="PNM27" s="2"/>
      <c r="PNN27" s="2"/>
      <c r="PNO27" s="2"/>
      <c r="PNP27" s="2"/>
      <c r="PNQ27" s="2"/>
      <c r="PNR27" s="2"/>
      <c r="PNS27" s="2"/>
      <c r="PNT27" s="2"/>
      <c r="PNU27" s="2"/>
      <c r="PNV27" s="2"/>
      <c r="PNW27" s="2"/>
      <c r="PNX27" s="2"/>
      <c r="PNY27" s="2"/>
      <c r="PNZ27" s="2"/>
      <c r="POA27" s="2"/>
      <c r="POB27" s="2"/>
      <c r="POC27" s="2"/>
      <c r="POD27" s="2"/>
      <c r="POE27" s="2"/>
      <c r="POF27" s="2"/>
      <c r="POG27" s="2"/>
      <c r="POH27" s="2"/>
      <c r="POI27" s="2"/>
      <c r="POJ27" s="2"/>
      <c r="POK27" s="2"/>
      <c r="POL27" s="2"/>
      <c r="POM27" s="2"/>
      <c r="PON27" s="2"/>
      <c r="POO27" s="2"/>
      <c r="POP27" s="2"/>
      <c r="POQ27" s="2"/>
      <c r="POR27" s="2"/>
      <c r="POS27" s="2"/>
      <c r="POT27" s="2"/>
      <c r="POU27" s="2"/>
      <c r="POV27" s="2"/>
      <c r="POW27" s="2"/>
      <c r="POX27" s="2"/>
      <c r="POY27" s="2"/>
      <c r="POZ27" s="2"/>
      <c r="PPA27" s="2"/>
      <c r="PPB27" s="2"/>
      <c r="PPC27" s="2"/>
      <c r="PPD27" s="2"/>
      <c r="PPE27" s="2"/>
      <c r="PPF27" s="2"/>
      <c r="PPG27" s="2"/>
      <c r="PPH27" s="2"/>
      <c r="PPI27" s="2"/>
      <c r="PPJ27" s="2"/>
      <c r="PPK27" s="2"/>
      <c r="PPL27" s="2"/>
      <c r="PPM27" s="2"/>
      <c r="PPN27" s="2"/>
      <c r="PPO27" s="2"/>
      <c r="PPP27" s="2"/>
      <c r="PPQ27" s="2"/>
      <c r="PPR27" s="2"/>
      <c r="PPS27" s="2"/>
      <c r="PPT27" s="2"/>
      <c r="PPU27" s="2"/>
      <c r="PPV27" s="2"/>
      <c r="PPW27" s="2"/>
      <c r="PPX27" s="2"/>
      <c r="PPY27" s="2"/>
      <c r="PPZ27" s="2"/>
      <c r="PQA27" s="2"/>
      <c r="PQB27" s="2"/>
      <c r="PQC27" s="2"/>
      <c r="PQD27" s="2"/>
      <c r="PQE27" s="2"/>
      <c r="PQF27" s="2"/>
      <c r="PQG27" s="2"/>
      <c r="PQH27" s="2"/>
      <c r="PQI27" s="2"/>
      <c r="PQJ27" s="2"/>
      <c r="PQK27" s="2"/>
      <c r="PQL27" s="2"/>
      <c r="PQM27" s="2"/>
      <c r="PQN27" s="2"/>
      <c r="PQO27" s="2"/>
      <c r="PQP27" s="2"/>
      <c r="PQQ27" s="2"/>
      <c r="PQR27" s="2"/>
      <c r="PQS27" s="2"/>
      <c r="PQT27" s="2"/>
      <c r="PQU27" s="2"/>
      <c r="PQV27" s="2"/>
      <c r="PQW27" s="2"/>
      <c r="PQX27" s="2"/>
      <c r="PQY27" s="2"/>
      <c r="PQZ27" s="2"/>
      <c r="PRA27" s="2"/>
      <c r="PRB27" s="2"/>
      <c r="PRC27" s="2"/>
      <c r="PRD27" s="2"/>
      <c r="PRE27" s="2"/>
      <c r="PRF27" s="2"/>
      <c r="PRG27" s="2"/>
      <c r="PRH27" s="2"/>
      <c r="PRI27" s="2"/>
      <c r="PRJ27" s="2"/>
      <c r="PRK27" s="2"/>
      <c r="PRL27" s="2"/>
      <c r="PRM27" s="2"/>
      <c r="PRN27" s="2"/>
      <c r="PRO27" s="2"/>
      <c r="PRP27" s="2"/>
      <c r="PRQ27" s="2"/>
      <c r="PRR27" s="2"/>
      <c r="PRS27" s="2"/>
      <c r="PRT27" s="2"/>
      <c r="PRU27" s="2"/>
      <c r="PRV27" s="2"/>
      <c r="PRW27" s="2"/>
      <c r="PRX27" s="2"/>
      <c r="PRY27" s="2"/>
      <c r="PRZ27" s="2"/>
      <c r="PSA27" s="2"/>
      <c r="PSB27" s="2"/>
      <c r="PSC27" s="2"/>
      <c r="PSD27" s="2"/>
      <c r="PSE27" s="2"/>
      <c r="PSF27" s="2"/>
      <c r="PSG27" s="2"/>
      <c r="PSH27" s="2"/>
      <c r="PSI27" s="2"/>
      <c r="PSJ27" s="2"/>
      <c r="PSK27" s="2"/>
      <c r="PSL27" s="2"/>
      <c r="PSM27" s="2"/>
      <c r="PSN27" s="2"/>
      <c r="PSO27" s="2"/>
      <c r="PSP27" s="2"/>
      <c r="PSQ27" s="2"/>
      <c r="PSR27" s="2"/>
      <c r="PSS27" s="2"/>
      <c r="PST27" s="2"/>
      <c r="PSU27" s="2"/>
      <c r="PSV27" s="2"/>
      <c r="PSW27" s="2"/>
      <c r="PSX27" s="2"/>
      <c r="PSY27" s="2"/>
      <c r="PSZ27" s="2"/>
      <c r="PTA27" s="2"/>
      <c r="PTB27" s="2"/>
      <c r="PTC27" s="2"/>
      <c r="PTD27" s="2"/>
      <c r="PTE27" s="2"/>
      <c r="PTF27" s="2"/>
      <c r="PTG27" s="2"/>
      <c r="PTH27" s="2"/>
      <c r="PTI27" s="2"/>
      <c r="PTJ27" s="2"/>
      <c r="PTK27" s="2"/>
      <c r="PTL27" s="2"/>
      <c r="PTM27" s="2"/>
      <c r="PTN27" s="2"/>
      <c r="PTO27" s="2"/>
      <c r="PTP27" s="2"/>
      <c r="PTQ27" s="2"/>
      <c r="PTR27" s="2"/>
      <c r="PTS27" s="2"/>
      <c r="PTT27" s="2"/>
      <c r="PTU27" s="2"/>
      <c r="PTV27" s="2"/>
      <c r="PTW27" s="2"/>
      <c r="PTX27" s="2"/>
      <c r="PTY27" s="2"/>
      <c r="PTZ27" s="2"/>
      <c r="PUA27" s="2"/>
      <c r="PUB27" s="2"/>
      <c r="PUC27" s="2"/>
      <c r="PUD27" s="2"/>
      <c r="PUE27" s="2"/>
      <c r="PUF27" s="2"/>
      <c r="PUG27" s="2"/>
      <c r="PUH27" s="2"/>
      <c r="PUI27" s="2"/>
      <c r="PUJ27" s="2"/>
      <c r="PUK27" s="2"/>
      <c r="PUL27" s="2"/>
      <c r="PUM27" s="2"/>
      <c r="PUN27" s="2"/>
      <c r="PUO27" s="2"/>
      <c r="PUP27" s="2"/>
      <c r="PUQ27" s="2"/>
      <c r="PUR27" s="2"/>
      <c r="PUS27" s="2"/>
      <c r="PUT27" s="2"/>
      <c r="PUU27" s="2"/>
      <c r="PUV27" s="2"/>
      <c r="PUW27" s="2"/>
      <c r="PUX27" s="2"/>
      <c r="PUY27" s="2"/>
      <c r="PUZ27" s="2"/>
      <c r="PVA27" s="2"/>
      <c r="PVB27" s="2"/>
      <c r="PVC27" s="2"/>
      <c r="PVD27" s="2"/>
      <c r="PVE27" s="2"/>
      <c r="PVF27" s="2"/>
      <c r="PVG27" s="2"/>
      <c r="PVH27" s="2"/>
      <c r="PVI27" s="2"/>
      <c r="PVJ27" s="2"/>
      <c r="PVK27" s="2"/>
      <c r="PVL27" s="2"/>
      <c r="PVM27" s="2"/>
      <c r="PVN27" s="2"/>
      <c r="PVO27" s="2"/>
      <c r="PVP27" s="2"/>
      <c r="PVQ27" s="2"/>
      <c r="PVR27" s="2"/>
      <c r="PVS27" s="2"/>
      <c r="PVT27" s="2"/>
      <c r="PVU27" s="2"/>
      <c r="PVV27" s="2"/>
      <c r="PVW27" s="2"/>
      <c r="PVX27" s="2"/>
      <c r="PVY27" s="2"/>
      <c r="PVZ27" s="2"/>
      <c r="PWA27" s="2"/>
      <c r="PWB27" s="2"/>
      <c r="PWC27" s="2"/>
      <c r="PWD27" s="2"/>
      <c r="PWE27" s="2"/>
      <c r="PWF27" s="2"/>
      <c r="PWG27" s="2"/>
      <c r="PWH27" s="2"/>
      <c r="PWI27" s="2"/>
      <c r="PWJ27" s="2"/>
      <c r="PWK27" s="2"/>
      <c r="PWL27" s="2"/>
      <c r="PWM27" s="2"/>
      <c r="PWN27" s="2"/>
      <c r="PWO27" s="2"/>
      <c r="PWP27" s="2"/>
      <c r="PWQ27" s="2"/>
      <c r="PWR27" s="2"/>
      <c r="PWS27" s="2"/>
      <c r="PWT27" s="2"/>
      <c r="PWU27" s="2"/>
      <c r="PWV27" s="2"/>
      <c r="PWW27" s="2"/>
      <c r="PWX27" s="2"/>
      <c r="PWY27" s="2"/>
      <c r="PWZ27" s="2"/>
      <c r="PXA27" s="2"/>
      <c r="PXB27" s="2"/>
      <c r="PXC27" s="2"/>
      <c r="PXD27" s="2"/>
      <c r="PXE27" s="2"/>
      <c r="PXF27" s="2"/>
      <c r="PXG27" s="2"/>
      <c r="PXH27" s="2"/>
      <c r="PXI27" s="2"/>
      <c r="PXJ27" s="2"/>
      <c r="PXK27" s="2"/>
      <c r="PXL27" s="2"/>
      <c r="PXM27" s="2"/>
      <c r="PXN27" s="2"/>
      <c r="PXO27" s="2"/>
      <c r="PXP27" s="2"/>
      <c r="PXQ27" s="2"/>
      <c r="PXR27" s="2"/>
      <c r="PXS27" s="2"/>
      <c r="PXT27" s="2"/>
      <c r="PXU27" s="2"/>
      <c r="PXV27" s="2"/>
      <c r="PXW27" s="2"/>
      <c r="PXX27" s="2"/>
      <c r="PXY27" s="2"/>
      <c r="PXZ27" s="2"/>
      <c r="PYA27" s="2"/>
      <c r="PYB27" s="2"/>
      <c r="PYC27" s="2"/>
      <c r="PYD27" s="2"/>
      <c r="PYE27" s="2"/>
      <c r="PYF27" s="2"/>
      <c r="PYG27" s="2"/>
      <c r="PYH27" s="2"/>
      <c r="PYI27" s="2"/>
      <c r="PYJ27" s="2"/>
      <c r="PYK27" s="2"/>
      <c r="PYL27" s="2"/>
      <c r="PYM27" s="2"/>
      <c r="PYN27" s="2"/>
      <c r="PYO27" s="2"/>
      <c r="PYP27" s="2"/>
      <c r="PYQ27" s="2"/>
      <c r="PYR27" s="2"/>
      <c r="PYS27" s="2"/>
      <c r="PYT27" s="2"/>
      <c r="PYU27" s="2"/>
      <c r="PYV27" s="2"/>
      <c r="PYW27" s="2"/>
      <c r="PYX27" s="2"/>
      <c r="PYY27" s="2"/>
      <c r="PYZ27" s="2"/>
      <c r="PZA27" s="2"/>
      <c r="PZB27" s="2"/>
      <c r="PZC27" s="2"/>
      <c r="PZD27" s="2"/>
      <c r="PZE27" s="2"/>
      <c r="PZF27" s="2"/>
      <c r="PZG27" s="2"/>
      <c r="PZH27" s="2"/>
      <c r="PZI27" s="2"/>
      <c r="PZJ27" s="2"/>
      <c r="PZK27" s="2"/>
      <c r="PZL27" s="2"/>
      <c r="PZM27" s="2"/>
      <c r="PZN27" s="2"/>
      <c r="PZO27" s="2"/>
      <c r="PZP27" s="2"/>
      <c r="PZQ27" s="2"/>
      <c r="PZR27" s="2"/>
      <c r="PZS27" s="2"/>
      <c r="PZT27" s="2"/>
      <c r="PZU27" s="2"/>
      <c r="PZV27" s="2"/>
      <c r="PZW27" s="2"/>
      <c r="PZX27" s="2"/>
      <c r="PZY27" s="2"/>
      <c r="PZZ27" s="2"/>
      <c r="QAA27" s="2"/>
      <c r="QAB27" s="2"/>
      <c r="QAC27" s="2"/>
      <c r="QAD27" s="2"/>
      <c r="QAE27" s="2"/>
      <c r="QAF27" s="2"/>
      <c r="QAG27" s="2"/>
      <c r="QAH27" s="2"/>
      <c r="QAI27" s="2"/>
      <c r="QAJ27" s="2"/>
      <c r="QAK27" s="2"/>
      <c r="QAL27" s="2"/>
      <c r="QAM27" s="2"/>
      <c r="QAN27" s="2"/>
      <c r="QAO27" s="2"/>
      <c r="QAP27" s="2"/>
      <c r="QAQ27" s="2"/>
      <c r="QAR27" s="2"/>
      <c r="QAS27" s="2"/>
      <c r="QAT27" s="2"/>
      <c r="QAU27" s="2"/>
      <c r="QAV27" s="2"/>
      <c r="QAW27" s="2"/>
      <c r="QAX27" s="2"/>
      <c r="QAY27" s="2"/>
      <c r="QAZ27" s="2"/>
      <c r="QBA27" s="2"/>
      <c r="QBB27" s="2"/>
      <c r="QBC27" s="2"/>
      <c r="QBD27" s="2"/>
      <c r="QBE27" s="2"/>
      <c r="QBF27" s="2"/>
      <c r="QBG27" s="2"/>
      <c r="QBH27" s="2"/>
      <c r="QBI27" s="2"/>
      <c r="QBJ27" s="2"/>
      <c r="QBK27" s="2"/>
      <c r="QBL27" s="2"/>
      <c r="QBM27" s="2"/>
      <c r="QBN27" s="2"/>
      <c r="QBO27" s="2"/>
      <c r="QBP27" s="2"/>
      <c r="QBQ27" s="2"/>
      <c r="QBR27" s="2"/>
      <c r="QBS27" s="2"/>
      <c r="QBT27" s="2"/>
      <c r="QBU27" s="2"/>
      <c r="QBV27" s="2"/>
      <c r="QBW27" s="2"/>
      <c r="QBX27" s="2"/>
      <c r="QBY27" s="2"/>
      <c r="QBZ27" s="2"/>
      <c r="QCA27" s="2"/>
      <c r="QCB27" s="2"/>
      <c r="QCC27" s="2"/>
      <c r="QCD27" s="2"/>
      <c r="QCE27" s="2"/>
      <c r="QCF27" s="2"/>
      <c r="QCG27" s="2"/>
      <c r="QCH27" s="2"/>
      <c r="QCI27" s="2"/>
      <c r="QCJ27" s="2"/>
      <c r="QCK27" s="2"/>
      <c r="QCL27" s="2"/>
      <c r="QCM27" s="2"/>
      <c r="QCN27" s="2"/>
      <c r="QCO27" s="2"/>
      <c r="QCP27" s="2"/>
      <c r="QCQ27" s="2"/>
      <c r="QCR27" s="2"/>
      <c r="QCS27" s="2"/>
      <c r="QCT27" s="2"/>
      <c r="QCU27" s="2"/>
      <c r="QCV27" s="2"/>
      <c r="QCW27" s="2"/>
      <c r="QCX27" s="2"/>
      <c r="QCY27" s="2"/>
      <c r="QCZ27" s="2"/>
      <c r="QDA27" s="2"/>
      <c r="QDB27" s="2"/>
      <c r="QDC27" s="2"/>
      <c r="QDD27" s="2"/>
      <c r="QDE27" s="2"/>
      <c r="QDF27" s="2"/>
      <c r="QDG27" s="2"/>
      <c r="QDH27" s="2"/>
      <c r="QDI27" s="2"/>
      <c r="QDJ27" s="2"/>
      <c r="QDK27" s="2"/>
      <c r="QDL27" s="2"/>
      <c r="QDM27" s="2"/>
      <c r="QDN27" s="2"/>
      <c r="QDO27" s="2"/>
      <c r="QDP27" s="2"/>
      <c r="QDQ27" s="2"/>
      <c r="QDR27" s="2"/>
      <c r="QDS27" s="2"/>
      <c r="QDT27" s="2"/>
      <c r="QDU27" s="2"/>
      <c r="QDV27" s="2"/>
      <c r="QDW27" s="2"/>
      <c r="QDX27" s="2"/>
      <c r="QDY27" s="2"/>
      <c r="QDZ27" s="2"/>
      <c r="QEA27" s="2"/>
      <c r="QEB27" s="2"/>
      <c r="QEC27" s="2"/>
      <c r="QED27" s="2"/>
      <c r="QEE27" s="2"/>
      <c r="QEF27" s="2"/>
      <c r="QEG27" s="2"/>
      <c r="QEH27" s="2"/>
      <c r="QEI27" s="2"/>
      <c r="QEJ27" s="2"/>
      <c r="QEK27" s="2"/>
      <c r="QEL27" s="2"/>
      <c r="QEM27" s="2"/>
      <c r="QEN27" s="2"/>
      <c r="QEO27" s="2"/>
      <c r="QEP27" s="2"/>
      <c r="QEQ27" s="2"/>
      <c r="QER27" s="2"/>
      <c r="QES27" s="2"/>
      <c r="QET27" s="2"/>
      <c r="QEU27" s="2"/>
      <c r="QEV27" s="2"/>
      <c r="QEW27" s="2"/>
      <c r="QEX27" s="2"/>
      <c r="QEY27" s="2"/>
      <c r="QEZ27" s="2"/>
      <c r="QFA27" s="2"/>
      <c r="QFB27" s="2"/>
      <c r="QFC27" s="2"/>
      <c r="QFD27" s="2"/>
      <c r="QFE27" s="2"/>
      <c r="QFF27" s="2"/>
      <c r="QFG27" s="2"/>
      <c r="QFH27" s="2"/>
      <c r="QFI27" s="2"/>
      <c r="QFJ27" s="2"/>
      <c r="QFK27" s="2"/>
      <c r="QFL27" s="2"/>
      <c r="QFM27" s="2"/>
      <c r="QFN27" s="2"/>
      <c r="QFO27" s="2"/>
      <c r="QFP27" s="2"/>
      <c r="QFQ27" s="2"/>
      <c r="QFR27" s="2"/>
      <c r="QFS27" s="2"/>
      <c r="QFT27" s="2"/>
      <c r="QFU27" s="2"/>
      <c r="QFV27" s="2"/>
      <c r="QFW27" s="2"/>
      <c r="QFX27" s="2"/>
      <c r="QFY27" s="2"/>
      <c r="QFZ27" s="2"/>
      <c r="QGA27" s="2"/>
      <c r="QGB27" s="2"/>
      <c r="QGC27" s="2"/>
      <c r="QGD27" s="2"/>
      <c r="QGE27" s="2"/>
      <c r="QGF27" s="2"/>
      <c r="QGG27" s="2"/>
      <c r="QGH27" s="2"/>
      <c r="QGI27" s="2"/>
      <c r="QGJ27" s="2"/>
      <c r="QGK27" s="2"/>
      <c r="QGL27" s="2"/>
      <c r="QGM27" s="2"/>
      <c r="QGN27" s="2"/>
      <c r="QGO27" s="2"/>
      <c r="QGP27" s="2"/>
      <c r="QGQ27" s="2"/>
      <c r="QGR27" s="2"/>
      <c r="QGS27" s="2"/>
      <c r="QGT27" s="2"/>
      <c r="QGU27" s="2"/>
      <c r="QGV27" s="2"/>
      <c r="QGW27" s="2"/>
      <c r="QGX27" s="2"/>
      <c r="QGY27" s="2"/>
      <c r="QGZ27" s="2"/>
      <c r="QHA27" s="2"/>
      <c r="QHB27" s="2"/>
      <c r="QHC27" s="2"/>
      <c r="QHD27" s="2"/>
      <c r="QHE27" s="2"/>
      <c r="QHF27" s="2"/>
      <c r="QHG27" s="2"/>
      <c r="QHH27" s="2"/>
      <c r="QHI27" s="2"/>
      <c r="QHJ27" s="2"/>
      <c r="QHK27" s="2"/>
      <c r="QHL27" s="2"/>
      <c r="QHM27" s="2"/>
      <c r="QHN27" s="2"/>
      <c r="QHO27" s="2"/>
      <c r="QHP27" s="2"/>
      <c r="QHQ27" s="2"/>
      <c r="QHR27" s="2"/>
      <c r="QHS27" s="2"/>
      <c r="QHT27" s="2"/>
      <c r="QHU27" s="2"/>
      <c r="QHV27" s="2"/>
      <c r="QHW27" s="2"/>
      <c r="QHX27" s="2"/>
      <c r="QHY27" s="2"/>
      <c r="QHZ27" s="2"/>
      <c r="QIA27" s="2"/>
      <c r="QIB27" s="2"/>
      <c r="QIC27" s="2"/>
      <c r="QID27" s="2"/>
      <c r="QIE27" s="2"/>
      <c r="QIF27" s="2"/>
      <c r="QIG27" s="2"/>
      <c r="QIH27" s="2"/>
      <c r="QII27" s="2"/>
      <c r="QIJ27" s="2"/>
      <c r="QIK27" s="2"/>
      <c r="QIL27" s="2"/>
      <c r="QIM27" s="2"/>
      <c r="QIN27" s="2"/>
      <c r="QIO27" s="2"/>
      <c r="QIP27" s="2"/>
      <c r="QIQ27" s="2"/>
      <c r="QIR27" s="2"/>
      <c r="QIS27" s="2"/>
      <c r="QIT27" s="2"/>
      <c r="QIU27" s="2"/>
      <c r="QIV27" s="2"/>
      <c r="QIW27" s="2"/>
      <c r="QIX27" s="2"/>
      <c r="QIY27" s="2"/>
      <c r="QIZ27" s="2"/>
      <c r="QJA27" s="2"/>
      <c r="QJB27" s="2"/>
      <c r="QJC27" s="2"/>
      <c r="QJD27" s="2"/>
      <c r="QJE27" s="2"/>
      <c r="QJF27" s="2"/>
      <c r="QJG27" s="2"/>
      <c r="QJH27" s="2"/>
      <c r="QJI27" s="2"/>
      <c r="QJJ27" s="2"/>
      <c r="QJK27" s="2"/>
      <c r="QJL27" s="2"/>
      <c r="QJM27" s="2"/>
      <c r="QJN27" s="2"/>
      <c r="QJO27" s="2"/>
      <c r="QJP27" s="2"/>
      <c r="QJQ27" s="2"/>
      <c r="QJR27" s="2"/>
      <c r="QJS27" s="2"/>
      <c r="QJT27" s="2"/>
      <c r="QJU27" s="2"/>
      <c r="QJV27" s="2"/>
      <c r="QJW27" s="2"/>
      <c r="QJX27" s="2"/>
      <c r="QJY27" s="2"/>
      <c r="QJZ27" s="2"/>
      <c r="QKA27" s="2"/>
      <c r="QKB27" s="2"/>
      <c r="QKC27" s="2"/>
      <c r="QKD27" s="2"/>
      <c r="QKE27" s="2"/>
      <c r="QKF27" s="2"/>
      <c r="QKG27" s="2"/>
      <c r="QKH27" s="2"/>
      <c r="QKI27" s="2"/>
      <c r="QKJ27" s="2"/>
      <c r="QKK27" s="2"/>
      <c r="QKL27" s="2"/>
      <c r="QKM27" s="2"/>
      <c r="QKN27" s="2"/>
      <c r="QKO27" s="2"/>
      <c r="QKP27" s="2"/>
      <c r="QKQ27" s="2"/>
      <c r="QKR27" s="2"/>
      <c r="QKS27" s="2"/>
      <c r="QKT27" s="2"/>
      <c r="QKU27" s="2"/>
      <c r="QKV27" s="2"/>
      <c r="QKW27" s="2"/>
      <c r="QKX27" s="2"/>
      <c r="QKY27" s="2"/>
      <c r="QKZ27" s="2"/>
      <c r="QLA27" s="2"/>
      <c r="QLB27" s="2"/>
      <c r="QLC27" s="2"/>
      <c r="QLD27" s="2"/>
      <c r="QLE27" s="2"/>
      <c r="QLF27" s="2"/>
      <c r="QLG27" s="2"/>
      <c r="QLH27" s="2"/>
      <c r="QLI27" s="2"/>
      <c r="QLJ27" s="2"/>
      <c r="QLK27" s="2"/>
      <c r="QLL27" s="2"/>
      <c r="QLM27" s="2"/>
      <c r="QLN27" s="2"/>
      <c r="QLO27" s="2"/>
      <c r="QLP27" s="2"/>
      <c r="QLQ27" s="2"/>
      <c r="QLR27" s="2"/>
      <c r="QLS27" s="2"/>
      <c r="QLT27" s="2"/>
      <c r="QLU27" s="2"/>
      <c r="QLV27" s="2"/>
      <c r="QLW27" s="2"/>
      <c r="QLX27" s="2"/>
      <c r="QLY27" s="2"/>
      <c r="QLZ27" s="2"/>
      <c r="QMA27" s="2"/>
      <c r="QMB27" s="2"/>
      <c r="QMC27" s="2"/>
      <c r="QMD27" s="2"/>
      <c r="QME27" s="2"/>
      <c r="QMF27" s="2"/>
      <c r="QMG27" s="2"/>
      <c r="QMH27" s="2"/>
      <c r="QMI27" s="2"/>
      <c r="QMJ27" s="2"/>
      <c r="QMK27" s="2"/>
      <c r="QML27" s="2"/>
      <c r="QMM27" s="2"/>
      <c r="QMN27" s="2"/>
      <c r="QMO27" s="2"/>
      <c r="QMP27" s="2"/>
      <c r="QMQ27" s="2"/>
      <c r="QMR27" s="2"/>
      <c r="QMS27" s="2"/>
      <c r="QMT27" s="2"/>
      <c r="QMU27" s="2"/>
      <c r="QMV27" s="2"/>
      <c r="QMW27" s="2"/>
      <c r="QMX27" s="2"/>
      <c r="QMY27" s="2"/>
      <c r="QMZ27" s="2"/>
      <c r="QNA27" s="2"/>
      <c r="QNB27" s="2"/>
      <c r="QNC27" s="2"/>
      <c r="QND27" s="2"/>
      <c r="QNE27" s="2"/>
      <c r="QNF27" s="2"/>
      <c r="QNG27" s="2"/>
      <c r="QNH27" s="2"/>
      <c r="QNI27" s="2"/>
      <c r="QNJ27" s="2"/>
      <c r="QNK27" s="2"/>
      <c r="QNL27" s="2"/>
      <c r="QNM27" s="2"/>
      <c r="QNN27" s="2"/>
      <c r="QNO27" s="2"/>
      <c r="QNP27" s="2"/>
      <c r="QNQ27" s="2"/>
      <c r="QNR27" s="2"/>
      <c r="QNS27" s="2"/>
      <c r="QNT27" s="2"/>
      <c r="QNU27" s="2"/>
      <c r="QNV27" s="2"/>
      <c r="QNW27" s="2"/>
      <c r="QNX27" s="2"/>
      <c r="QNY27" s="2"/>
      <c r="QNZ27" s="2"/>
      <c r="QOA27" s="2"/>
      <c r="QOB27" s="2"/>
      <c r="QOC27" s="2"/>
      <c r="QOD27" s="2"/>
      <c r="QOE27" s="2"/>
      <c r="QOF27" s="2"/>
      <c r="QOG27" s="2"/>
      <c r="QOH27" s="2"/>
      <c r="QOI27" s="2"/>
      <c r="QOJ27" s="2"/>
      <c r="QOK27" s="2"/>
      <c r="QOL27" s="2"/>
      <c r="QOM27" s="2"/>
      <c r="QON27" s="2"/>
      <c r="QOO27" s="2"/>
      <c r="QOP27" s="2"/>
      <c r="QOQ27" s="2"/>
      <c r="QOR27" s="2"/>
      <c r="QOS27" s="2"/>
      <c r="QOT27" s="2"/>
      <c r="QOU27" s="2"/>
      <c r="QOV27" s="2"/>
      <c r="QOW27" s="2"/>
      <c r="QOX27" s="2"/>
      <c r="QOY27" s="2"/>
      <c r="QOZ27" s="2"/>
      <c r="QPA27" s="2"/>
      <c r="QPB27" s="2"/>
      <c r="QPC27" s="2"/>
      <c r="QPD27" s="2"/>
      <c r="QPE27" s="2"/>
      <c r="QPF27" s="2"/>
      <c r="QPG27" s="2"/>
      <c r="QPH27" s="2"/>
      <c r="QPI27" s="2"/>
      <c r="QPJ27" s="2"/>
      <c r="QPK27" s="2"/>
      <c r="QPL27" s="2"/>
      <c r="QPM27" s="2"/>
      <c r="QPN27" s="2"/>
      <c r="QPO27" s="2"/>
      <c r="QPP27" s="2"/>
      <c r="QPQ27" s="2"/>
      <c r="QPR27" s="2"/>
      <c r="QPS27" s="2"/>
      <c r="QPT27" s="2"/>
      <c r="QPU27" s="2"/>
      <c r="QPV27" s="2"/>
      <c r="QPW27" s="2"/>
      <c r="QPX27" s="2"/>
      <c r="QPY27" s="2"/>
      <c r="QPZ27" s="2"/>
      <c r="QQA27" s="2"/>
      <c r="QQB27" s="2"/>
      <c r="QQC27" s="2"/>
      <c r="QQD27" s="2"/>
      <c r="QQE27" s="2"/>
      <c r="QQF27" s="2"/>
      <c r="QQG27" s="2"/>
      <c r="QQH27" s="2"/>
      <c r="QQI27" s="2"/>
      <c r="QQJ27" s="2"/>
      <c r="QQK27" s="2"/>
      <c r="QQL27" s="2"/>
      <c r="QQM27" s="2"/>
      <c r="QQN27" s="2"/>
      <c r="QQO27" s="2"/>
      <c r="QQP27" s="2"/>
      <c r="QQQ27" s="2"/>
      <c r="QQR27" s="2"/>
      <c r="QQS27" s="2"/>
      <c r="QQT27" s="2"/>
      <c r="QQU27" s="2"/>
      <c r="QQV27" s="2"/>
      <c r="QQW27" s="2"/>
      <c r="QQX27" s="2"/>
      <c r="QQY27" s="2"/>
      <c r="QQZ27" s="2"/>
      <c r="QRA27" s="2"/>
      <c r="QRB27" s="2"/>
      <c r="QRC27" s="2"/>
      <c r="QRD27" s="2"/>
      <c r="QRE27" s="2"/>
      <c r="QRF27" s="2"/>
      <c r="QRG27" s="2"/>
      <c r="QRH27" s="2"/>
      <c r="QRI27" s="2"/>
      <c r="QRJ27" s="2"/>
      <c r="QRK27" s="2"/>
      <c r="QRL27" s="2"/>
      <c r="QRM27" s="2"/>
      <c r="QRN27" s="2"/>
      <c r="QRO27" s="2"/>
      <c r="QRP27" s="2"/>
      <c r="QRQ27" s="2"/>
      <c r="QRR27" s="2"/>
      <c r="QRS27" s="2"/>
      <c r="QRT27" s="2"/>
      <c r="QRU27" s="2"/>
      <c r="QRV27" s="2"/>
      <c r="QRW27" s="2"/>
      <c r="QRX27" s="2"/>
      <c r="QRY27" s="2"/>
      <c r="QRZ27" s="2"/>
      <c r="QSA27" s="2"/>
      <c r="QSB27" s="2"/>
      <c r="QSC27" s="2"/>
      <c r="QSD27" s="2"/>
      <c r="QSE27" s="2"/>
      <c r="QSF27" s="2"/>
      <c r="QSG27" s="2"/>
      <c r="QSH27" s="2"/>
      <c r="QSI27" s="2"/>
      <c r="QSJ27" s="2"/>
      <c r="QSK27" s="2"/>
      <c r="QSL27" s="2"/>
      <c r="QSM27" s="2"/>
      <c r="QSN27" s="2"/>
      <c r="QSO27" s="2"/>
      <c r="QSP27" s="2"/>
      <c r="QSQ27" s="2"/>
      <c r="QSR27" s="2"/>
      <c r="QSS27" s="2"/>
      <c r="QST27" s="2"/>
      <c r="QSU27" s="2"/>
      <c r="QSV27" s="2"/>
      <c r="QSW27" s="2"/>
      <c r="QSX27" s="2"/>
      <c r="QSY27" s="2"/>
      <c r="QSZ27" s="2"/>
      <c r="QTA27" s="2"/>
      <c r="QTB27" s="2"/>
      <c r="QTC27" s="2"/>
      <c r="QTD27" s="2"/>
      <c r="QTE27" s="2"/>
      <c r="QTF27" s="2"/>
      <c r="QTG27" s="2"/>
      <c r="QTH27" s="2"/>
      <c r="QTI27" s="2"/>
      <c r="QTJ27" s="2"/>
      <c r="QTK27" s="2"/>
      <c r="QTL27" s="2"/>
      <c r="QTM27" s="2"/>
      <c r="QTN27" s="2"/>
      <c r="QTO27" s="2"/>
      <c r="QTP27" s="2"/>
      <c r="QTQ27" s="2"/>
      <c r="QTR27" s="2"/>
      <c r="QTS27" s="2"/>
      <c r="QTT27" s="2"/>
      <c r="QTU27" s="2"/>
      <c r="QTV27" s="2"/>
      <c r="QTW27" s="2"/>
      <c r="QTX27" s="2"/>
      <c r="QTY27" s="2"/>
      <c r="QTZ27" s="2"/>
      <c r="QUA27" s="2"/>
      <c r="QUB27" s="2"/>
      <c r="QUC27" s="2"/>
      <c r="QUD27" s="2"/>
      <c r="QUE27" s="2"/>
      <c r="QUF27" s="2"/>
      <c r="QUG27" s="2"/>
      <c r="QUH27" s="2"/>
      <c r="QUI27" s="2"/>
      <c r="QUJ27" s="2"/>
      <c r="QUK27" s="2"/>
      <c r="QUL27" s="2"/>
      <c r="QUM27" s="2"/>
      <c r="QUN27" s="2"/>
      <c r="QUO27" s="2"/>
      <c r="QUP27" s="2"/>
      <c r="QUQ27" s="2"/>
      <c r="QUR27" s="2"/>
      <c r="QUS27" s="2"/>
      <c r="QUT27" s="2"/>
      <c r="QUU27" s="2"/>
      <c r="QUV27" s="2"/>
      <c r="QUW27" s="2"/>
      <c r="QUX27" s="2"/>
      <c r="QUY27" s="2"/>
      <c r="QUZ27" s="2"/>
      <c r="QVA27" s="2"/>
      <c r="QVB27" s="2"/>
      <c r="QVC27" s="2"/>
      <c r="QVD27" s="2"/>
      <c r="QVE27" s="2"/>
      <c r="QVF27" s="2"/>
      <c r="QVG27" s="2"/>
      <c r="QVH27" s="2"/>
      <c r="QVI27" s="2"/>
      <c r="QVJ27" s="2"/>
      <c r="QVK27" s="2"/>
      <c r="QVL27" s="2"/>
      <c r="QVM27" s="2"/>
      <c r="QVN27" s="2"/>
      <c r="QVO27" s="2"/>
      <c r="QVP27" s="2"/>
      <c r="QVQ27" s="2"/>
      <c r="QVR27" s="2"/>
      <c r="QVS27" s="2"/>
      <c r="QVT27" s="2"/>
      <c r="QVU27" s="2"/>
      <c r="QVV27" s="2"/>
      <c r="QVW27" s="2"/>
      <c r="QVX27" s="2"/>
      <c r="QVY27" s="2"/>
      <c r="QVZ27" s="2"/>
      <c r="QWA27" s="2"/>
      <c r="QWB27" s="2"/>
      <c r="QWC27" s="2"/>
      <c r="QWD27" s="2"/>
      <c r="QWE27" s="2"/>
      <c r="QWF27" s="2"/>
      <c r="QWG27" s="2"/>
      <c r="QWH27" s="2"/>
      <c r="QWI27" s="2"/>
      <c r="QWJ27" s="2"/>
      <c r="QWK27" s="2"/>
      <c r="QWL27" s="2"/>
      <c r="QWM27" s="2"/>
      <c r="QWN27" s="2"/>
      <c r="QWO27" s="2"/>
      <c r="QWP27" s="2"/>
      <c r="QWQ27" s="2"/>
      <c r="QWR27" s="2"/>
      <c r="QWS27" s="2"/>
      <c r="QWT27" s="2"/>
      <c r="QWU27" s="2"/>
      <c r="QWV27" s="2"/>
      <c r="QWW27" s="2"/>
      <c r="QWX27" s="2"/>
      <c r="QWY27" s="2"/>
      <c r="QWZ27" s="2"/>
      <c r="QXA27" s="2"/>
      <c r="QXB27" s="2"/>
      <c r="QXC27" s="2"/>
      <c r="QXD27" s="2"/>
      <c r="QXE27" s="2"/>
      <c r="QXF27" s="2"/>
      <c r="QXG27" s="2"/>
      <c r="QXH27" s="2"/>
      <c r="QXI27" s="2"/>
      <c r="QXJ27" s="2"/>
      <c r="QXK27" s="2"/>
      <c r="QXL27" s="2"/>
      <c r="QXM27" s="2"/>
      <c r="QXN27" s="2"/>
      <c r="QXO27" s="2"/>
      <c r="QXP27" s="2"/>
      <c r="QXQ27" s="2"/>
      <c r="QXR27" s="2"/>
      <c r="QXS27" s="2"/>
      <c r="QXT27" s="2"/>
      <c r="QXU27" s="2"/>
      <c r="QXV27" s="2"/>
      <c r="QXW27" s="2"/>
      <c r="QXX27" s="2"/>
      <c r="QXY27" s="2"/>
      <c r="QXZ27" s="2"/>
      <c r="QYA27" s="2"/>
      <c r="QYB27" s="2"/>
      <c r="QYC27" s="2"/>
      <c r="QYD27" s="2"/>
      <c r="QYE27" s="2"/>
      <c r="QYF27" s="2"/>
      <c r="QYG27" s="2"/>
      <c r="QYH27" s="2"/>
      <c r="QYI27" s="2"/>
      <c r="QYJ27" s="2"/>
      <c r="QYK27" s="2"/>
      <c r="QYL27" s="2"/>
      <c r="QYM27" s="2"/>
      <c r="QYN27" s="2"/>
      <c r="QYO27" s="2"/>
      <c r="QYP27" s="2"/>
      <c r="QYQ27" s="2"/>
      <c r="QYR27" s="2"/>
      <c r="QYS27" s="2"/>
      <c r="QYT27" s="2"/>
      <c r="QYU27" s="2"/>
      <c r="QYV27" s="2"/>
      <c r="QYW27" s="2"/>
      <c r="QYX27" s="2"/>
      <c r="QYY27" s="2"/>
      <c r="QYZ27" s="2"/>
      <c r="QZA27" s="2"/>
      <c r="QZB27" s="2"/>
      <c r="QZC27" s="2"/>
      <c r="QZD27" s="2"/>
      <c r="QZE27" s="2"/>
      <c r="QZF27" s="2"/>
      <c r="QZG27" s="2"/>
      <c r="QZH27" s="2"/>
      <c r="QZI27" s="2"/>
      <c r="QZJ27" s="2"/>
      <c r="QZK27" s="2"/>
      <c r="QZL27" s="2"/>
      <c r="QZM27" s="2"/>
      <c r="QZN27" s="2"/>
      <c r="QZO27" s="2"/>
      <c r="QZP27" s="2"/>
      <c r="QZQ27" s="2"/>
      <c r="QZR27" s="2"/>
      <c r="QZS27" s="2"/>
      <c r="QZT27" s="2"/>
      <c r="QZU27" s="2"/>
      <c r="QZV27" s="2"/>
      <c r="QZW27" s="2"/>
      <c r="QZX27" s="2"/>
      <c r="QZY27" s="2"/>
      <c r="QZZ27" s="2"/>
      <c r="RAA27" s="2"/>
      <c r="RAB27" s="2"/>
      <c r="RAC27" s="2"/>
      <c r="RAD27" s="2"/>
      <c r="RAE27" s="2"/>
      <c r="RAF27" s="2"/>
      <c r="RAG27" s="2"/>
      <c r="RAH27" s="2"/>
      <c r="RAI27" s="2"/>
      <c r="RAJ27" s="2"/>
      <c r="RAK27" s="2"/>
      <c r="RAL27" s="2"/>
      <c r="RAM27" s="2"/>
      <c r="RAN27" s="2"/>
      <c r="RAO27" s="2"/>
      <c r="RAP27" s="2"/>
      <c r="RAQ27" s="2"/>
      <c r="RAR27" s="2"/>
      <c r="RAS27" s="2"/>
      <c r="RAT27" s="2"/>
      <c r="RAU27" s="2"/>
      <c r="RAV27" s="2"/>
      <c r="RAW27" s="2"/>
      <c r="RAX27" s="2"/>
      <c r="RAY27" s="2"/>
      <c r="RAZ27" s="2"/>
      <c r="RBA27" s="2"/>
      <c r="RBB27" s="2"/>
      <c r="RBC27" s="2"/>
      <c r="RBD27" s="2"/>
      <c r="RBE27" s="2"/>
      <c r="RBF27" s="2"/>
      <c r="RBG27" s="2"/>
      <c r="RBH27" s="2"/>
      <c r="RBI27" s="2"/>
      <c r="RBJ27" s="2"/>
      <c r="RBK27" s="2"/>
      <c r="RBL27" s="2"/>
      <c r="RBM27" s="2"/>
      <c r="RBN27" s="2"/>
      <c r="RBO27" s="2"/>
      <c r="RBP27" s="2"/>
      <c r="RBQ27" s="2"/>
      <c r="RBR27" s="2"/>
      <c r="RBS27" s="2"/>
      <c r="RBT27" s="2"/>
      <c r="RBU27" s="2"/>
      <c r="RBV27" s="2"/>
      <c r="RBW27" s="2"/>
      <c r="RBX27" s="2"/>
      <c r="RBY27" s="2"/>
      <c r="RBZ27" s="2"/>
      <c r="RCA27" s="2"/>
      <c r="RCB27" s="2"/>
      <c r="RCC27" s="2"/>
      <c r="RCD27" s="2"/>
      <c r="RCE27" s="2"/>
      <c r="RCF27" s="2"/>
      <c r="RCG27" s="2"/>
      <c r="RCH27" s="2"/>
      <c r="RCI27" s="2"/>
      <c r="RCJ27" s="2"/>
      <c r="RCK27" s="2"/>
      <c r="RCL27" s="2"/>
      <c r="RCM27" s="2"/>
      <c r="RCN27" s="2"/>
      <c r="RCO27" s="2"/>
      <c r="RCP27" s="2"/>
      <c r="RCQ27" s="2"/>
      <c r="RCR27" s="2"/>
      <c r="RCS27" s="2"/>
      <c r="RCT27" s="2"/>
      <c r="RCU27" s="2"/>
      <c r="RCV27" s="2"/>
      <c r="RCW27" s="2"/>
      <c r="RCX27" s="2"/>
      <c r="RCY27" s="2"/>
      <c r="RCZ27" s="2"/>
      <c r="RDA27" s="2"/>
      <c r="RDB27" s="2"/>
      <c r="RDC27" s="2"/>
      <c r="RDD27" s="2"/>
      <c r="RDE27" s="2"/>
      <c r="RDF27" s="2"/>
      <c r="RDG27" s="2"/>
      <c r="RDH27" s="2"/>
      <c r="RDI27" s="2"/>
      <c r="RDJ27" s="2"/>
      <c r="RDK27" s="2"/>
      <c r="RDL27" s="2"/>
      <c r="RDM27" s="2"/>
      <c r="RDN27" s="2"/>
      <c r="RDO27" s="2"/>
      <c r="RDP27" s="2"/>
      <c r="RDQ27" s="2"/>
      <c r="RDR27" s="2"/>
      <c r="RDS27" s="2"/>
      <c r="RDT27" s="2"/>
      <c r="RDU27" s="2"/>
      <c r="RDV27" s="2"/>
      <c r="RDW27" s="2"/>
      <c r="RDX27" s="2"/>
      <c r="RDY27" s="2"/>
      <c r="RDZ27" s="2"/>
      <c r="REA27" s="2"/>
      <c r="REB27" s="2"/>
      <c r="REC27" s="2"/>
      <c r="RED27" s="2"/>
      <c r="REE27" s="2"/>
      <c r="REF27" s="2"/>
      <c r="REG27" s="2"/>
      <c r="REH27" s="2"/>
      <c r="REI27" s="2"/>
      <c r="REJ27" s="2"/>
      <c r="REK27" s="2"/>
      <c r="REL27" s="2"/>
      <c r="REM27" s="2"/>
      <c r="REN27" s="2"/>
      <c r="REO27" s="2"/>
      <c r="REP27" s="2"/>
      <c r="REQ27" s="2"/>
      <c r="RER27" s="2"/>
      <c r="RES27" s="2"/>
      <c r="RET27" s="2"/>
      <c r="REU27" s="2"/>
      <c r="REV27" s="2"/>
      <c r="REW27" s="2"/>
      <c r="REX27" s="2"/>
      <c r="REY27" s="2"/>
      <c r="REZ27" s="2"/>
      <c r="RFA27" s="2"/>
      <c r="RFB27" s="2"/>
      <c r="RFC27" s="2"/>
      <c r="RFD27" s="2"/>
      <c r="RFE27" s="2"/>
      <c r="RFF27" s="2"/>
      <c r="RFG27" s="2"/>
      <c r="RFH27" s="2"/>
      <c r="RFI27" s="2"/>
      <c r="RFJ27" s="2"/>
      <c r="RFK27" s="2"/>
      <c r="RFL27" s="2"/>
      <c r="RFM27" s="2"/>
      <c r="RFN27" s="2"/>
      <c r="RFO27" s="2"/>
      <c r="RFP27" s="2"/>
      <c r="RFQ27" s="2"/>
      <c r="RFR27" s="2"/>
      <c r="RFS27" s="2"/>
      <c r="RFT27" s="2"/>
      <c r="RFU27" s="2"/>
      <c r="RFV27" s="2"/>
      <c r="RFW27" s="2"/>
      <c r="RFX27" s="2"/>
      <c r="RFY27" s="2"/>
      <c r="RFZ27" s="2"/>
      <c r="RGA27" s="2"/>
      <c r="RGB27" s="2"/>
      <c r="RGC27" s="2"/>
      <c r="RGD27" s="2"/>
      <c r="RGE27" s="2"/>
      <c r="RGF27" s="2"/>
      <c r="RGG27" s="2"/>
      <c r="RGH27" s="2"/>
      <c r="RGI27" s="2"/>
      <c r="RGJ27" s="2"/>
      <c r="RGK27" s="2"/>
      <c r="RGL27" s="2"/>
      <c r="RGM27" s="2"/>
      <c r="RGN27" s="2"/>
      <c r="RGO27" s="2"/>
      <c r="RGP27" s="2"/>
      <c r="RGQ27" s="2"/>
      <c r="RGR27" s="2"/>
      <c r="RGS27" s="2"/>
      <c r="RGT27" s="2"/>
      <c r="RGU27" s="2"/>
      <c r="RGV27" s="2"/>
      <c r="RGW27" s="2"/>
      <c r="RGX27" s="2"/>
      <c r="RGY27" s="2"/>
      <c r="RGZ27" s="2"/>
      <c r="RHA27" s="2"/>
      <c r="RHB27" s="2"/>
      <c r="RHC27" s="2"/>
      <c r="RHD27" s="2"/>
      <c r="RHE27" s="2"/>
      <c r="RHF27" s="2"/>
      <c r="RHG27" s="2"/>
      <c r="RHH27" s="2"/>
      <c r="RHI27" s="2"/>
      <c r="RHJ27" s="2"/>
      <c r="RHK27" s="2"/>
      <c r="RHL27" s="2"/>
      <c r="RHM27" s="2"/>
      <c r="RHN27" s="2"/>
      <c r="RHO27" s="2"/>
      <c r="RHP27" s="2"/>
      <c r="RHQ27" s="2"/>
      <c r="RHR27" s="2"/>
      <c r="RHS27" s="2"/>
      <c r="RHT27" s="2"/>
      <c r="RHU27" s="2"/>
      <c r="RHV27" s="2"/>
      <c r="RHW27" s="2"/>
      <c r="RHX27" s="2"/>
      <c r="RHY27" s="2"/>
      <c r="RHZ27" s="2"/>
      <c r="RIA27" s="2"/>
      <c r="RIB27" s="2"/>
      <c r="RIC27" s="2"/>
      <c r="RID27" s="2"/>
      <c r="RIE27" s="2"/>
      <c r="RIF27" s="2"/>
      <c r="RIG27" s="2"/>
      <c r="RIH27" s="2"/>
      <c r="RII27" s="2"/>
      <c r="RIJ27" s="2"/>
      <c r="RIK27" s="2"/>
      <c r="RIL27" s="2"/>
      <c r="RIM27" s="2"/>
      <c r="RIN27" s="2"/>
      <c r="RIO27" s="2"/>
      <c r="RIP27" s="2"/>
      <c r="RIQ27" s="2"/>
      <c r="RIR27" s="2"/>
      <c r="RIS27" s="2"/>
      <c r="RIT27" s="2"/>
      <c r="RIU27" s="2"/>
      <c r="RIV27" s="2"/>
      <c r="RIW27" s="2"/>
      <c r="RIX27" s="2"/>
      <c r="RIY27" s="2"/>
      <c r="RIZ27" s="2"/>
      <c r="RJA27" s="2"/>
      <c r="RJB27" s="2"/>
      <c r="RJC27" s="2"/>
      <c r="RJD27" s="2"/>
      <c r="RJE27" s="2"/>
      <c r="RJF27" s="2"/>
      <c r="RJG27" s="2"/>
      <c r="RJH27" s="2"/>
      <c r="RJI27" s="2"/>
      <c r="RJJ27" s="2"/>
      <c r="RJK27" s="2"/>
      <c r="RJL27" s="2"/>
      <c r="RJM27" s="2"/>
      <c r="RJN27" s="2"/>
      <c r="RJO27" s="2"/>
      <c r="RJP27" s="2"/>
      <c r="RJQ27" s="2"/>
      <c r="RJR27" s="2"/>
      <c r="RJS27" s="2"/>
      <c r="RJT27" s="2"/>
      <c r="RJU27" s="2"/>
      <c r="RJV27" s="2"/>
      <c r="RJW27" s="2"/>
      <c r="RJX27" s="2"/>
      <c r="RJY27" s="2"/>
      <c r="RJZ27" s="2"/>
      <c r="RKA27" s="2"/>
      <c r="RKB27" s="2"/>
      <c r="RKC27" s="2"/>
      <c r="RKD27" s="2"/>
      <c r="RKE27" s="2"/>
      <c r="RKF27" s="2"/>
      <c r="RKG27" s="2"/>
      <c r="RKH27" s="2"/>
      <c r="RKI27" s="2"/>
      <c r="RKJ27" s="2"/>
      <c r="RKK27" s="2"/>
      <c r="RKL27" s="2"/>
      <c r="RKM27" s="2"/>
      <c r="RKN27" s="2"/>
      <c r="RKO27" s="2"/>
      <c r="RKP27" s="2"/>
      <c r="RKQ27" s="2"/>
      <c r="RKR27" s="2"/>
      <c r="RKS27" s="2"/>
      <c r="RKT27" s="2"/>
      <c r="RKU27" s="2"/>
      <c r="RKV27" s="2"/>
      <c r="RKW27" s="2"/>
      <c r="RKX27" s="2"/>
      <c r="RKY27" s="2"/>
      <c r="RKZ27" s="2"/>
      <c r="RLA27" s="2"/>
      <c r="RLB27" s="2"/>
      <c r="RLC27" s="2"/>
      <c r="RLD27" s="2"/>
      <c r="RLE27" s="2"/>
      <c r="RLF27" s="2"/>
      <c r="RLG27" s="2"/>
      <c r="RLH27" s="2"/>
      <c r="RLI27" s="2"/>
      <c r="RLJ27" s="2"/>
      <c r="RLK27" s="2"/>
      <c r="RLL27" s="2"/>
      <c r="RLM27" s="2"/>
      <c r="RLN27" s="2"/>
      <c r="RLO27" s="2"/>
      <c r="RLP27" s="2"/>
      <c r="RLQ27" s="2"/>
      <c r="RLR27" s="2"/>
      <c r="RLS27" s="2"/>
      <c r="RLT27" s="2"/>
      <c r="RLU27" s="2"/>
      <c r="RLV27" s="2"/>
      <c r="RLW27" s="2"/>
      <c r="RLX27" s="2"/>
      <c r="RLY27" s="2"/>
      <c r="RLZ27" s="2"/>
      <c r="RMA27" s="2"/>
      <c r="RMB27" s="2"/>
      <c r="RMC27" s="2"/>
      <c r="RMD27" s="2"/>
      <c r="RME27" s="2"/>
      <c r="RMF27" s="2"/>
      <c r="RMG27" s="2"/>
      <c r="RMH27" s="2"/>
      <c r="RMI27" s="2"/>
      <c r="RMJ27" s="2"/>
      <c r="RMK27" s="2"/>
      <c r="RML27" s="2"/>
      <c r="RMM27" s="2"/>
      <c r="RMN27" s="2"/>
      <c r="RMO27" s="2"/>
      <c r="RMP27" s="2"/>
      <c r="RMQ27" s="2"/>
      <c r="RMR27" s="2"/>
      <c r="RMS27" s="2"/>
      <c r="RMT27" s="2"/>
      <c r="RMU27" s="2"/>
      <c r="RMV27" s="2"/>
      <c r="RMW27" s="2"/>
      <c r="RMX27" s="2"/>
      <c r="RMY27" s="2"/>
      <c r="RMZ27" s="2"/>
      <c r="RNA27" s="2"/>
      <c r="RNB27" s="2"/>
      <c r="RNC27" s="2"/>
      <c r="RND27" s="2"/>
      <c r="RNE27" s="2"/>
      <c r="RNF27" s="2"/>
      <c r="RNG27" s="2"/>
      <c r="RNH27" s="2"/>
      <c r="RNI27" s="2"/>
      <c r="RNJ27" s="2"/>
      <c r="RNK27" s="2"/>
      <c r="RNL27" s="2"/>
      <c r="RNM27" s="2"/>
      <c r="RNN27" s="2"/>
      <c r="RNO27" s="2"/>
      <c r="RNP27" s="2"/>
      <c r="RNQ27" s="2"/>
      <c r="RNR27" s="2"/>
      <c r="RNS27" s="2"/>
      <c r="RNT27" s="2"/>
      <c r="RNU27" s="2"/>
      <c r="RNV27" s="2"/>
      <c r="RNW27" s="2"/>
      <c r="RNX27" s="2"/>
      <c r="RNY27" s="2"/>
      <c r="RNZ27" s="2"/>
      <c r="ROA27" s="2"/>
      <c r="ROB27" s="2"/>
      <c r="ROC27" s="2"/>
      <c r="ROD27" s="2"/>
      <c r="ROE27" s="2"/>
      <c r="ROF27" s="2"/>
      <c r="ROG27" s="2"/>
      <c r="ROH27" s="2"/>
      <c r="ROI27" s="2"/>
      <c r="ROJ27" s="2"/>
      <c r="ROK27" s="2"/>
      <c r="ROL27" s="2"/>
      <c r="ROM27" s="2"/>
      <c r="RON27" s="2"/>
      <c r="ROO27" s="2"/>
      <c r="ROP27" s="2"/>
      <c r="ROQ27" s="2"/>
      <c r="ROR27" s="2"/>
      <c r="ROS27" s="2"/>
      <c r="ROT27" s="2"/>
      <c r="ROU27" s="2"/>
      <c r="ROV27" s="2"/>
      <c r="ROW27" s="2"/>
      <c r="ROX27" s="2"/>
      <c r="ROY27" s="2"/>
      <c r="ROZ27" s="2"/>
      <c r="RPA27" s="2"/>
      <c r="RPB27" s="2"/>
      <c r="RPC27" s="2"/>
      <c r="RPD27" s="2"/>
      <c r="RPE27" s="2"/>
      <c r="RPF27" s="2"/>
      <c r="RPG27" s="2"/>
      <c r="RPH27" s="2"/>
      <c r="RPI27" s="2"/>
      <c r="RPJ27" s="2"/>
      <c r="RPK27" s="2"/>
      <c r="RPL27" s="2"/>
      <c r="RPM27" s="2"/>
      <c r="RPN27" s="2"/>
      <c r="RPO27" s="2"/>
      <c r="RPP27" s="2"/>
      <c r="RPQ27" s="2"/>
      <c r="RPR27" s="2"/>
      <c r="RPS27" s="2"/>
      <c r="RPT27" s="2"/>
      <c r="RPU27" s="2"/>
      <c r="RPV27" s="2"/>
      <c r="RPW27" s="2"/>
      <c r="RPX27" s="2"/>
      <c r="RPY27" s="2"/>
      <c r="RPZ27" s="2"/>
      <c r="RQA27" s="2"/>
      <c r="RQB27" s="2"/>
      <c r="RQC27" s="2"/>
      <c r="RQD27" s="2"/>
      <c r="RQE27" s="2"/>
      <c r="RQF27" s="2"/>
      <c r="RQG27" s="2"/>
      <c r="RQH27" s="2"/>
      <c r="RQI27" s="2"/>
      <c r="RQJ27" s="2"/>
      <c r="RQK27" s="2"/>
      <c r="RQL27" s="2"/>
      <c r="RQM27" s="2"/>
      <c r="RQN27" s="2"/>
      <c r="RQO27" s="2"/>
      <c r="RQP27" s="2"/>
      <c r="RQQ27" s="2"/>
      <c r="RQR27" s="2"/>
      <c r="RQS27" s="2"/>
      <c r="RQT27" s="2"/>
      <c r="RQU27" s="2"/>
      <c r="RQV27" s="2"/>
      <c r="RQW27" s="2"/>
      <c r="RQX27" s="2"/>
      <c r="RQY27" s="2"/>
      <c r="RQZ27" s="2"/>
      <c r="RRA27" s="2"/>
      <c r="RRB27" s="2"/>
      <c r="RRC27" s="2"/>
      <c r="RRD27" s="2"/>
      <c r="RRE27" s="2"/>
      <c r="RRF27" s="2"/>
      <c r="RRG27" s="2"/>
      <c r="RRH27" s="2"/>
      <c r="RRI27" s="2"/>
      <c r="RRJ27" s="2"/>
      <c r="RRK27" s="2"/>
      <c r="RRL27" s="2"/>
      <c r="RRM27" s="2"/>
      <c r="RRN27" s="2"/>
      <c r="RRO27" s="2"/>
      <c r="RRP27" s="2"/>
      <c r="RRQ27" s="2"/>
      <c r="RRR27" s="2"/>
      <c r="RRS27" s="2"/>
      <c r="RRT27" s="2"/>
      <c r="RRU27" s="2"/>
      <c r="RRV27" s="2"/>
      <c r="RRW27" s="2"/>
      <c r="RRX27" s="2"/>
      <c r="RRY27" s="2"/>
      <c r="RRZ27" s="2"/>
      <c r="RSA27" s="2"/>
      <c r="RSB27" s="2"/>
      <c r="RSC27" s="2"/>
      <c r="RSD27" s="2"/>
      <c r="RSE27" s="2"/>
      <c r="RSF27" s="2"/>
      <c r="RSG27" s="2"/>
      <c r="RSH27" s="2"/>
      <c r="RSI27" s="2"/>
      <c r="RSJ27" s="2"/>
      <c r="RSK27" s="2"/>
      <c r="RSL27" s="2"/>
      <c r="RSM27" s="2"/>
      <c r="RSN27" s="2"/>
      <c r="RSO27" s="2"/>
      <c r="RSP27" s="2"/>
      <c r="RSQ27" s="2"/>
      <c r="RSR27" s="2"/>
      <c r="RSS27" s="2"/>
      <c r="RST27" s="2"/>
      <c r="RSU27" s="2"/>
      <c r="RSV27" s="2"/>
      <c r="RSW27" s="2"/>
      <c r="RSX27" s="2"/>
      <c r="RSY27" s="2"/>
      <c r="RSZ27" s="2"/>
      <c r="RTA27" s="2"/>
      <c r="RTB27" s="2"/>
      <c r="RTC27" s="2"/>
      <c r="RTD27" s="2"/>
      <c r="RTE27" s="2"/>
      <c r="RTF27" s="2"/>
      <c r="RTG27" s="2"/>
      <c r="RTH27" s="2"/>
      <c r="RTI27" s="2"/>
      <c r="RTJ27" s="2"/>
      <c r="RTK27" s="2"/>
      <c r="RTL27" s="2"/>
      <c r="RTM27" s="2"/>
      <c r="RTN27" s="2"/>
      <c r="RTO27" s="2"/>
      <c r="RTP27" s="2"/>
      <c r="RTQ27" s="2"/>
      <c r="RTR27" s="2"/>
      <c r="RTS27" s="2"/>
      <c r="RTT27" s="2"/>
      <c r="RTU27" s="2"/>
      <c r="RTV27" s="2"/>
      <c r="RTW27" s="2"/>
      <c r="RTX27" s="2"/>
      <c r="RTY27" s="2"/>
      <c r="RTZ27" s="2"/>
      <c r="RUA27" s="2"/>
      <c r="RUB27" s="2"/>
      <c r="RUC27" s="2"/>
      <c r="RUD27" s="2"/>
      <c r="RUE27" s="2"/>
      <c r="RUF27" s="2"/>
      <c r="RUG27" s="2"/>
      <c r="RUH27" s="2"/>
      <c r="RUI27" s="2"/>
      <c r="RUJ27" s="2"/>
      <c r="RUK27" s="2"/>
      <c r="RUL27" s="2"/>
      <c r="RUM27" s="2"/>
      <c r="RUN27" s="2"/>
      <c r="RUO27" s="2"/>
      <c r="RUP27" s="2"/>
      <c r="RUQ27" s="2"/>
      <c r="RUR27" s="2"/>
      <c r="RUS27" s="2"/>
      <c r="RUT27" s="2"/>
      <c r="RUU27" s="2"/>
      <c r="RUV27" s="2"/>
      <c r="RUW27" s="2"/>
      <c r="RUX27" s="2"/>
      <c r="RUY27" s="2"/>
      <c r="RUZ27" s="2"/>
      <c r="RVA27" s="2"/>
      <c r="RVB27" s="2"/>
      <c r="RVC27" s="2"/>
      <c r="RVD27" s="2"/>
      <c r="RVE27" s="2"/>
      <c r="RVF27" s="2"/>
      <c r="RVG27" s="2"/>
      <c r="RVH27" s="2"/>
      <c r="RVI27" s="2"/>
      <c r="RVJ27" s="2"/>
      <c r="RVK27" s="2"/>
      <c r="RVL27" s="2"/>
      <c r="RVM27" s="2"/>
      <c r="RVN27" s="2"/>
      <c r="RVO27" s="2"/>
      <c r="RVP27" s="2"/>
      <c r="RVQ27" s="2"/>
      <c r="RVR27" s="2"/>
      <c r="RVS27" s="2"/>
      <c r="RVT27" s="2"/>
      <c r="RVU27" s="2"/>
      <c r="RVV27" s="2"/>
      <c r="RVW27" s="2"/>
      <c r="RVX27" s="2"/>
      <c r="RVY27" s="2"/>
      <c r="RVZ27" s="2"/>
      <c r="RWA27" s="2"/>
      <c r="RWB27" s="2"/>
      <c r="RWC27" s="2"/>
      <c r="RWD27" s="2"/>
      <c r="RWE27" s="2"/>
      <c r="RWF27" s="2"/>
      <c r="RWG27" s="2"/>
      <c r="RWH27" s="2"/>
      <c r="RWI27" s="2"/>
      <c r="RWJ27" s="2"/>
      <c r="RWK27" s="2"/>
      <c r="RWL27" s="2"/>
      <c r="RWM27" s="2"/>
      <c r="RWN27" s="2"/>
      <c r="RWO27" s="2"/>
      <c r="RWP27" s="2"/>
      <c r="RWQ27" s="2"/>
      <c r="RWR27" s="2"/>
      <c r="RWS27" s="2"/>
      <c r="RWT27" s="2"/>
      <c r="RWU27" s="2"/>
      <c r="RWV27" s="2"/>
      <c r="RWW27" s="2"/>
      <c r="RWX27" s="2"/>
      <c r="RWY27" s="2"/>
      <c r="RWZ27" s="2"/>
      <c r="RXA27" s="2"/>
      <c r="RXB27" s="2"/>
      <c r="RXC27" s="2"/>
      <c r="RXD27" s="2"/>
      <c r="RXE27" s="2"/>
      <c r="RXF27" s="2"/>
      <c r="RXG27" s="2"/>
      <c r="RXH27" s="2"/>
      <c r="RXI27" s="2"/>
      <c r="RXJ27" s="2"/>
      <c r="RXK27" s="2"/>
      <c r="RXL27" s="2"/>
      <c r="RXM27" s="2"/>
      <c r="RXN27" s="2"/>
      <c r="RXO27" s="2"/>
      <c r="RXP27" s="2"/>
      <c r="RXQ27" s="2"/>
      <c r="RXR27" s="2"/>
      <c r="RXS27" s="2"/>
      <c r="RXT27" s="2"/>
      <c r="RXU27" s="2"/>
      <c r="RXV27" s="2"/>
      <c r="RXW27" s="2"/>
      <c r="RXX27" s="2"/>
      <c r="RXY27" s="2"/>
      <c r="RXZ27" s="2"/>
      <c r="RYA27" s="2"/>
      <c r="RYB27" s="2"/>
      <c r="RYC27" s="2"/>
      <c r="RYD27" s="2"/>
      <c r="RYE27" s="2"/>
      <c r="RYF27" s="2"/>
      <c r="RYG27" s="2"/>
      <c r="RYH27" s="2"/>
      <c r="RYI27" s="2"/>
      <c r="RYJ27" s="2"/>
      <c r="RYK27" s="2"/>
      <c r="RYL27" s="2"/>
      <c r="RYM27" s="2"/>
      <c r="RYN27" s="2"/>
      <c r="RYO27" s="2"/>
      <c r="RYP27" s="2"/>
      <c r="RYQ27" s="2"/>
      <c r="RYR27" s="2"/>
      <c r="RYS27" s="2"/>
      <c r="RYT27" s="2"/>
      <c r="RYU27" s="2"/>
      <c r="RYV27" s="2"/>
      <c r="RYW27" s="2"/>
      <c r="RYX27" s="2"/>
      <c r="RYY27" s="2"/>
      <c r="RYZ27" s="2"/>
      <c r="RZA27" s="2"/>
      <c r="RZB27" s="2"/>
      <c r="RZC27" s="2"/>
      <c r="RZD27" s="2"/>
      <c r="RZE27" s="2"/>
      <c r="RZF27" s="2"/>
      <c r="RZG27" s="2"/>
      <c r="RZH27" s="2"/>
      <c r="RZI27" s="2"/>
      <c r="RZJ27" s="2"/>
      <c r="RZK27" s="2"/>
      <c r="RZL27" s="2"/>
      <c r="RZM27" s="2"/>
      <c r="RZN27" s="2"/>
      <c r="RZO27" s="2"/>
      <c r="RZP27" s="2"/>
      <c r="RZQ27" s="2"/>
      <c r="RZR27" s="2"/>
      <c r="RZS27" s="2"/>
      <c r="RZT27" s="2"/>
      <c r="RZU27" s="2"/>
      <c r="RZV27" s="2"/>
      <c r="RZW27" s="2"/>
      <c r="RZX27" s="2"/>
      <c r="RZY27" s="2"/>
      <c r="RZZ27" s="2"/>
      <c r="SAA27" s="2"/>
      <c r="SAB27" s="2"/>
      <c r="SAC27" s="2"/>
      <c r="SAD27" s="2"/>
      <c r="SAE27" s="2"/>
      <c r="SAF27" s="2"/>
      <c r="SAG27" s="2"/>
      <c r="SAH27" s="2"/>
      <c r="SAI27" s="2"/>
      <c r="SAJ27" s="2"/>
      <c r="SAK27" s="2"/>
      <c r="SAL27" s="2"/>
      <c r="SAM27" s="2"/>
      <c r="SAN27" s="2"/>
      <c r="SAO27" s="2"/>
      <c r="SAP27" s="2"/>
      <c r="SAQ27" s="2"/>
      <c r="SAR27" s="2"/>
      <c r="SAS27" s="2"/>
      <c r="SAT27" s="2"/>
      <c r="SAU27" s="2"/>
      <c r="SAV27" s="2"/>
      <c r="SAW27" s="2"/>
      <c r="SAX27" s="2"/>
      <c r="SAY27" s="2"/>
      <c r="SAZ27" s="2"/>
      <c r="SBA27" s="2"/>
      <c r="SBB27" s="2"/>
      <c r="SBC27" s="2"/>
      <c r="SBD27" s="2"/>
      <c r="SBE27" s="2"/>
      <c r="SBF27" s="2"/>
      <c r="SBG27" s="2"/>
      <c r="SBH27" s="2"/>
      <c r="SBI27" s="2"/>
      <c r="SBJ27" s="2"/>
      <c r="SBK27" s="2"/>
      <c r="SBL27" s="2"/>
      <c r="SBM27" s="2"/>
      <c r="SBN27" s="2"/>
      <c r="SBO27" s="2"/>
      <c r="SBP27" s="2"/>
      <c r="SBQ27" s="2"/>
      <c r="SBR27" s="2"/>
      <c r="SBS27" s="2"/>
      <c r="SBT27" s="2"/>
      <c r="SBU27" s="2"/>
      <c r="SBV27" s="2"/>
      <c r="SBW27" s="2"/>
      <c r="SBX27" s="2"/>
      <c r="SBY27" s="2"/>
      <c r="SBZ27" s="2"/>
      <c r="SCA27" s="2"/>
      <c r="SCB27" s="2"/>
      <c r="SCC27" s="2"/>
      <c r="SCD27" s="2"/>
      <c r="SCE27" s="2"/>
      <c r="SCF27" s="2"/>
      <c r="SCG27" s="2"/>
      <c r="SCH27" s="2"/>
      <c r="SCI27" s="2"/>
      <c r="SCJ27" s="2"/>
      <c r="SCK27" s="2"/>
      <c r="SCL27" s="2"/>
      <c r="SCM27" s="2"/>
      <c r="SCN27" s="2"/>
      <c r="SCO27" s="2"/>
      <c r="SCP27" s="2"/>
      <c r="SCQ27" s="2"/>
      <c r="SCR27" s="2"/>
      <c r="SCS27" s="2"/>
      <c r="SCT27" s="2"/>
      <c r="SCU27" s="2"/>
      <c r="SCV27" s="2"/>
      <c r="SCW27" s="2"/>
      <c r="SCX27" s="2"/>
      <c r="SCY27" s="2"/>
      <c r="SCZ27" s="2"/>
      <c r="SDA27" s="2"/>
      <c r="SDB27" s="2"/>
      <c r="SDC27" s="2"/>
      <c r="SDD27" s="2"/>
      <c r="SDE27" s="2"/>
      <c r="SDF27" s="2"/>
      <c r="SDG27" s="2"/>
      <c r="SDH27" s="2"/>
      <c r="SDI27" s="2"/>
      <c r="SDJ27" s="2"/>
      <c r="SDK27" s="2"/>
      <c r="SDL27" s="2"/>
      <c r="SDM27" s="2"/>
      <c r="SDN27" s="2"/>
      <c r="SDO27" s="2"/>
      <c r="SDP27" s="2"/>
      <c r="SDQ27" s="2"/>
      <c r="SDR27" s="2"/>
      <c r="SDS27" s="2"/>
      <c r="SDT27" s="2"/>
      <c r="SDU27" s="2"/>
      <c r="SDV27" s="2"/>
      <c r="SDW27" s="2"/>
      <c r="SDX27" s="2"/>
      <c r="SDY27" s="2"/>
      <c r="SDZ27" s="2"/>
      <c r="SEA27" s="2"/>
      <c r="SEB27" s="2"/>
      <c r="SEC27" s="2"/>
      <c r="SED27" s="2"/>
      <c r="SEE27" s="2"/>
      <c r="SEF27" s="2"/>
      <c r="SEG27" s="2"/>
      <c r="SEH27" s="2"/>
      <c r="SEI27" s="2"/>
      <c r="SEJ27" s="2"/>
      <c r="SEK27" s="2"/>
      <c r="SEL27" s="2"/>
      <c r="SEM27" s="2"/>
      <c r="SEN27" s="2"/>
      <c r="SEO27" s="2"/>
      <c r="SEP27" s="2"/>
      <c r="SEQ27" s="2"/>
      <c r="SER27" s="2"/>
      <c r="SES27" s="2"/>
      <c r="SET27" s="2"/>
      <c r="SEU27" s="2"/>
      <c r="SEV27" s="2"/>
      <c r="SEW27" s="2"/>
      <c r="SEX27" s="2"/>
      <c r="SEY27" s="2"/>
      <c r="SEZ27" s="2"/>
      <c r="SFA27" s="2"/>
      <c r="SFB27" s="2"/>
      <c r="SFC27" s="2"/>
      <c r="SFD27" s="2"/>
      <c r="SFE27" s="2"/>
      <c r="SFF27" s="2"/>
      <c r="SFG27" s="2"/>
      <c r="SFH27" s="2"/>
      <c r="SFI27" s="2"/>
      <c r="SFJ27" s="2"/>
      <c r="SFK27" s="2"/>
      <c r="SFL27" s="2"/>
      <c r="SFM27" s="2"/>
      <c r="SFN27" s="2"/>
      <c r="SFO27" s="2"/>
      <c r="SFP27" s="2"/>
      <c r="SFQ27" s="2"/>
      <c r="SFR27" s="2"/>
      <c r="SFS27" s="2"/>
      <c r="SFT27" s="2"/>
      <c r="SFU27" s="2"/>
      <c r="SFV27" s="2"/>
      <c r="SFW27" s="2"/>
      <c r="SFX27" s="2"/>
      <c r="SFY27" s="2"/>
      <c r="SFZ27" s="2"/>
      <c r="SGA27" s="2"/>
      <c r="SGB27" s="2"/>
      <c r="SGC27" s="2"/>
      <c r="SGD27" s="2"/>
      <c r="SGE27" s="2"/>
      <c r="SGF27" s="2"/>
      <c r="SGG27" s="2"/>
      <c r="SGH27" s="2"/>
      <c r="SGI27" s="2"/>
      <c r="SGJ27" s="2"/>
      <c r="SGK27" s="2"/>
      <c r="SGL27" s="2"/>
      <c r="SGM27" s="2"/>
      <c r="SGN27" s="2"/>
      <c r="SGO27" s="2"/>
      <c r="SGP27" s="2"/>
      <c r="SGQ27" s="2"/>
      <c r="SGR27" s="2"/>
      <c r="SGS27" s="2"/>
      <c r="SGT27" s="2"/>
      <c r="SGU27" s="2"/>
      <c r="SGV27" s="2"/>
      <c r="SGW27" s="2"/>
      <c r="SGX27" s="2"/>
      <c r="SGY27" s="2"/>
      <c r="SGZ27" s="2"/>
      <c r="SHA27" s="2"/>
      <c r="SHB27" s="2"/>
      <c r="SHC27" s="2"/>
      <c r="SHD27" s="2"/>
      <c r="SHE27" s="2"/>
      <c r="SHF27" s="2"/>
      <c r="SHG27" s="2"/>
      <c r="SHH27" s="2"/>
      <c r="SHI27" s="2"/>
      <c r="SHJ27" s="2"/>
      <c r="SHK27" s="2"/>
      <c r="SHL27" s="2"/>
      <c r="SHM27" s="2"/>
      <c r="SHN27" s="2"/>
      <c r="SHO27" s="2"/>
      <c r="SHP27" s="2"/>
      <c r="SHQ27" s="2"/>
      <c r="SHR27" s="2"/>
      <c r="SHS27" s="2"/>
      <c r="SHT27" s="2"/>
      <c r="SHU27" s="2"/>
      <c r="SHV27" s="2"/>
      <c r="SHW27" s="2"/>
      <c r="SHX27" s="2"/>
      <c r="SHY27" s="2"/>
      <c r="SHZ27" s="2"/>
      <c r="SIA27" s="2"/>
      <c r="SIB27" s="2"/>
      <c r="SIC27" s="2"/>
      <c r="SID27" s="2"/>
      <c r="SIE27" s="2"/>
      <c r="SIF27" s="2"/>
      <c r="SIG27" s="2"/>
      <c r="SIH27" s="2"/>
      <c r="SII27" s="2"/>
      <c r="SIJ27" s="2"/>
      <c r="SIK27" s="2"/>
      <c r="SIL27" s="2"/>
      <c r="SIM27" s="2"/>
      <c r="SIN27" s="2"/>
      <c r="SIO27" s="2"/>
      <c r="SIP27" s="2"/>
      <c r="SIQ27" s="2"/>
      <c r="SIR27" s="2"/>
      <c r="SIS27" s="2"/>
      <c r="SIT27" s="2"/>
      <c r="SIU27" s="2"/>
      <c r="SIV27" s="2"/>
      <c r="SIW27" s="2"/>
      <c r="SIX27" s="2"/>
      <c r="SIY27" s="2"/>
      <c r="SIZ27" s="2"/>
      <c r="SJA27" s="2"/>
      <c r="SJB27" s="2"/>
      <c r="SJC27" s="2"/>
      <c r="SJD27" s="2"/>
      <c r="SJE27" s="2"/>
      <c r="SJF27" s="2"/>
      <c r="SJG27" s="2"/>
      <c r="SJH27" s="2"/>
      <c r="SJI27" s="2"/>
      <c r="SJJ27" s="2"/>
      <c r="SJK27" s="2"/>
      <c r="SJL27" s="2"/>
      <c r="SJM27" s="2"/>
      <c r="SJN27" s="2"/>
      <c r="SJO27" s="2"/>
      <c r="SJP27" s="2"/>
      <c r="SJQ27" s="2"/>
      <c r="SJR27" s="2"/>
      <c r="SJS27" s="2"/>
      <c r="SJT27" s="2"/>
      <c r="SJU27" s="2"/>
      <c r="SJV27" s="2"/>
      <c r="SJW27" s="2"/>
      <c r="SJX27" s="2"/>
      <c r="SJY27" s="2"/>
      <c r="SJZ27" s="2"/>
      <c r="SKA27" s="2"/>
      <c r="SKB27" s="2"/>
      <c r="SKC27" s="2"/>
      <c r="SKD27" s="2"/>
      <c r="SKE27" s="2"/>
      <c r="SKF27" s="2"/>
      <c r="SKG27" s="2"/>
      <c r="SKH27" s="2"/>
      <c r="SKI27" s="2"/>
      <c r="SKJ27" s="2"/>
      <c r="SKK27" s="2"/>
      <c r="SKL27" s="2"/>
      <c r="SKM27" s="2"/>
      <c r="SKN27" s="2"/>
      <c r="SKO27" s="2"/>
      <c r="SKP27" s="2"/>
      <c r="SKQ27" s="2"/>
      <c r="SKR27" s="2"/>
      <c r="SKS27" s="2"/>
      <c r="SKT27" s="2"/>
      <c r="SKU27" s="2"/>
      <c r="SKV27" s="2"/>
      <c r="SKW27" s="2"/>
      <c r="SKX27" s="2"/>
      <c r="SKY27" s="2"/>
      <c r="SKZ27" s="2"/>
      <c r="SLA27" s="2"/>
      <c r="SLB27" s="2"/>
      <c r="SLC27" s="2"/>
      <c r="SLD27" s="2"/>
      <c r="SLE27" s="2"/>
      <c r="SLF27" s="2"/>
      <c r="SLG27" s="2"/>
      <c r="SLH27" s="2"/>
      <c r="SLI27" s="2"/>
      <c r="SLJ27" s="2"/>
      <c r="SLK27" s="2"/>
      <c r="SLL27" s="2"/>
      <c r="SLM27" s="2"/>
      <c r="SLN27" s="2"/>
      <c r="SLO27" s="2"/>
      <c r="SLP27" s="2"/>
      <c r="SLQ27" s="2"/>
      <c r="SLR27" s="2"/>
      <c r="SLS27" s="2"/>
      <c r="SLT27" s="2"/>
      <c r="SLU27" s="2"/>
      <c r="SLV27" s="2"/>
      <c r="SLW27" s="2"/>
      <c r="SLX27" s="2"/>
      <c r="SLY27" s="2"/>
      <c r="SLZ27" s="2"/>
      <c r="SMA27" s="2"/>
      <c r="SMB27" s="2"/>
      <c r="SMC27" s="2"/>
      <c r="SMD27" s="2"/>
      <c r="SME27" s="2"/>
      <c r="SMF27" s="2"/>
      <c r="SMG27" s="2"/>
      <c r="SMH27" s="2"/>
      <c r="SMI27" s="2"/>
      <c r="SMJ27" s="2"/>
      <c r="SMK27" s="2"/>
      <c r="SML27" s="2"/>
      <c r="SMM27" s="2"/>
      <c r="SMN27" s="2"/>
      <c r="SMO27" s="2"/>
      <c r="SMP27" s="2"/>
      <c r="SMQ27" s="2"/>
      <c r="SMR27" s="2"/>
      <c r="SMS27" s="2"/>
      <c r="SMT27" s="2"/>
      <c r="SMU27" s="2"/>
      <c r="SMV27" s="2"/>
      <c r="SMW27" s="2"/>
      <c r="SMX27" s="2"/>
      <c r="SMY27" s="2"/>
      <c r="SMZ27" s="2"/>
      <c r="SNA27" s="2"/>
      <c r="SNB27" s="2"/>
      <c r="SNC27" s="2"/>
      <c r="SND27" s="2"/>
      <c r="SNE27" s="2"/>
      <c r="SNF27" s="2"/>
      <c r="SNG27" s="2"/>
      <c r="SNH27" s="2"/>
      <c r="SNI27" s="2"/>
      <c r="SNJ27" s="2"/>
      <c r="SNK27" s="2"/>
      <c r="SNL27" s="2"/>
      <c r="SNM27" s="2"/>
      <c r="SNN27" s="2"/>
      <c r="SNO27" s="2"/>
      <c r="SNP27" s="2"/>
      <c r="SNQ27" s="2"/>
      <c r="SNR27" s="2"/>
      <c r="SNS27" s="2"/>
      <c r="SNT27" s="2"/>
      <c r="SNU27" s="2"/>
      <c r="SNV27" s="2"/>
      <c r="SNW27" s="2"/>
      <c r="SNX27" s="2"/>
      <c r="SNY27" s="2"/>
      <c r="SNZ27" s="2"/>
      <c r="SOA27" s="2"/>
      <c r="SOB27" s="2"/>
      <c r="SOC27" s="2"/>
      <c r="SOD27" s="2"/>
      <c r="SOE27" s="2"/>
      <c r="SOF27" s="2"/>
      <c r="SOG27" s="2"/>
      <c r="SOH27" s="2"/>
      <c r="SOI27" s="2"/>
      <c r="SOJ27" s="2"/>
      <c r="SOK27" s="2"/>
      <c r="SOL27" s="2"/>
      <c r="SOM27" s="2"/>
      <c r="SON27" s="2"/>
      <c r="SOO27" s="2"/>
      <c r="SOP27" s="2"/>
      <c r="SOQ27" s="2"/>
      <c r="SOR27" s="2"/>
      <c r="SOS27" s="2"/>
      <c r="SOT27" s="2"/>
      <c r="SOU27" s="2"/>
      <c r="SOV27" s="2"/>
      <c r="SOW27" s="2"/>
      <c r="SOX27" s="2"/>
      <c r="SOY27" s="2"/>
      <c r="SOZ27" s="2"/>
      <c r="SPA27" s="2"/>
      <c r="SPB27" s="2"/>
      <c r="SPC27" s="2"/>
      <c r="SPD27" s="2"/>
      <c r="SPE27" s="2"/>
      <c r="SPF27" s="2"/>
      <c r="SPG27" s="2"/>
      <c r="SPH27" s="2"/>
      <c r="SPI27" s="2"/>
      <c r="SPJ27" s="2"/>
      <c r="SPK27" s="2"/>
      <c r="SPL27" s="2"/>
      <c r="SPM27" s="2"/>
      <c r="SPN27" s="2"/>
      <c r="SPO27" s="2"/>
      <c r="SPP27" s="2"/>
      <c r="SPQ27" s="2"/>
      <c r="SPR27" s="2"/>
      <c r="SPS27" s="2"/>
      <c r="SPT27" s="2"/>
      <c r="SPU27" s="2"/>
      <c r="SPV27" s="2"/>
      <c r="SPW27" s="2"/>
      <c r="SPX27" s="2"/>
      <c r="SPY27" s="2"/>
      <c r="SPZ27" s="2"/>
      <c r="SQA27" s="2"/>
      <c r="SQB27" s="2"/>
      <c r="SQC27" s="2"/>
      <c r="SQD27" s="2"/>
      <c r="SQE27" s="2"/>
      <c r="SQF27" s="2"/>
      <c r="SQG27" s="2"/>
      <c r="SQH27" s="2"/>
      <c r="SQI27" s="2"/>
      <c r="SQJ27" s="2"/>
      <c r="SQK27" s="2"/>
      <c r="SQL27" s="2"/>
      <c r="SQM27" s="2"/>
      <c r="SQN27" s="2"/>
      <c r="SQO27" s="2"/>
      <c r="SQP27" s="2"/>
      <c r="SQQ27" s="2"/>
      <c r="SQR27" s="2"/>
      <c r="SQS27" s="2"/>
      <c r="SQT27" s="2"/>
      <c r="SQU27" s="2"/>
      <c r="SQV27" s="2"/>
      <c r="SQW27" s="2"/>
      <c r="SQX27" s="2"/>
      <c r="SQY27" s="2"/>
      <c r="SQZ27" s="2"/>
      <c r="SRA27" s="2"/>
      <c r="SRB27" s="2"/>
      <c r="SRC27" s="2"/>
      <c r="SRD27" s="2"/>
      <c r="SRE27" s="2"/>
      <c r="SRF27" s="2"/>
      <c r="SRG27" s="2"/>
      <c r="SRH27" s="2"/>
      <c r="SRI27" s="2"/>
      <c r="SRJ27" s="2"/>
      <c r="SRK27" s="2"/>
      <c r="SRL27" s="2"/>
      <c r="SRM27" s="2"/>
      <c r="SRN27" s="2"/>
      <c r="SRO27" s="2"/>
      <c r="SRP27" s="2"/>
      <c r="SRQ27" s="2"/>
      <c r="SRR27" s="2"/>
      <c r="SRS27" s="2"/>
      <c r="SRT27" s="2"/>
      <c r="SRU27" s="2"/>
      <c r="SRV27" s="2"/>
      <c r="SRW27" s="2"/>
      <c r="SRX27" s="2"/>
      <c r="SRY27" s="2"/>
      <c r="SRZ27" s="2"/>
      <c r="SSA27" s="2"/>
      <c r="SSB27" s="2"/>
      <c r="SSC27" s="2"/>
      <c r="SSD27" s="2"/>
      <c r="SSE27" s="2"/>
      <c r="SSF27" s="2"/>
      <c r="SSG27" s="2"/>
      <c r="SSH27" s="2"/>
      <c r="SSI27" s="2"/>
      <c r="SSJ27" s="2"/>
      <c r="SSK27" s="2"/>
      <c r="SSL27" s="2"/>
      <c r="SSM27" s="2"/>
      <c r="SSN27" s="2"/>
      <c r="SSO27" s="2"/>
      <c r="SSP27" s="2"/>
      <c r="SSQ27" s="2"/>
      <c r="SSR27" s="2"/>
      <c r="SSS27" s="2"/>
      <c r="SST27" s="2"/>
      <c r="SSU27" s="2"/>
      <c r="SSV27" s="2"/>
      <c r="SSW27" s="2"/>
      <c r="SSX27" s="2"/>
      <c r="SSY27" s="2"/>
      <c r="SSZ27" s="2"/>
      <c r="STA27" s="2"/>
      <c r="STB27" s="2"/>
      <c r="STC27" s="2"/>
      <c r="STD27" s="2"/>
      <c r="STE27" s="2"/>
      <c r="STF27" s="2"/>
      <c r="STG27" s="2"/>
      <c r="STH27" s="2"/>
      <c r="STI27" s="2"/>
      <c r="STJ27" s="2"/>
      <c r="STK27" s="2"/>
      <c r="STL27" s="2"/>
      <c r="STM27" s="2"/>
      <c r="STN27" s="2"/>
      <c r="STO27" s="2"/>
      <c r="STP27" s="2"/>
      <c r="STQ27" s="2"/>
      <c r="STR27" s="2"/>
      <c r="STS27" s="2"/>
      <c r="STT27" s="2"/>
      <c r="STU27" s="2"/>
      <c r="STV27" s="2"/>
      <c r="STW27" s="2"/>
      <c r="STX27" s="2"/>
      <c r="STY27" s="2"/>
      <c r="STZ27" s="2"/>
      <c r="SUA27" s="2"/>
      <c r="SUB27" s="2"/>
      <c r="SUC27" s="2"/>
      <c r="SUD27" s="2"/>
      <c r="SUE27" s="2"/>
      <c r="SUF27" s="2"/>
      <c r="SUG27" s="2"/>
      <c r="SUH27" s="2"/>
      <c r="SUI27" s="2"/>
      <c r="SUJ27" s="2"/>
      <c r="SUK27" s="2"/>
      <c r="SUL27" s="2"/>
      <c r="SUM27" s="2"/>
      <c r="SUN27" s="2"/>
      <c r="SUO27" s="2"/>
      <c r="SUP27" s="2"/>
      <c r="SUQ27" s="2"/>
      <c r="SUR27" s="2"/>
      <c r="SUS27" s="2"/>
      <c r="SUT27" s="2"/>
      <c r="SUU27" s="2"/>
      <c r="SUV27" s="2"/>
      <c r="SUW27" s="2"/>
      <c r="SUX27" s="2"/>
      <c r="SUY27" s="2"/>
      <c r="SUZ27" s="2"/>
      <c r="SVA27" s="2"/>
      <c r="SVB27" s="2"/>
      <c r="SVC27" s="2"/>
      <c r="SVD27" s="2"/>
      <c r="SVE27" s="2"/>
      <c r="SVF27" s="2"/>
      <c r="SVG27" s="2"/>
      <c r="SVH27" s="2"/>
      <c r="SVI27" s="2"/>
      <c r="SVJ27" s="2"/>
      <c r="SVK27" s="2"/>
      <c r="SVL27" s="2"/>
      <c r="SVM27" s="2"/>
      <c r="SVN27" s="2"/>
      <c r="SVO27" s="2"/>
      <c r="SVP27" s="2"/>
      <c r="SVQ27" s="2"/>
      <c r="SVR27" s="2"/>
      <c r="SVS27" s="2"/>
      <c r="SVT27" s="2"/>
      <c r="SVU27" s="2"/>
      <c r="SVV27" s="2"/>
      <c r="SVW27" s="2"/>
      <c r="SVX27" s="2"/>
      <c r="SVY27" s="2"/>
      <c r="SVZ27" s="2"/>
      <c r="SWA27" s="2"/>
      <c r="SWB27" s="2"/>
      <c r="SWC27" s="2"/>
      <c r="SWD27" s="2"/>
      <c r="SWE27" s="2"/>
      <c r="SWF27" s="2"/>
      <c r="SWG27" s="2"/>
      <c r="SWH27" s="2"/>
      <c r="SWI27" s="2"/>
      <c r="SWJ27" s="2"/>
      <c r="SWK27" s="2"/>
      <c r="SWL27" s="2"/>
      <c r="SWM27" s="2"/>
      <c r="SWN27" s="2"/>
      <c r="SWO27" s="2"/>
      <c r="SWP27" s="2"/>
      <c r="SWQ27" s="2"/>
      <c r="SWR27" s="2"/>
      <c r="SWS27" s="2"/>
      <c r="SWT27" s="2"/>
      <c r="SWU27" s="2"/>
      <c r="SWV27" s="2"/>
      <c r="SWW27" s="2"/>
      <c r="SWX27" s="2"/>
      <c r="SWY27" s="2"/>
      <c r="SWZ27" s="2"/>
      <c r="SXA27" s="2"/>
      <c r="SXB27" s="2"/>
      <c r="SXC27" s="2"/>
      <c r="SXD27" s="2"/>
      <c r="SXE27" s="2"/>
      <c r="SXF27" s="2"/>
      <c r="SXG27" s="2"/>
      <c r="SXH27" s="2"/>
      <c r="SXI27" s="2"/>
      <c r="SXJ27" s="2"/>
      <c r="SXK27" s="2"/>
      <c r="SXL27" s="2"/>
      <c r="SXM27" s="2"/>
      <c r="SXN27" s="2"/>
      <c r="SXO27" s="2"/>
      <c r="SXP27" s="2"/>
      <c r="SXQ27" s="2"/>
      <c r="SXR27" s="2"/>
      <c r="SXS27" s="2"/>
      <c r="SXT27" s="2"/>
      <c r="SXU27" s="2"/>
      <c r="SXV27" s="2"/>
      <c r="SXW27" s="2"/>
      <c r="SXX27" s="2"/>
      <c r="SXY27" s="2"/>
      <c r="SXZ27" s="2"/>
      <c r="SYA27" s="2"/>
      <c r="SYB27" s="2"/>
      <c r="SYC27" s="2"/>
      <c r="SYD27" s="2"/>
      <c r="SYE27" s="2"/>
      <c r="SYF27" s="2"/>
      <c r="SYG27" s="2"/>
      <c r="SYH27" s="2"/>
      <c r="SYI27" s="2"/>
      <c r="SYJ27" s="2"/>
      <c r="SYK27" s="2"/>
      <c r="SYL27" s="2"/>
      <c r="SYM27" s="2"/>
      <c r="SYN27" s="2"/>
      <c r="SYO27" s="2"/>
      <c r="SYP27" s="2"/>
      <c r="SYQ27" s="2"/>
      <c r="SYR27" s="2"/>
      <c r="SYS27" s="2"/>
      <c r="SYT27" s="2"/>
      <c r="SYU27" s="2"/>
      <c r="SYV27" s="2"/>
      <c r="SYW27" s="2"/>
      <c r="SYX27" s="2"/>
      <c r="SYY27" s="2"/>
      <c r="SYZ27" s="2"/>
      <c r="SZA27" s="2"/>
      <c r="SZB27" s="2"/>
      <c r="SZC27" s="2"/>
      <c r="SZD27" s="2"/>
      <c r="SZE27" s="2"/>
      <c r="SZF27" s="2"/>
      <c r="SZG27" s="2"/>
      <c r="SZH27" s="2"/>
      <c r="SZI27" s="2"/>
      <c r="SZJ27" s="2"/>
      <c r="SZK27" s="2"/>
      <c r="SZL27" s="2"/>
      <c r="SZM27" s="2"/>
      <c r="SZN27" s="2"/>
      <c r="SZO27" s="2"/>
      <c r="SZP27" s="2"/>
      <c r="SZQ27" s="2"/>
      <c r="SZR27" s="2"/>
      <c r="SZS27" s="2"/>
      <c r="SZT27" s="2"/>
      <c r="SZU27" s="2"/>
      <c r="SZV27" s="2"/>
      <c r="SZW27" s="2"/>
      <c r="SZX27" s="2"/>
      <c r="SZY27" s="2"/>
      <c r="SZZ27" s="2"/>
      <c r="TAA27" s="2"/>
      <c r="TAB27" s="2"/>
      <c r="TAC27" s="2"/>
      <c r="TAD27" s="2"/>
      <c r="TAE27" s="2"/>
      <c r="TAF27" s="2"/>
      <c r="TAG27" s="2"/>
      <c r="TAH27" s="2"/>
      <c r="TAI27" s="2"/>
      <c r="TAJ27" s="2"/>
      <c r="TAK27" s="2"/>
      <c r="TAL27" s="2"/>
      <c r="TAM27" s="2"/>
      <c r="TAN27" s="2"/>
      <c r="TAO27" s="2"/>
      <c r="TAP27" s="2"/>
      <c r="TAQ27" s="2"/>
      <c r="TAR27" s="2"/>
      <c r="TAS27" s="2"/>
      <c r="TAT27" s="2"/>
      <c r="TAU27" s="2"/>
      <c r="TAV27" s="2"/>
      <c r="TAW27" s="2"/>
      <c r="TAX27" s="2"/>
      <c r="TAY27" s="2"/>
      <c r="TAZ27" s="2"/>
      <c r="TBA27" s="2"/>
      <c r="TBB27" s="2"/>
      <c r="TBC27" s="2"/>
      <c r="TBD27" s="2"/>
      <c r="TBE27" s="2"/>
      <c r="TBF27" s="2"/>
      <c r="TBG27" s="2"/>
      <c r="TBH27" s="2"/>
      <c r="TBI27" s="2"/>
      <c r="TBJ27" s="2"/>
      <c r="TBK27" s="2"/>
      <c r="TBL27" s="2"/>
      <c r="TBM27" s="2"/>
      <c r="TBN27" s="2"/>
      <c r="TBO27" s="2"/>
      <c r="TBP27" s="2"/>
      <c r="TBQ27" s="2"/>
      <c r="TBR27" s="2"/>
      <c r="TBS27" s="2"/>
      <c r="TBT27" s="2"/>
      <c r="TBU27" s="2"/>
      <c r="TBV27" s="2"/>
      <c r="TBW27" s="2"/>
      <c r="TBX27" s="2"/>
      <c r="TBY27" s="2"/>
      <c r="TBZ27" s="2"/>
      <c r="TCA27" s="2"/>
      <c r="TCB27" s="2"/>
      <c r="TCC27" s="2"/>
      <c r="TCD27" s="2"/>
      <c r="TCE27" s="2"/>
      <c r="TCF27" s="2"/>
      <c r="TCG27" s="2"/>
      <c r="TCH27" s="2"/>
      <c r="TCI27" s="2"/>
      <c r="TCJ27" s="2"/>
      <c r="TCK27" s="2"/>
      <c r="TCL27" s="2"/>
      <c r="TCM27" s="2"/>
      <c r="TCN27" s="2"/>
      <c r="TCO27" s="2"/>
      <c r="TCP27" s="2"/>
      <c r="TCQ27" s="2"/>
      <c r="TCR27" s="2"/>
      <c r="TCS27" s="2"/>
      <c r="TCT27" s="2"/>
      <c r="TCU27" s="2"/>
      <c r="TCV27" s="2"/>
      <c r="TCW27" s="2"/>
      <c r="TCX27" s="2"/>
      <c r="TCY27" s="2"/>
      <c r="TCZ27" s="2"/>
      <c r="TDA27" s="2"/>
      <c r="TDB27" s="2"/>
      <c r="TDC27" s="2"/>
      <c r="TDD27" s="2"/>
      <c r="TDE27" s="2"/>
      <c r="TDF27" s="2"/>
      <c r="TDG27" s="2"/>
      <c r="TDH27" s="2"/>
      <c r="TDI27" s="2"/>
      <c r="TDJ27" s="2"/>
      <c r="TDK27" s="2"/>
      <c r="TDL27" s="2"/>
      <c r="TDM27" s="2"/>
      <c r="TDN27" s="2"/>
      <c r="TDO27" s="2"/>
      <c r="TDP27" s="2"/>
      <c r="TDQ27" s="2"/>
      <c r="TDR27" s="2"/>
      <c r="TDS27" s="2"/>
      <c r="TDT27" s="2"/>
      <c r="TDU27" s="2"/>
      <c r="TDV27" s="2"/>
      <c r="TDW27" s="2"/>
      <c r="TDX27" s="2"/>
      <c r="TDY27" s="2"/>
      <c r="TDZ27" s="2"/>
      <c r="TEA27" s="2"/>
      <c r="TEB27" s="2"/>
      <c r="TEC27" s="2"/>
      <c r="TED27" s="2"/>
      <c r="TEE27" s="2"/>
      <c r="TEF27" s="2"/>
      <c r="TEG27" s="2"/>
      <c r="TEH27" s="2"/>
      <c r="TEI27" s="2"/>
      <c r="TEJ27" s="2"/>
      <c r="TEK27" s="2"/>
      <c r="TEL27" s="2"/>
      <c r="TEM27" s="2"/>
      <c r="TEN27" s="2"/>
      <c r="TEO27" s="2"/>
      <c r="TEP27" s="2"/>
      <c r="TEQ27" s="2"/>
      <c r="TER27" s="2"/>
      <c r="TES27" s="2"/>
      <c r="TET27" s="2"/>
      <c r="TEU27" s="2"/>
      <c r="TEV27" s="2"/>
      <c r="TEW27" s="2"/>
      <c r="TEX27" s="2"/>
      <c r="TEY27" s="2"/>
      <c r="TEZ27" s="2"/>
      <c r="TFA27" s="2"/>
      <c r="TFB27" s="2"/>
      <c r="TFC27" s="2"/>
      <c r="TFD27" s="2"/>
      <c r="TFE27" s="2"/>
      <c r="TFF27" s="2"/>
      <c r="TFG27" s="2"/>
      <c r="TFH27" s="2"/>
      <c r="TFI27" s="2"/>
      <c r="TFJ27" s="2"/>
      <c r="TFK27" s="2"/>
      <c r="TFL27" s="2"/>
      <c r="TFM27" s="2"/>
      <c r="TFN27" s="2"/>
      <c r="TFO27" s="2"/>
      <c r="TFP27" s="2"/>
      <c r="TFQ27" s="2"/>
      <c r="TFR27" s="2"/>
      <c r="TFS27" s="2"/>
      <c r="TFT27" s="2"/>
      <c r="TFU27" s="2"/>
      <c r="TFV27" s="2"/>
      <c r="TFW27" s="2"/>
      <c r="TFX27" s="2"/>
      <c r="TFY27" s="2"/>
      <c r="TFZ27" s="2"/>
      <c r="TGA27" s="2"/>
      <c r="TGB27" s="2"/>
      <c r="TGC27" s="2"/>
      <c r="TGD27" s="2"/>
      <c r="TGE27" s="2"/>
      <c r="TGF27" s="2"/>
      <c r="TGG27" s="2"/>
      <c r="TGH27" s="2"/>
      <c r="TGI27" s="2"/>
      <c r="TGJ27" s="2"/>
      <c r="TGK27" s="2"/>
      <c r="TGL27" s="2"/>
      <c r="TGM27" s="2"/>
      <c r="TGN27" s="2"/>
      <c r="TGO27" s="2"/>
      <c r="TGP27" s="2"/>
      <c r="TGQ27" s="2"/>
      <c r="TGR27" s="2"/>
      <c r="TGS27" s="2"/>
      <c r="TGT27" s="2"/>
      <c r="TGU27" s="2"/>
      <c r="TGV27" s="2"/>
      <c r="TGW27" s="2"/>
      <c r="TGX27" s="2"/>
      <c r="TGY27" s="2"/>
      <c r="TGZ27" s="2"/>
      <c r="THA27" s="2"/>
      <c r="THB27" s="2"/>
      <c r="THC27" s="2"/>
      <c r="THD27" s="2"/>
      <c r="THE27" s="2"/>
      <c r="THF27" s="2"/>
      <c r="THG27" s="2"/>
      <c r="THH27" s="2"/>
      <c r="THI27" s="2"/>
      <c r="THJ27" s="2"/>
      <c r="THK27" s="2"/>
      <c r="THL27" s="2"/>
      <c r="THM27" s="2"/>
      <c r="THN27" s="2"/>
      <c r="THO27" s="2"/>
      <c r="THP27" s="2"/>
      <c r="THQ27" s="2"/>
      <c r="THR27" s="2"/>
      <c r="THS27" s="2"/>
      <c r="THT27" s="2"/>
      <c r="THU27" s="2"/>
      <c r="THV27" s="2"/>
      <c r="THW27" s="2"/>
      <c r="THX27" s="2"/>
      <c r="THY27" s="2"/>
      <c r="THZ27" s="2"/>
      <c r="TIA27" s="2"/>
      <c r="TIB27" s="2"/>
      <c r="TIC27" s="2"/>
      <c r="TID27" s="2"/>
      <c r="TIE27" s="2"/>
      <c r="TIF27" s="2"/>
      <c r="TIG27" s="2"/>
      <c r="TIH27" s="2"/>
      <c r="TII27" s="2"/>
      <c r="TIJ27" s="2"/>
      <c r="TIK27" s="2"/>
      <c r="TIL27" s="2"/>
      <c r="TIM27" s="2"/>
      <c r="TIN27" s="2"/>
      <c r="TIO27" s="2"/>
      <c r="TIP27" s="2"/>
      <c r="TIQ27" s="2"/>
      <c r="TIR27" s="2"/>
      <c r="TIS27" s="2"/>
      <c r="TIT27" s="2"/>
      <c r="TIU27" s="2"/>
      <c r="TIV27" s="2"/>
      <c r="TIW27" s="2"/>
      <c r="TIX27" s="2"/>
      <c r="TIY27" s="2"/>
      <c r="TIZ27" s="2"/>
      <c r="TJA27" s="2"/>
      <c r="TJB27" s="2"/>
      <c r="TJC27" s="2"/>
      <c r="TJD27" s="2"/>
      <c r="TJE27" s="2"/>
      <c r="TJF27" s="2"/>
      <c r="TJG27" s="2"/>
      <c r="TJH27" s="2"/>
      <c r="TJI27" s="2"/>
      <c r="TJJ27" s="2"/>
      <c r="TJK27" s="2"/>
      <c r="TJL27" s="2"/>
      <c r="TJM27" s="2"/>
      <c r="TJN27" s="2"/>
      <c r="TJO27" s="2"/>
      <c r="TJP27" s="2"/>
      <c r="TJQ27" s="2"/>
      <c r="TJR27" s="2"/>
      <c r="TJS27" s="2"/>
      <c r="TJT27" s="2"/>
      <c r="TJU27" s="2"/>
      <c r="TJV27" s="2"/>
      <c r="TJW27" s="2"/>
      <c r="TJX27" s="2"/>
      <c r="TJY27" s="2"/>
      <c r="TJZ27" s="2"/>
      <c r="TKA27" s="2"/>
      <c r="TKB27" s="2"/>
      <c r="TKC27" s="2"/>
      <c r="TKD27" s="2"/>
      <c r="TKE27" s="2"/>
      <c r="TKF27" s="2"/>
      <c r="TKG27" s="2"/>
      <c r="TKH27" s="2"/>
      <c r="TKI27" s="2"/>
      <c r="TKJ27" s="2"/>
      <c r="TKK27" s="2"/>
      <c r="TKL27" s="2"/>
      <c r="TKM27" s="2"/>
      <c r="TKN27" s="2"/>
      <c r="TKO27" s="2"/>
      <c r="TKP27" s="2"/>
      <c r="TKQ27" s="2"/>
      <c r="TKR27" s="2"/>
      <c r="TKS27" s="2"/>
      <c r="TKT27" s="2"/>
      <c r="TKU27" s="2"/>
      <c r="TKV27" s="2"/>
      <c r="TKW27" s="2"/>
      <c r="TKX27" s="2"/>
      <c r="TKY27" s="2"/>
      <c r="TKZ27" s="2"/>
      <c r="TLA27" s="2"/>
      <c r="TLB27" s="2"/>
      <c r="TLC27" s="2"/>
      <c r="TLD27" s="2"/>
      <c r="TLE27" s="2"/>
      <c r="TLF27" s="2"/>
      <c r="TLG27" s="2"/>
      <c r="TLH27" s="2"/>
      <c r="TLI27" s="2"/>
      <c r="TLJ27" s="2"/>
      <c r="TLK27" s="2"/>
      <c r="TLL27" s="2"/>
      <c r="TLM27" s="2"/>
      <c r="TLN27" s="2"/>
      <c r="TLO27" s="2"/>
      <c r="TLP27" s="2"/>
      <c r="TLQ27" s="2"/>
      <c r="TLR27" s="2"/>
      <c r="TLS27" s="2"/>
      <c r="TLT27" s="2"/>
      <c r="TLU27" s="2"/>
      <c r="TLV27" s="2"/>
      <c r="TLW27" s="2"/>
      <c r="TLX27" s="2"/>
      <c r="TLY27" s="2"/>
      <c r="TLZ27" s="2"/>
      <c r="TMA27" s="2"/>
      <c r="TMB27" s="2"/>
      <c r="TMC27" s="2"/>
      <c r="TMD27" s="2"/>
      <c r="TME27" s="2"/>
      <c r="TMF27" s="2"/>
      <c r="TMG27" s="2"/>
      <c r="TMH27" s="2"/>
      <c r="TMI27" s="2"/>
      <c r="TMJ27" s="2"/>
      <c r="TMK27" s="2"/>
      <c r="TML27" s="2"/>
      <c r="TMM27" s="2"/>
      <c r="TMN27" s="2"/>
      <c r="TMO27" s="2"/>
      <c r="TMP27" s="2"/>
      <c r="TMQ27" s="2"/>
      <c r="TMR27" s="2"/>
      <c r="TMS27" s="2"/>
      <c r="TMT27" s="2"/>
      <c r="TMU27" s="2"/>
      <c r="TMV27" s="2"/>
      <c r="TMW27" s="2"/>
      <c r="TMX27" s="2"/>
      <c r="TMY27" s="2"/>
      <c r="TMZ27" s="2"/>
      <c r="TNA27" s="2"/>
      <c r="TNB27" s="2"/>
      <c r="TNC27" s="2"/>
      <c r="TND27" s="2"/>
      <c r="TNE27" s="2"/>
      <c r="TNF27" s="2"/>
      <c r="TNG27" s="2"/>
      <c r="TNH27" s="2"/>
      <c r="TNI27" s="2"/>
      <c r="TNJ27" s="2"/>
      <c r="TNK27" s="2"/>
      <c r="TNL27" s="2"/>
      <c r="TNM27" s="2"/>
      <c r="TNN27" s="2"/>
      <c r="TNO27" s="2"/>
      <c r="TNP27" s="2"/>
      <c r="TNQ27" s="2"/>
      <c r="TNR27" s="2"/>
      <c r="TNS27" s="2"/>
      <c r="TNT27" s="2"/>
      <c r="TNU27" s="2"/>
      <c r="TNV27" s="2"/>
      <c r="TNW27" s="2"/>
      <c r="TNX27" s="2"/>
      <c r="TNY27" s="2"/>
      <c r="TNZ27" s="2"/>
      <c r="TOA27" s="2"/>
      <c r="TOB27" s="2"/>
      <c r="TOC27" s="2"/>
      <c r="TOD27" s="2"/>
      <c r="TOE27" s="2"/>
      <c r="TOF27" s="2"/>
      <c r="TOG27" s="2"/>
      <c r="TOH27" s="2"/>
      <c r="TOI27" s="2"/>
      <c r="TOJ27" s="2"/>
      <c r="TOK27" s="2"/>
      <c r="TOL27" s="2"/>
      <c r="TOM27" s="2"/>
      <c r="TON27" s="2"/>
      <c r="TOO27" s="2"/>
      <c r="TOP27" s="2"/>
      <c r="TOQ27" s="2"/>
      <c r="TOR27" s="2"/>
      <c r="TOS27" s="2"/>
      <c r="TOT27" s="2"/>
      <c r="TOU27" s="2"/>
      <c r="TOV27" s="2"/>
      <c r="TOW27" s="2"/>
      <c r="TOX27" s="2"/>
      <c r="TOY27" s="2"/>
      <c r="TOZ27" s="2"/>
      <c r="TPA27" s="2"/>
      <c r="TPB27" s="2"/>
      <c r="TPC27" s="2"/>
      <c r="TPD27" s="2"/>
      <c r="TPE27" s="2"/>
      <c r="TPF27" s="2"/>
      <c r="TPG27" s="2"/>
      <c r="TPH27" s="2"/>
      <c r="TPI27" s="2"/>
      <c r="TPJ27" s="2"/>
      <c r="TPK27" s="2"/>
      <c r="TPL27" s="2"/>
      <c r="TPM27" s="2"/>
      <c r="TPN27" s="2"/>
      <c r="TPO27" s="2"/>
      <c r="TPP27" s="2"/>
      <c r="TPQ27" s="2"/>
      <c r="TPR27" s="2"/>
      <c r="TPS27" s="2"/>
      <c r="TPT27" s="2"/>
      <c r="TPU27" s="2"/>
      <c r="TPV27" s="2"/>
      <c r="TPW27" s="2"/>
      <c r="TPX27" s="2"/>
      <c r="TPY27" s="2"/>
      <c r="TPZ27" s="2"/>
      <c r="TQA27" s="2"/>
      <c r="TQB27" s="2"/>
      <c r="TQC27" s="2"/>
      <c r="TQD27" s="2"/>
      <c r="TQE27" s="2"/>
      <c r="TQF27" s="2"/>
      <c r="TQG27" s="2"/>
      <c r="TQH27" s="2"/>
      <c r="TQI27" s="2"/>
      <c r="TQJ27" s="2"/>
      <c r="TQK27" s="2"/>
      <c r="TQL27" s="2"/>
      <c r="TQM27" s="2"/>
      <c r="TQN27" s="2"/>
      <c r="TQO27" s="2"/>
      <c r="TQP27" s="2"/>
      <c r="TQQ27" s="2"/>
      <c r="TQR27" s="2"/>
      <c r="TQS27" s="2"/>
      <c r="TQT27" s="2"/>
      <c r="TQU27" s="2"/>
      <c r="TQV27" s="2"/>
      <c r="TQW27" s="2"/>
      <c r="TQX27" s="2"/>
      <c r="TQY27" s="2"/>
      <c r="TQZ27" s="2"/>
      <c r="TRA27" s="2"/>
      <c r="TRB27" s="2"/>
      <c r="TRC27" s="2"/>
      <c r="TRD27" s="2"/>
      <c r="TRE27" s="2"/>
      <c r="TRF27" s="2"/>
      <c r="TRG27" s="2"/>
      <c r="TRH27" s="2"/>
      <c r="TRI27" s="2"/>
      <c r="TRJ27" s="2"/>
      <c r="TRK27" s="2"/>
      <c r="TRL27" s="2"/>
      <c r="TRM27" s="2"/>
      <c r="TRN27" s="2"/>
      <c r="TRO27" s="2"/>
      <c r="TRP27" s="2"/>
      <c r="TRQ27" s="2"/>
      <c r="TRR27" s="2"/>
      <c r="TRS27" s="2"/>
      <c r="TRT27" s="2"/>
      <c r="TRU27" s="2"/>
      <c r="TRV27" s="2"/>
      <c r="TRW27" s="2"/>
      <c r="TRX27" s="2"/>
      <c r="TRY27" s="2"/>
      <c r="TRZ27" s="2"/>
      <c r="TSA27" s="2"/>
      <c r="TSB27" s="2"/>
      <c r="TSC27" s="2"/>
      <c r="TSD27" s="2"/>
      <c r="TSE27" s="2"/>
      <c r="TSF27" s="2"/>
      <c r="TSG27" s="2"/>
      <c r="TSH27" s="2"/>
      <c r="TSI27" s="2"/>
      <c r="TSJ27" s="2"/>
      <c r="TSK27" s="2"/>
      <c r="TSL27" s="2"/>
      <c r="TSM27" s="2"/>
      <c r="TSN27" s="2"/>
      <c r="TSO27" s="2"/>
      <c r="TSP27" s="2"/>
      <c r="TSQ27" s="2"/>
      <c r="TSR27" s="2"/>
      <c r="TSS27" s="2"/>
      <c r="TST27" s="2"/>
      <c r="TSU27" s="2"/>
      <c r="TSV27" s="2"/>
      <c r="TSW27" s="2"/>
      <c r="TSX27" s="2"/>
      <c r="TSY27" s="2"/>
      <c r="TSZ27" s="2"/>
      <c r="TTA27" s="2"/>
      <c r="TTB27" s="2"/>
      <c r="TTC27" s="2"/>
      <c r="TTD27" s="2"/>
      <c r="TTE27" s="2"/>
      <c r="TTF27" s="2"/>
      <c r="TTG27" s="2"/>
      <c r="TTH27" s="2"/>
      <c r="TTI27" s="2"/>
      <c r="TTJ27" s="2"/>
      <c r="TTK27" s="2"/>
      <c r="TTL27" s="2"/>
      <c r="TTM27" s="2"/>
      <c r="TTN27" s="2"/>
      <c r="TTO27" s="2"/>
      <c r="TTP27" s="2"/>
      <c r="TTQ27" s="2"/>
      <c r="TTR27" s="2"/>
      <c r="TTS27" s="2"/>
      <c r="TTT27" s="2"/>
      <c r="TTU27" s="2"/>
      <c r="TTV27" s="2"/>
      <c r="TTW27" s="2"/>
      <c r="TTX27" s="2"/>
      <c r="TTY27" s="2"/>
      <c r="TTZ27" s="2"/>
      <c r="TUA27" s="2"/>
      <c r="TUB27" s="2"/>
      <c r="TUC27" s="2"/>
      <c r="TUD27" s="2"/>
      <c r="TUE27" s="2"/>
      <c r="TUF27" s="2"/>
      <c r="TUG27" s="2"/>
      <c r="TUH27" s="2"/>
      <c r="TUI27" s="2"/>
      <c r="TUJ27" s="2"/>
      <c r="TUK27" s="2"/>
      <c r="TUL27" s="2"/>
      <c r="TUM27" s="2"/>
      <c r="TUN27" s="2"/>
      <c r="TUO27" s="2"/>
      <c r="TUP27" s="2"/>
      <c r="TUQ27" s="2"/>
      <c r="TUR27" s="2"/>
      <c r="TUS27" s="2"/>
      <c r="TUT27" s="2"/>
      <c r="TUU27" s="2"/>
      <c r="TUV27" s="2"/>
      <c r="TUW27" s="2"/>
      <c r="TUX27" s="2"/>
      <c r="TUY27" s="2"/>
      <c r="TUZ27" s="2"/>
      <c r="TVA27" s="2"/>
      <c r="TVB27" s="2"/>
      <c r="TVC27" s="2"/>
      <c r="TVD27" s="2"/>
      <c r="TVE27" s="2"/>
      <c r="TVF27" s="2"/>
      <c r="TVG27" s="2"/>
      <c r="TVH27" s="2"/>
      <c r="TVI27" s="2"/>
      <c r="TVJ27" s="2"/>
      <c r="TVK27" s="2"/>
      <c r="TVL27" s="2"/>
      <c r="TVM27" s="2"/>
      <c r="TVN27" s="2"/>
      <c r="TVO27" s="2"/>
      <c r="TVP27" s="2"/>
      <c r="TVQ27" s="2"/>
      <c r="TVR27" s="2"/>
      <c r="TVS27" s="2"/>
      <c r="TVT27" s="2"/>
      <c r="TVU27" s="2"/>
      <c r="TVV27" s="2"/>
      <c r="TVW27" s="2"/>
      <c r="TVX27" s="2"/>
      <c r="TVY27" s="2"/>
      <c r="TVZ27" s="2"/>
      <c r="TWA27" s="2"/>
      <c r="TWB27" s="2"/>
      <c r="TWC27" s="2"/>
      <c r="TWD27" s="2"/>
      <c r="TWE27" s="2"/>
      <c r="TWF27" s="2"/>
      <c r="TWG27" s="2"/>
      <c r="TWH27" s="2"/>
      <c r="TWI27" s="2"/>
      <c r="TWJ27" s="2"/>
      <c r="TWK27" s="2"/>
      <c r="TWL27" s="2"/>
      <c r="TWM27" s="2"/>
      <c r="TWN27" s="2"/>
      <c r="TWO27" s="2"/>
      <c r="TWP27" s="2"/>
      <c r="TWQ27" s="2"/>
      <c r="TWR27" s="2"/>
      <c r="TWS27" s="2"/>
      <c r="TWT27" s="2"/>
      <c r="TWU27" s="2"/>
      <c r="TWV27" s="2"/>
      <c r="TWW27" s="2"/>
      <c r="TWX27" s="2"/>
      <c r="TWY27" s="2"/>
      <c r="TWZ27" s="2"/>
      <c r="TXA27" s="2"/>
      <c r="TXB27" s="2"/>
      <c r="TXC27" s="2"/>
      <c r="TXD27" s="2"/>
      <c r="TXE27" s="2"/>
      <c r="TXF27" s="2"/>
      <c r="TXG27" s="2"/>
      <c r="TXH27" s="2"/>
      <c r="TXI27" s="2"/>
      <c r="TXJ27" s="2"/>
      <c r="TXK27" s="2"/>
      <c r="TXL27" s="2"/>
      <c r="TXM27" s="2"/>
      <c r="TXN27" s="2"/>
      <c r="TXO27" s="2"/>
      <c r="TXP27" s="2"/>
      <c r="TXQ27" s="2"/>
      <c r="TXR27" s="2"/>
      <c r="TXS27" s="2"/>
      <c r="TXT27" s="2"/>
      <c r="TXU27" s="2"/>
      <c r="TXV27" s="2"/>
      <c r="TXW27" s="2"/>
      <c r="TXX27" s="2"/>
      <c r="TXY27" s="2"/>
      <c r="TXZ27" s="2"/>
      <c r="TYA27" s="2"/>
      <c r="TYB27" s="2"/>
      <c r="TYC27" s="2"/>
      <c r="TYD27" s="2"/>
      <c r="TYE27" s="2"/>
      <c r="TYF27" s="2"/>
      <c r="TYG27" s="2"/>
      <c r="TYH27" s="2"/>
      <c r="TYI27" s="2"/>
      <c r="TYJ27" s="2"/>
      <c r="TYK27" s="2"/>
      <c r="TYL27" s="2"/>
      <c r="TYM27" s="2"/>
      <c r="TYN27" s="2"/>
      <c r="TYO27" s="2"/>
      <c r="TYP27" s="2"/>
      <c r="TYQ27" s="2"/>
      <c r="TYR27" s="2"/>
      <c r="TYS27" s="2"/>
      <c r="TYT27" s="2"/>
      <c r="TYU27" s="2"/>
      <c r="TYV27" s="2"/>
      <c r="TYW27" s="2"/>
      <c r="TYX27" s="2"/>
      <c r="TYY27" s="2"/>
      <c r="TYZ27" s="2"/>
      <c r="TZA27" s="2"/>
      <c r="TZB27" s="2"/>
      <c r="TZC27" s="2"/>
      <c r="TZD27" s="2"/>
      <c r="TZE27" s="2"/>
      <c r="TZF27" s="2"/>
      <c r="TZG27" s="2"/>
      <c r="TZH27" s="2"/>
      <c r="TZI27" s="2"/>
      <c r="TZJ27" s="2"/>
      <c r="TZK27" s="2"/>
      <c r="TZL27" s="2"/>
      <c r="TZM27" s="2"/>
      <c r="TZN27" s="2"/>
      <c r="TZO27" s="2"/>
      <c r="TZP27" s="2"/>
      <c r="TZQ27" s="2"/>
      <c r="TZR27" s="2"/>
      <c r="TZS27" s="2"/>
      <c r="TZT27" s="2"/>
      <c r="TZU27" s="2"/>
      <c r="TZV27" s="2"/>
      <c r="TZW27" s="2"/>
      <c r="TZX27" s="2"/>
      <c r="TZY27" s="2"/>
      <c r="TZZ27" s="2"/>
      <c r="UAA27" s="2"/>
      <c r="UAB27" s="2"/>
      <c r="UAC27" s="2"/>
      <c r="UAD27" s="2"/>
      <c r="UAE27" s="2"/>
      <c r="UAF27" s="2"/>
      <c r="UAG27" s="2"/>
      <c r="UAH27" s="2"/>
      <c r="UAI27" s="2"/>
      <c r="UAJ27" s="2"/>
      <c r="UAK27" s="2"/>
      <c r="UAL27" s="2"/>
      <c r="UAM27" s="2"/>
      <c r="UAN27" s="2"/>
      <c r="UAO27" s="2"/>
      <c r="UAP27" s="2"/>
      <c r="UAQ27" s="2"/>
      <c r="UAR27" s="2"/>
      <c r="UAS27" s="2"/>
      <c r="UAT27" s="2"/>
      <c r="UAU27" s="2"/>
      <c r="UAV27" s="2"/>
      <c r="UAW27" s="2"/>
      <c r="UAX27" s="2"/>
      <c r="UAY27" s="2"/>
      <c r="UAZ27" s="2"/>
      <c r="UBA27" s="2"/>
      <c r="UBB27" s="2"/>
      <c r="UBC27" s="2"/>
      <c r="UBD27" s="2"/>
      <c r="UBE27" s="2"/>
      <c r="UBF27" s="2"/>
      <c r="UBG27" s="2"/>
      <c r="UBH27" s="2"/>
      <c r="UBI27" s="2"/>
      <c r="UBJ27" s="2"/>
      <c r="UBK27" s="2"/>
      <c r="UBL27" s="2"/>
      <c r="UBM27" s="2"/>
      <c r="UBN27" s="2"/>
      <c r="UBO27" s="2"/>
      <c r="UBP27" s="2"/>
      <c r="UBQ27" s="2"/>
      <c r="UBR27" s="2"/>
      <c r="UBS27" s="2"/>
      <c r="UBT27" s="2"/>
      <c r="UBU27" s="2"/>
      <c r="UBV27" s="2"/>
      <c r="UBW27" s="2"/>
      <c r="UBX27" s="2"/>
      <c r="UBY27" s="2"/>
      <c r="UBZ27" s="2"/>
      <c r="UCA27" s="2"/>
      <c r="UCB27" s="2"/>
      <c r="UCC27" s="2"/>
      <c r="UCD27" s="2"/>
      <c r="UCE27" s="2"/>
      <c r="UCF27" s="2"/>
      <c r="UCG27" s="2"/>
      <c r="UCH27" s="2"/>
      <c r="UCI27" s="2"/>
      <c r="UCJ27" s="2"/>
      <c r="UCK27" s="2"/>
      <c r="UCL27" s="2"/>
      <c r="UCM27" s="2"/>
      <c r="UCN27" s="2"/>
      <c r="UCO27" s="2"/>
      <c r="UCP27" s="2"/>
      <c r="UCQ27" s="2"/>
      <c r="UCR27" s="2"/>
      <c r="UCS27" s="2"/>
      <c r="UCT27" s="2"/>
      <c r="UCU27" s="2"/>
      <c r="UCV27" s="2"/>
      <c r="UCW27" s="2"/>
      <c r="UCX27" s="2"/>
      <c r="UCY27" s="2"/>
      <c r="UCZ27" s="2"/>
      <c r="UDA27" s="2"/>
      <c r="UDB27" s="2"/>
      <c r="UDC27" s="2"/>
      <c r="UDD27" s="2"/>
      <c r="UDE27" s="2"/>
      <c r="UDF27" s="2"/>
      <c r="UDG27" s="2"/>
      <c r="UDH27" s="2"/>
      <c r="UDI27" s="2"/>
      <c r="UDJ27" s="2"/>
      <c r="UDK27" s="2"/>
      <c r="UDL27" s="2"/>
      <c r="UDM27" s="2"/>
      <c r="UDN27" s="2"/>
      <c r="UDO27" s="2"/>
      <c r="UDP27" s="2"/>
      <c r="UDQ27" s="2"/>
      <c r="UDR27" s="2"/>
      <c r="UDS27" s="2"/>
      <c r="UDT27" s="2"/>
      <c r="UDU27" s="2"/>
      <c r="UDV27" s="2"/>
      <c r="UDW27" s="2"/>
      <c r="UDX27" s="2"/>
      <c r="UDY27" s="2"/>
      <c r="UDZ27" s="2"/>
      <c r="UEA27" s="2"/>
      <c r="UEB27" s="2"/>
      <c r="UEC27" s="2"/>
      <c r="UED27" s="2"/>
      <c r="UEE27" s="2"/>
      <c r="UEF27" s="2"/>
      <c r="UEG27" s="2"/>
      <c r="UEH27" s="2"/>
      <c r="UEI27" s="2"/>
      <c r="UEJ27" s="2"/>
      <c r="UEK27" s="2"/>
      <c r="UEL27" s="2"/>
      <c r="UEM27" s="2"/>
      <c r="UEN27" s="2"/>
      <c r="UEO27" s="2"/>
      <c r="UEP27" s="2"/>
      <c r="UEQ27" s="2"/>
      <c r="UER27" s="2"/>
      <c r="UES27" s="2"/>
      <c r="UET27" s="2"/>
      <c r="UEU27" s="2"/>
      <c r="UEV27" s="2"/>
      <c r="UEW27" s="2"/>
      <c r="UEX27" s="2"/>
      <c r="UEY27" s="2"/>
      <c r="UEZ27" s="2"/>
      <c r="UFA27" s="2"/>
      <c r="UFB27" s="2"/>
      <c r="UFC27" s="2"/>
      <c r="UFD27" s="2"/>
      <c r="UFE27" s="2"/>
      <c r="UFF27" s="2"/>
      <c r="UFG27" s="2"/>
      <c r="UFH27" s="2"/>
      <c r="UFI27" s="2"/>
      <c r="UFJ27" s="2"/>
      <c r="UFK27" s="2"/>
      <c r="UFL27" s="2"/>
      <c r="UFM27" s="2"/>
      <c r="UFN27" s="2"/>
      <c r="UFO27" s="2"/>
      <c r="UFP27" s="2"/>
      <c r="UFQ27" s="2"/>
      <c r="UFR27" s="2"/>
      <c r="UFS27" s="2"/>
      <c r="UFT27" s="2"/>
      <c r="UFU27" s="2"/>
      <c r="UFV27" s="2"/>
      <c r="UFW27" s="2"/>
      <c r="UFX27" s="2"/>
      <c r="UFY27" s="2"/>
      <c r="UFZ27" s="2"/>
      <c r="UGA27" s="2"/>
      <c r="UGB27" s="2"/>
      <c r="UGC27" s="2"/>
      <c r="UGD27" s="2"/>
      <c r="UGE27" s="2"/>
      <c r="UGF27" s="2"/>
      <c r="UGG27" s="2"/>
      <c r="UGH27" s="2"/>
      <c r="UGI27" s="2"/>
      <c r="UGJ27" s="2"/>
      <c r="UGK27" s="2"/>
      <c r="UGL27" s="2"/>
      <c r="UGM27" s="2"/>
      <c r="UGN27" s="2"/>
      <c r="UGO27" s="2"/>
      <c r="UGP27" s="2"/>
      <c r="UGQ27" s="2"/>
      <c r="UGR27" s="2"/>
      <c r="UGS27" s="2"/>
      <c r="UGT27" s="2"/>
      <c r="UGU27" s="2"/>
      <c r="UGV27" s="2"/>
      <c r="UGW27" s="2"/>
      <c r="UGX27" s="2"/>
      <c r="UGY27" s="2"/>
      <c r="UGZ27" s="2"/>
      <c r="UHA27" s="2"/>
      <c r="UHB27" s="2"/>
      <c r="UHC27" s="2"/>
      <c r="UHD27" s="2"/>
      <c r="UHE27" s="2"/>
      <c r="UHF27" s="2"/>
      <c r="UHG27" s="2"/>
      <c r="UHH27" s="2"/>
      <c r="UHI27" s="2"/>
      <c r="UHJ27" s="2"/>
      <c r="UHK27" s="2"/>
      <c r="UHL27" s="2"/>
      <c r="UHM27" s="2"/>
      <c r="UHN27" s="2"/>
      <c r="UHO27" s="2"/>
      <c r="UHP27" s="2"/>
      <c r="UHQ27" s="2"/>
      <c r="UHR27" s="2"/>
      <c r="UHS27" s="2"/>
      <c r="UHT27" s="2"/>
      <c r="UHU27" s="2"/>
      <c r="UHV27" s="2"/>
      <c r="UHW27" s="2"/>
      <c r="UHX27" s="2"/>
      <c r="UHY27" s="2"/>
      <c r="UHZ27" s="2"/>
      <c r="UIA27" s="2"/>
      <c r="UIB27" s="2"/>
      <c r="UIC27" s="2"/>
      <c r="UID27" s="2"/>
      <c r="UIE27" s="2"/>
      <c r="UIF27" s="2"/>
      <c r="UIG27" s="2"/>
      <c r="UIH27" s="2"/>
      <c r="UII27" s="2"/>
      <c r="UIJ27" s="2"/>
      <c r="UIK27" s="2"/>
      <c r="UIL27" s="2"/>
      <c r="UIM27" s="2"/>
      <c r="UIN27" s="2"/>
      <c r="UIO27" s="2"/>
      <c r="UIP27" s="2"/>
      <c r="UIQ27" s="2"/>
      <c r="UIR27" s="2"/>
      <c r="UIS27" s="2"/>
      <c r="UIT27" s="2"/>
      <c r="UIU27" s="2"/>
      <c r="UIV27" s="2"/>
      <c r="UIW27" s="2"/>
      <c r="UIX27" s="2"/>
      <c r="UIY27" s="2"/>
      <c r="UIZ27" s="2"/>
      <c r="UJA27" s="2"/>
      <c r="UJB27" s="2"/>
      <c r="UJC27" s="2"/>
      <c r="UJD27" s="2"/>
      <c r="UJE27" s="2"/>
      <c r="UJF27" s="2"/>
      <c r="UJG27" s="2"/>
      <c r="UJH27" s="2"/>
      <c r="UJI27" s="2"/>
      <c r="UJJ27" s="2"/>
      <c r="UJK27" s="2"/>
      <c r="UJL27" s="2"/>
      <c r="UJM27" s="2"/>
      <c r="UJN27" s="2"/>
      <c r="UJO27" s="2"/>
      <c r="UJP27" s="2"/>
      <c r="UJQ27" s="2"/>
      <c r="UJR27" s="2"/>
      <c r="UJS27" s="2"/>
      <c r="UJT27" s="2"/>
      <c r="UJU27" s="2"/>
      <c r="UJV27" s="2"/>
      <c r="UJW27" s="2"/>
      <c r="UJX27" s="2"/>
      <c r="UJY27" s="2"/>
      <c r="UJZ27" s="2"/>
      <c r="UKA27" s="2"/>
      <c r="UKB27" s="2"/>
      <c r="UKC27" s="2"/>
      <c r="UKD27" s="2"/>
      <c r="UKE27" s="2"/>
      <c r="UKF27" s="2"/>
      <c r="UKG27" s="2"/>
      <c r="UKH27" s="2"/>
      <c r="UKI27" s="2"/>
      <c r="UKJ27" s="2"/>
      <c r="UKK27" s="2"/>
      <c r="UKL27" s="2"/>
      <c r="UKM27" s="2"/>
      <c r="UKN27" s="2"/>
      <c r="UKO27" s="2"/>
      <c r="UKP27" s="2"/>
      <c r="UKQ27" s="2"/>
      <c r="UKR27" s="2"/>
      <c r="UKS27" s="2"/>
      <c r="UKT27" s="2"/>
      <c r="UKU27" s="2"/>
      <c r="UKV27" s="2"/>
      <c r="UKW27" s="2"/>
      <c r="UKX27" s="2"/>
      <c r="UKY27" s="2"/>
      <c r="UKZ27" s="2"/>
      <c r="ULA27" s="2"/>
      <c r="ULB27" s="2"/>
      <c r="ULC27" s="2"/>
      <c r="ULD27" s="2"/>
      <c r="ULE27" s="2"/>
      <c r="ULF27" s="2"/>
      <c r="ULG27" s="2"/>
      <c r="ULH27" s="2"/>
      <c r="ULI27" s="2"/>
      <c r="ULJ27" s="2"/>
      <c r="ULK27" s="2"/>
      <c r="ULL27" s="2"/>
      <c r="ULM27" s="2"/>
      <c r="ULN27" s="2"/>
      <c r="ULO27" s="2"/>
      <c r="ULP27" s="2"/>
      <c r="ULQ27" s="2"/>
      <c r="ULR27" s="2"/>
      <c r="ULS27" s="2"/>
      <c r="ULT27" s="2"/>
      <c r="ULU27" s="2"/>
      <c r="ULV27" s="2"/>
      <c r="ULW27" s="2"/>
      <c r="ULX27" s="2"/>
      <c r="ULY27" s="2"/>
      <c r="ULZ27" s="2"/>
      <c r="UMA27" s="2"/>
      <c r="UMB27" s="2"/>
      <c r="UMC27" s="2"/>
      <c r="UMD27" s="2"/>
      <c r="UME27" s="2"/>
      <c r="UMF27" s="2"/>
      <c r="UMG27" s="2"/>
      <c r="UMH27" s="2"/>
      <c r="UMI27" s="2"/>
      <c r="UMJ27" s="2"/>
      <c r="UMK27" s="2"/>
      <c r="UML27" s="2"/>
      <c r="UMM27" s="2"/>
      <c r="UMN27" s="2"/>
      <c r="UMO27" s="2"/>
      <c r="UMP27" s="2"/>
      <c r="UMQ27" s="2"/>
      <c r="UMR27" s="2"/>
      <c r="UMS27" s="2"/>
      <c r="UMT27" s="2"/>
      <c r="UMU27" s="2"/>
      <c r="UMV27" s="2"/>
      <c r="UMW27" s="2"/>
      <c r="UMX27" s="2"/>
      <c r="UMY27" s="2"/>
      <c r="UMZ27" s="2"/>
      <c r="UNA27" s="2"/>
      <c r="UNB27" s="2"/>
      <c r="UNC27" s="2"/>
      <c r="UND27" s="2"/>
      <c r="UNE27" s="2"/>
      <c r="UNF27" s="2"/>
      <c r="UNG27" s="2"/>
      <c r="UNH27" s="2"/>
      <c r="UNI27" s="2"/>
      <c r="UNJ27" s="2"/>
      <c r="UNK27" s="2"/>
      <c r="UNL27" s="2"/>
      <c r="UNM27" s="2"/>
      <c r="UNN27" s="2"/>
      <c r="UNO27" s="2"/>
      <c r="UNP27" s="2"/>
      <c r="UNQ27" s="2"/>
      <c r="UNR27" s="2"/>
      <c r="UNS27" s="2"/>
      <c r="UNT27" s="2"/>
      <c r="UNU27" s="2"/>
      <c r="UNV27" s="2"/>
      <c r="UNW27" s="2"/>
      <c r="UNX27" s="2"/>
      <c r="UNY27" s="2"/>
      <c r="UNZ27" s="2"/>
      <c r="UOA27" s="2"/>
      <c r="UOB27" s="2"/>
      <c r="UOC27" s="2"/>
      <c r="UOD27" s="2"/>
      <c r="UOE27" s="2"/>
      <c r="UOF27" s="2"/>
      <c r="UOG27" s="2"/>
      <c r="UOH27" s="2"/>
      <c r="UOI27" s="2"/>
      <c r="UOJ27" s="2"/>
      <c r="UOK27" s="2"/>
      <c r="UOL27" s="2"/>
      <c r="UOM27" s="2"/>
      <c r="UON27" s="2"/>
      <c r="UOO27" s="2"/>
      <c r="UOP27" s="2"/>
      <c r="UOQ27" s="2"/>
      <c r="UOR27" s="2"/>
      <c r="UOS27" s="2"/>
      <c r="UOT27" s="2"/>
      <c r="UOU27" s="2"/>
      <c r="UOV27" s="2"/>
      <c r="UOW27" s="2"/>
      <c r="UOX27" s="2"/>
      <c r="UOY27" s="2"/>
      <c r="UOZ27" s="2"/>
      <c r="UPA27" s="2"/>
      <c r="UPB27" s="2"/>
      <c r="UPC27" s="2"/>
      <c r="UPD27" s="2"/>
      <c r="UPE27" s="2"/>
      <c r="UPF27" s="2"/>
      <c r="UPG27" s="2"/>
      <c r="UPH27" s="2"/>
      <c r="UPI27" s="2"/>
      <c r="UPJ27" s="2"/>
      <c r="UPK27" s="2"/>
      <c r="UPL27" s="2"/>
      <c r="UPM27" s="2"/>
      <c r="UPN27" s="2"/>
      <c r="UPO27" s="2"/>
      <c r="UPP27" s="2"/>
      <c r="UPQ27" s="2"/>
      <c r="UPR27" s="2"/>
      <c r="UPS27" s="2"/>
      <c r="UPT27" s="2"/>
      <c r="UPU27" s="2"/>
      <c r="UPV27" s="2"/>
      <c r="UPW27" s="2"/>
      <c r="UPX27" s="2"/>
      <c r="UPY27" s="2"/>
      <c r="UPZ27" s="2"/>
      <c r="UQA27" s="2"/>
      <c r="UQB27" s="2"/>
      <c r="UQC27" s="2"/>
      <c r="UQD27" s="2"/>
      <c r="UQE27" s="2"/>
      <c r="UQF27" s="2"/>
      <c r="UQG27" s="2"/>
      <c r="UQH27" s="2"/>
      <c r="UQI27" s="2"/>
      <c r="UQJ27" s="2"/>
      <c r="UQK27" s="2"/>
      <c r="UQL27" s="2"/>
      <c r="UQM27" s="2"/>
      <c r="UQN27" s="2"/>
      <c r="UQO27" s="2"/>
      <c r="UQP27" s="2"/>
      <c r="UQQ27" s="2"/>
      <c r="UQR27" s="2"/>
      <c r="UQS27" s="2"/>
      <c r="UQT27" s="2"/>
      <c r="UQU27" s="2"/>
      <c r="UQV27" s="2"/>
      <c r="UQW27" s="2"/>
      <c r="UQX27" s="2"/>
      <c r="UQY27" s="2"/>
      <c r="UQZ27" s="2"/>
      <c r="URA27" s="2"/>
      <c r="URB27" s="2"/>
      <c r="URC27" s="2"/>
      <c r="URD27" s="2"/>
      <c r="URE27" s="2"/>
      <c r="URF27" s="2"/>
      <c r="URG27" s="2"/>
      <c r="URH27" s="2"/>
      <c r="URI27" s="2"/>
      <c r="URJ27" s="2"/>
      <c r="URK27" s="2"/>
      <c r="URL27" s="2"/>
      <c r="URM27" s="2"/>
      <c r="URN27" s="2"/>
      <c r="URO27" s="2"/>
      <c r="URP27" s="2"/>
      <c r="URQ27" s="2"/>
      <c r="URR27" s="2"/>
      <c r="URS27" s="2"/>
      <c r="URT27" s="2"/>
      <c r="URU27" s="2"/>
      <c r="URV27" s="2"/>
      <c r="URW27" s="2"/>
      <c r="URX27" s="2"/>
      <c r="URY27" s="2"/>
      <c r="URZ27" s="2"/>
      <c r="USA27" s="2"/>
      <c r="USB27" s="2"/>
      <c r="USC27" s="2"/>
      <c r="USD27" s="2"/>
      <c r="USE27" s="2"/>
      <c r="USF27" s="2"/>
      <c r="USG27" s="2"/>
      <c r="USH27" s="2"/>
      <c r="USI27" s="2"/>
      <c r="USJ27" s="2"/>
      <c r="USK27" s="2"/>
      <c r="USL27" s="2"/>
      <c r="USM27" s="2"/>
      <c r="USN27" s="2"/>
      <c r="USO27" s="2"/>
      <c r="USP27" s="2"/>
      <c r="USQ27" s="2"/>
      <c r="USR27" s="2"/>
      <c r="USS27" s="2"/>
      <c r="UST27" s="2"/>
      <c r="USU27" s="2"/>
      <c r="USV27" s="2"/>
      <c r="USW27" s="2"/>
      <c r="USX27" s="2"/>
      <c r="USY27" s="2"/>
      <c r="USZ27" s="2"/>
      <c r="UTA27" s="2"/>
      <c r="UTB27" s="2"/>
      <c r="UTC27" s="2"/>
      <c r="UTD27" s="2"/>
      <c r="UTE27" s="2"/>
      <c r="UTF27" s="2"/>
      <c r="UTG27" s="2"/>
      <c r="UTH27" s="2"/>
      <c r="UTI27" s="2"/>
      <c r="UTJ27" s="2"/>
      <c r="UTK27" s="2"/>
      <c r="UTL27" s="2"/>
      <c r="UTM27" s="2"/>
      <c r="UTN27" s="2"/>
      <c r="UTO27" s="2"/>
      <c r="UTP27" s="2"/>
      <c r="UTQ27" s="2"/>
      <c r="UTR27" s="2"/>
      <c r="UTS27" s="2"/>
      <c r="UTT27" s="2"/>
      <c r="UTU27" s="2"/>
      <c r="UTV27" s="2"/>
      <c r="UTW27" s="2"/>
      <c r="UTX27" s="2"/>
      <c r="UTY27" s="2"/>
      <c r="UTZ27" s="2"/>
      <c r="UUA27" s="2"/>
      <c r="UUB27" s="2"/>
      <c r="UUC27" s="2"/>
      <c r="UUD27" s="2"/>
      <c r="UUE27" s="2"/>
      <c r="UUF27" s="2"/>
      <c r="UUG27" s="2"/>
      <c r="UUH27" s="2"/>
      <c r="UUI27" s="2"/>
      <c r="UUJ27" s="2"/>
      <c r="UUK27" s="2"/>
      <c r="UUL27" s="2"/>
      <c r="UUM27" s="2"/>
      <c r="UUN27" s="2"/>
      <c r="UUO27" s="2"/>
      <c r="UUP27" s="2"/>
      <c r="UUQ27" s="2"/>
      <c r="UUR27" s="2"/>
      <c r="UUS27" s="2"/>
      <c r="UUT27" s="2"/>
      <c r="UUU27" s="2"/>
      <c r="UUV27" s="2"/>
      <c r="UUW27" s="2"/>
      <c r="UUX27" s="2"/>
      <c r="UUY27" s="2"/>
      <c r="UUZ27" s="2"/>
      <c r="UVA27" s="2"/>
      <c r="UVB27" s="2"/>
      <c r="UVC27" s="2"/>
      <c r="UVD27" s="2"/>
      <c r="UVE27" s="2"/>
      <c r="UVF27" s="2"/>
      <c r="UVG27" s="2"/>
      <c r="UVH27" s="2"/>
      <c r="UVI27" s="2"/>
      <c r="UVJ27" s="2"/>
      <c r="UVK27" s="2"/>
      <c r="UVL27" s="2"/>
      <c r="UVM27" s="2"/>
      <c r="UVN27" s="2"/>
      <c r="UVO27" s="2"/>
      <c r="UVP27" s="2"/>
      <c r="UVQ27" s="2"/>
      <c r="UVR27" s="2"/>
      <c r="UVS27" s="2"/>
      <c r="UVT27" s="2"/>
      <c r="UVU27" s="2"/>
      <c r="UVV27" s="2"/>
      <c r="UVW27" s="2"/>
      <c r="UVX27" s="2"/>
      <c r="UVY27" s="2"/>
      <c r="UVZ27" s="2"/>
      <c r="UWA27" s="2"/>
      <c r="UWB27" s="2"/>
      <c r="UWC27" s="2"/>
      <c r="UWD27" s="2"/>
      <c r="UWE27" s="2"/>
      <c r="UWF27" s="2"/>
      <c r="UWG27" s="2"/>
      <c r="UWH27" s="2"/>
      <c r="UWI27" s="2"/>
      <c r="UWJ27" s="2"/>
      <c r="UWK27" s="2"/>
      <c r="UWL27" s="2"/>
      <c r="UWM27" s="2"/>
      <c r="UWN27" s="2"/>
      <c r="UWO27" s="2"/>
      <c r="UWP27" s="2"/>
      <c r="UWQ27" s="2"/>
      <c r="UWR27" s="2"/>
      <c r="UWS27" s="2"/>
      <c r="UWT27" s="2"/>
      <c r="UWU27" s="2"/>
      <c r="UWV27" s="2"/>
      <c r="UWW27" s="2"/>
      <c r="UWX27" s="2"/>
      <c r="UWY27" s="2"/>
      <c r="UWZ27" s="2"/>
      <c r="UXA27" s="2"/>
      <c r="UXB27" s="2"/>
      <c r="UXC27" s="2"/>
      <c r="UXD27" s="2"/>
      <c r="UXE27" s="2"/>
      <c r="UXF27" s="2"/>
      <c r="UXG27" s="2"/>
      <c r="UXH27" s="2"/>
      <c r="UXI27" s="2"/>
      <c r="UXJ27" s="2"/>
      <c r="UXK27" s="2"/>
      <c r="UXL27" s="2"/>
      <c r="UXM27" s="2"/>
      <c r="UXN27" s="2"/>
      <c r="UXO27" s="2"/>
      <c r="UXP27" s="2"/>
      <c r="UXQ27" s="2"/>
      <c r="UXR27" s="2"/>
      <c r="UXS27" s="2"/>
      <c r="UXT27" s="2"/>
      <c r="UXU27" s="2"/>
      <c r="UXV27" s="2"/>
      <c r="UXW27" s="2"/>
      <c r="UXX27" s="2"/>
      <c r="UXY27" s="2"/>
      <c r="UXZ27" s="2"/>
      <c r="UYA27" s="2"/>
      <c r="UYB27" s="2"/>
      <c r="UYC27" s="2"/>
      <c r="UYD27" s="2"/>
      <c r="UYE27" s="2"/>
      <c r="UYF27" s="2"/>
      <c r="UYG27" s="2"/>
      <c r="UYH27" s="2"/>
      <c r="UYI27" s="2"/>
      <c r="UYJ27" s="2"/>
      <c r="UYK27" s="2"/>
      <c r="UYL27" s="2"/>
      <c r="UYM27" s="2"/>
      <c r="UYN27" s="2"/>
      <c r="UYO27" s="2"/>
      <c r="UYP27" s="2"/>
      <c r="UYQ27" s="2"/>
      <c r="UYR27" s="2"/>
      <c r="UYS27" s="2"/>
      <c r="UYT27" s="2"/>
      <c r="UYU27" s="2"/>
      <c r="UYV27" s="2"/>
      <c r="UYW27" s="2"/>
      <c r="UYX27" s="2"/>
      <c r="UYY27" s="2"/>
      <c r="UYZ27" s="2"/>
      <c r="UZA27" s="2"/>
      <c r="UZB27" s="2"/>
      <c r="UZC27" s="2"/>
      <c r="UZD27" s="2"/>
      <c r="UZE27" s="2"/>
      <c r="UZF27" s="2"/>
      <c r="UZG27" s="2"/>
      <c r="UZH27" s="2"/>
      <c r="UZI27" s="2"/>
      <c r="UZJ27" s="2"/>
      <c r="UZK27" s="2"/>
      <c r="UZL27" s="2"/>
      <c r="UZM27" s="2"/>
      <c r="UZN27" s="2"/>
      <c r="UZO27" s="2"/>
      <c r="UZP27" s="2"/>
      <c r="UZQ27" s="2"/>
      <c r="UZR27" s="2"/>
      <c r="UZS27" s="2"/>
      <c r="UZT27" s="2"/>
      <c r="UZU27" s="2"/>
      <c r="UZV27" s="2"/>
      <c r="UZW27" s="2"/>
      <c r="UZX27" s="2"/>
      <c r="UZY27" s="2"/>
      <c r="UZZ27" s="2"/>
      <c r="VAA27" s="2"/>
      <c r="VAB27" s="2"/>
      <c r="VAC27" s="2"/>
      <c r="VAD27" s="2"/>
      <c r="VAE27" s="2"/>
      <c r="VAF27" s="2"/>
      <c r="VAG27" s="2"/>
      <c r="VAH27" s="2"/>
      <c r="VAI27" s="2"/>
      <c r="VAJ27" s="2"/>
      <c r="VAK27" s="2"/>
      <c r="VAL27" s="2"/>
      <c r="VAM27" s="2"/>
      <c r="VAN27" s="2"/>
      <c r="VAO27" s="2"/>
      <c r="VAP27" s="2"/>
      <c r="VAQ27" s="2"/>
      <c r="VAR27" s="2"/>
      <c r="VAS27" s="2"/>
      <c r="VAT27" s="2"/>
      <c r="VAU27" s="2"/>
      <c r="VAV27" s="2"/>
      <c r="VAW27" s="2"/>
      <c r="VAX27" s="2"/>
      <c r="VAY27" s="2"/>
      <c r="VAZ27" s="2"/>
      <c r="VBA27" s="2"/>
      <c r="VBB27" s="2"/>
      <c r="VBC27" s="2"/>
      <c r="VBD27" s="2"/>
      <c r="VBE27" s="2"/>
      <c r="VBF27" s="2"/>
      <c r="VBG27" s="2"/>
      <c r="VBH27" s="2"/>
      <c r="VBI27" s="2"/>
      <c r="VBJ27" s="2"/>
      <c r="VBK27" s="2"/>
      <c r="VBL27" s="2"/>
      <c r="VBM27" s="2"/>
      <c r="VBN27" s="2"/>
      <c r="VBO27" s="2"/>
      <c r="VBP27" s="2"/>
      <c r="VBQ27" s="2"/>
      <c r="VBR27" s="2"/>
      <c r="VBS27" s="2"/>
      <c r="VBT27" s="2"/>
      <c r="VBU27" s="2"/>
      <c r="VBV27" s="2"/>
      <c r="VBW27" s="2"/>
      <c r="VBX27" s="2"/>
      <c r="VBY27" s="2"/>
      <c r="VBZ27" s="2"/>
      <c r="VCA27" s="2"/>
      <c r="VCB27" s="2"/>
      <c r="VCC27" s="2"/>
      <c r="VCD27" s="2"/>
      <c r="VCE27" s="2"/>
      <c r="VCF27" s="2"/>
      <c r="VCG27" s="2"/>
      <c r="VCH27" s="2"/>
      <c r="VCI27" s="2"/>
      <c r="VCJ27" s="2"/>
      <c r="VCK27" s="2"/>
      <c r="VCL27" s="2"/>
      <c r="VCM27" s="2"/>
      <c r="VCN27" s="2"/>
      <c r="VCO27" s="2"/>
      <c r="VCP27" s="2"/>
      <c r="VCQ27" s="2"/>
      <c r="VCR27" s="2"/>
      <c r="VCS27" s="2"/>
      <c r="VCT27" s="2"/>
      <c r="VCU27" s="2"/>
      <c r="VCV27" s="2"/>
      <c r="VCW27" s="2"/>
      <c r="VCX27" s="2"/>
      <c r="VCY27" s="2"/>
      <c r="VCZ27" s="2"/>
      <c r="VDA27" s="2"/>
      <c r="VDB27" s="2"/>
      <c r="VDC27" s="2"/>
      <c r="VDD27" s="2"/>
      <c r="VDE27" s="2"/>
      <c r="VDF27" s="2"/>
      <c r="VDG27" s="2"/>
      <c r="VDH27" s="2"/>
      <c r="VDI27" s="2"/>
      <c r="VDJ27" s="2"/>
      <c r="VDK27" s="2"/>
      <c r="VDL27" s="2"/>
      <c r="VDM27" s="2"/>
      <c r="VDN27" s="2"/>
      <c r="VDO27" s="2"/>
      <c r="VDP27" s="2"/>
      <c r="VDQ27" s="2"/>
      <c r="VDR27" s="2"/>
      <c r="VDS27" s="2"/>
      <c r="VDT27" s="2"/>
      <c r="VDU27" s="2"/>
      <c r="VDV27" s="2"/>
      <c r="VDW27" s="2"/>
      <c r="VDX27" s="2"/>
      <c r="VDY27" s="2"/>
      <c r="VDZ27" s="2"/>
      <c r="VEA27" s="2"/>
      <c r="VEB27" s="2"/>
      <c r="VEC27" s="2"/>
      <c r="VED27" s="2"/>
      <c r="VEE27" s="2"/>
      <c r="VEF27" s="2"/>
      <c r="VEG27" s="2"/>
      <c r="VEH27" s="2"/>
      <c r="VEI27" s="2"/>
      <c r="VEJ27" s="2"/>
      <c r="VEK27" s="2"/>
      <c r="VEL27" s="2"/>
      <c r="VEM27" s="2"/>
      <c r="VEN27" s="2"/>
      <c r="VEO27" s="2"/>
      <c r="VEP27" s="2"/>
      <c r="VEQ27" s="2"/>
      <c r="VER27" s="2"/>
      <c r="VES27" s="2"/>
      <c r="VET27" s="2"/>
      <c r="VEU27" s="2"/>
      <c r="VEV27" s="2"/>
      <c r="VEW27" s="2"/>
      <c r="VEX27" s="2"/>
      <c r="VEY27" s="2"/>
      <c r="VEZ27" s="2"/>
      <c r="VFA27" s="2"/>
      <c r="VFB27" s="2"/>
      <c r="VFC27" s="2"/>
      <c r="VFD27" s="2"/>
      <c r="VFE27" s="2"/>
      <c r="VFF27" s="2"/>
      <c r="VFG27" s="2"/>
      <c r="VFH27" s="2"/>
      <c r="VFI27" s="2"/>
      <c r="VFJ27" s="2"/>
      <c r="VFK27" s="2"/>
      <c r="VFL27" s="2"/>
      <c r="VFM27" s="2"/>
      <c r="VFN27" s="2"/>
      <c r="VFO27" s="2"/>
      <c r="VFP27" s="2"/>
      <c r="VFQ27" s="2"/>
      <c r="VFR27" s="2"/>
      <c r="VFS27" s="2"/>
      <c r="VFT27" s="2"/>
      <c r="VFU27" s="2"/>
      <c r="VFV27" s="2"/>
      <c r="VFW27" s="2"/>
      <c r="VFX27" s="2"/>
      <c r="VFY27" s="2"/>
      <c r="VFZ27" s="2"/>
      <c r="VGA27" s="2"/>
      <c r="VGB27" s="2"/>
      <c r="VGC27" s="2"/>
      <c r="VGD27" s="2"/>
      <c r="VGE27" s="2"/>
      <c r="VGF27" s="2"/>
      <c r="VGG27" s="2"/>
      <c r="VGH27" s="2"/>
      <c r="VGI27" s="2"/>
      <c r="VGJ27" s="2"/>
      <c r="VGK27" s="2"/>
      <c r="VGL27" s="2"/>
      <c r="VGM27" s="2"/>
      <c r="VGN27" s="2"/>
      <c r="VGO27" s="2"/>
      <c r="VGP27" s="2"/>
      <c r="VGQ27" s="2"/>
      <c r="VGR27" s="2"/>
      <c r="VGS27" s="2"/>
      <c r="VGT27" s="2"/>
      <c r="VGU27" s="2"/>
      <c r="VGV27" s="2"/>
      <c r="VGW27" s="2"/>
      <c r="VGX27" s="2"/>
      <c r="VGY27" s="2"/>
      <c r="VGZ27" s="2"/>
      <c r="VHA27" s="2"/>
      <c r="VHB27" s="2"/>
      <c r="VHC27" s="2"/>
      <c r="VHD27" s="2"/>
      <c r="VHE27" s="2"/>
      <c r="VHF27" s="2"/>
      <c r="VHG27" s="2"/>
      <c r="VHH27" s="2"/>
      <c r="VHI27" s="2"/>
      <c r="VHJ27" s="2"/>
      <c r="VHK27" s="2"/>
      <c r="VHL27" s="2"/>
      <c r="VHM27" s="2"/>
      <c r="VHN27" s="2"/>
      <c r="VHO27" s="2"/>
      <c r="VHP27" s="2"/>
      <c r="VHQ27" s="2"/>
      <c r="VHR27" s="2"/>
      <c r="VHS27" s="2"/>
      <c r="VHT27" s="2"/>
      <c r="VHU27" s="2"/>
      <c r="VHV27" s="2"/>
      <c r="VHW27" s="2"/>
      <c r="VHX27" s="2"/>
      <c r="VHY27" s="2"/>
      <c r="VHZ27" s="2"/>
      <c r="VIA27" s="2"/>
      <c r="VIB27" s="2"/>
      <c r="VIC27" s="2"/>
      <c r="VID27" s="2"/>
      <c r="VIE27" s="2"/>
      <c r="VIF27" s="2"/>
      <c r="VIG27" s="2"/>
      <c r="VIH27" s="2"/>
      <c r="VII27" s="2"/>
      <c r="VIJ27" s="2"/>
      <c r="VIK27" s="2"/>
      <c r="VIL27" s="2"/>
      <c r="VIM27" s="2"/>
      <c r="VIN27" s="2"/>
      <c r="VIO27" s="2"/>
      <c r="VIP27" s="2"/>
      <c r="VIQ27" s="2"/>
      <c r="VIR27" s="2"/>
      <c r="VIS27" s="2"/>
      <c r="VIT27" s="2"/>
      <c r="VIU27" s="2"/>
      <c r="VIV27" s="2"/>
      <c r="VIW27" s="2"/>
      <c r="VIX27" s="2"/>
      <c r="VIY27" s="2"/>
      <c r="VIZ27" s="2"/>
      <c r="VJA27" s="2"/>
      <c r="VJB27" s="2"/>
      <c r="VJC27" s="2"/>
      <c r="VJD27" s="2"/>
      <c r="VJE27" s="2"/>
      <c r="VJF27" s="2"/>
      <c r="VJG27" s="2"/>
      <c r="VJH27" s="2"/>
      <c r="VJI27" s="2"/>
      <c r="VJJ27" s="2"/>
      <c r="VJK27" s="2"/>
      <c r="VJL27" s="2"/>
      <c r="VJM27" s="2"/>
      <c r="VJN27" s="2"/>
      <c r="VJO27" s="2"/>
      <c r="VJP27" s="2"/>
      <c r="VJQ27" s="2"/>
      <c r="VJR27" s="2"/>
      <c r="VJS27" s="2"/>
      <c r="VJT27" s="2"/>
      <c r="VJU27" s="2"/>
      <c r="VJV27" s="2"/>
      <c r="VJW27" s="2"/>
      <c r="VJX27" s="2"/>
      <c r="VJY27" s="2"/>
      <c r="VJZ27" s="2"/>
      <c r="VKA27" s="2"/>
      <c r="VKB27" s="2"/>
      <c r="VKC27" s="2"/>
      <c r="VKD27" s="2"/>
      <c r="VKE27" s="2"/>
      <c r="VKF27" s="2"/>
      <c r="VKG27" s="2"/>
      <c r="VKH27" s="2"/>
      <c r="VKI27" s="2"/>
      <c r="VKJ27" s="2"/>
      <c r="VKK27" s="2"/>
      <c r="VKL27" s="2"/>
      <c r="VKM27" s="2"/>
      <c r="VKN27" s="2"/>
      <c r="VKO27" s="2"/>
      <c r="VKP27" s="2"/>
      <c r="VKQ27" s="2"/>
      <c r="VKR27" s="2"/>
      <c r="VKS27" s="2"/>
      <c r="VKT27" s="2"/>
      <c r="VKU27" s="2"/>
      <c r="VKV27" s="2"/>
      <c r="VKW27" s="2"/>
      <c r="VKX27" s="2"/>
      <c r="VKY27" s="2"/>
      <c r="VKZ27" s="2"/>
      <c r="VLA27" s="2"/>
      <c r="VLB27" s="2"/>
      <c r="VLC27" s="2"/>
      <c r="VLD27" s="2"/>
      <c r="VLE27" s="2"/>
      <c r="VLF27" s="2"/>
      <c r="VLG27" s="2"/>
      <c r="VLH27" s="2"/>
      <c r="VLI27" s="2"/>
      <c r="VLJ27" s="2"/>
      <c r="VLK27" s="2"/>
      <c r="VLL27" s="2"/>
      <c r="VLM27" s="2"/>
      <c r="VLN27" s="2"/>
      <c r="VLO27" s="2"/>
      <c r="VLP27" s="2"/>
      <c r="VLQ27" s="2"/>
      <c r="VLR27" s="2"/>
      <c r="VLS27" s="2"/>
      <c r="VLT27" s="2"/>
      <c r="VLU27" s="2"/>
      <c r="VLV27" s="2"/>
      <c r="VLW27" s="2"/>
      <c r="VLX27" s="2"/>
      <c r="VLY27" s="2"/>
      <c r="VLZ27" s="2"/>
      <c r="VMA27" s="2"/>
      <c r="VMB27" s="2"/>
      <c r="VMC27" s="2"/>
      <c r="VMD27" s="2"/>
      <c r="VME27" s="2"/>
      <c r="VMF27" s="2"/>
      <c r="VMG27" s="2"/>
      <c r="VMH27" s="2"/>
      <c r="VMI27" s="2"/>
      <c r="VMJ27" s="2"/>
      <c r="VMK27" s="2"/>
      <c r="VML27" s="2"/>
      <c r="VMM27" s="2"/>
      <c r="VMN27" s="2"/>
      <c r="VMO27" s="2"/>
      <c r="VMP27" s="2"/>
      <c r="VMQ27" s="2"/>
      <c r="VMR27" s="2"/>
      <c r="VMS27" s="2"/>
      <c r="VMT27" s="2"/>
      <c r="VMU27" s="2"/>
      <c r="VMV27" s="2"/>
      <c r="VMW27" s="2"/>
      <c r="VMX27" s="2"/>
      <c r="VMY27" s="2"/>
      <c r="VMZ27" s="2"/>
      <c r="VNA27" s="2"/>
      <c r="VNB27" s="2"/>
      <c r="VNC27" s="2"/>
      <c r="VND27" s="2"/>
      <c r="VNE27" s="2"/>
      <c r="VNF27" s="2"/>
      <c r="VNG27" s="2"/>
      <c r="VNH27" s="2"/>
      <c r="VNI27" s="2"/>
      <c r="VNJ27" s="2"/>
      <c r="VNK27" s="2"/>
      <c r="VNL27" s="2"/>
      <c r="VNM27" s="2"/>
      <c r="VNN27" s="2"/>
      <c r="VNO27" s="2"/>
      <c r="VNP27" s="2"/>
      <c r="VNQ27" s="2"/>
      <c r="VNR27" s="2"/>
      <c r="VNS27" s="2"/>
      <c r="VNT27" s="2"/>
      <c r="VNU27" s="2"/>
      <c r="VNV27" s="2"/>
      <c r="VNW27" s="2"/>
      <c r="VNX27" s="2"/>
      <c r="VNY27" s="2"/>
      <c r="VNZ27" s="2"/>
      <c r="VOA27" s="2"/>
      <c r="VOB27" s="2"/>
      <c r="VOC27" s="2"/>
      <c r="VOD27" s="2"/>
      <c r="VOE27" s="2"/>
      <c r="VOF27" s="2"/>
      <c r="VOG27" s="2"/>
      <c r="VOH27" s="2"/>
      <c r="VOI27" s="2"/>
      <c r="VOJ27" s="2"/>
      <c r="VOK27" s="2"/>
      <c r="VOL27" s="2"/>
      <c r="VOM27" s="2"/>
      <c r="VON27" s="2"/>
      <c r="VOO27" s="2"/>
      <c r="VOP27" s="2"/>
      <c r="VOQ27" s="2"/>
      <c r="VOR27" s="2"/>
      <c r="VOS27" s="2"/>
      <c r="VOT27" s="2"/>
      <c r="VOU27" s="2"/>
      <c r="VOV27" s="2"/>
      <c r="VOW27" s="2"/>
      <c r="VOX27" s="2"/>
      <c r="VOY27" s="2"/>
      <c r="VOZ27" s="2"/>
      <c r="VPA27" s="2"/>
      <c r="VPB27" s="2"/>
      <c r="VPC27" s="2"/>
      <c r="VPD27" s="2"/>
      <c r="VPE27" s="2"/>
      <c r="VPF27" s="2"/>
      <c r="VPG27" s="2"/>
      <c r="VPH27" s="2"/>
      <c r="VPI27" s="2"/>
      <c r="VPJ27" s="2"/>
      <c r="VPK27" s="2"/>
      <c r="VPL27" s="2"/>
      <c r="VPM27" s="2"/>
      <c r="VPN27" s="2"/>
      <c r="VPO27" s="2"/>
      <c r="VPP27" s="2"/>
      <c r="VPQ27" s="2"/>
      <c r="VPR27" s="2"/>
      <c r="VPS27" s="2"/>
      <c r="VPT27" s="2"/>
      <c r="VPU27" s="2"/>
      <c r="VPV27" s="2"/>
      <c r="VPW27" s="2"/>
      <c r="VPX27" s="2"/>
      <c r="VPY27" s="2"/>
      <c r="VPZ27" s="2"/>
      <c r="VQA27" s="2"/>
      <c r="VQB27" s="2"/>
      <c r="VQC27" s="2"/>
      <c r="VQD27" s="2"/>
      <c r="VQE27" s="2"/>
      <c r="VQF27" s="2"/>
      <c r="VQG27" s="2"/>
      <c r="VQH27" s="2"/>
      <c r="VQI27" s="2"/>
      <c r="VQJ27" s="2"/>
      <c r="VQK27" s="2"/>
      <c r="VQL27" s="2"/>
      <c r="VQM27" s="2"/>
      <c r="VQN27" s="2"/>
      <c r="VQO27" s="2"/>
      <c r="VQP27" s="2"/>
      <c r="VQQ27" s="2"/>
      <c r="VQR27" s="2"/>
      <c r="VQS27" s="2"/>
      <c r="VQT27" s="2"/>
      <c r="VQU27" s="2"/>
      <c r="VQV27" s="2"/>
      <c r="VQW27" s="2"/>
      <c r="VQX27" s="2"/>
      <c r="VQY27" s="2"/>
      <c r="VQZ27" s="2"/>
      <c r="VRA27" s="2"/>
      <c r="VRB27" s="2"/>
      <c r="VRC27" s="2"/>
      <c r="VRD27" s="2"/>
      <c r="VRE27" s="2"/>
      <c r="VRF27" s="2"/>
      <c r="VRG27" s="2"/>
      <c r="VRH27" s="2"/>
      <c r="VRI27" s="2"/>
      <c r="VRJ27" s="2"/>
      <c r="VRK27" s="2"/>
      <c r="VRL27" s="2"/>
      <c r="VRM27" s="2"/>
      <c r="VRN27" s="2"/>
      <c r="VRO27" s="2"/>
      <c r="VRP27" s="2"/>
      <c r="VRQ27" s="2"/>
      <c r="VRR27" s="2"/>
      <c r="VRS27" s="2"/>
      <c r="VRT27" s="2"/>
      <c r="VRU27" s="2"/>
      <c r="VRV27" s="2"/>
      <c r="VRW27" s="2"/>
      <c r="VRX27" s="2"/>
      <c r="VRY27" s="2"/>
      <c r="VRZ27" s="2"/>
      <c r="VSA27" s="2"/>
      <c r="VSB27" s="2"/>
      <c r="VSC27" s="2"/>
      <c r="VSD27" s="2"/>
      <c r="VSE27" s="2"/>
      <c r="VSF27" s="2"/>
      <c r="VSG27" s="2"/>
      <c r="VSH27" s="2"/>
      <c r="VSI27" s="2"/>
      <c r="VSJ27" s="2"/>
      <c r="VSK27" s="2"/>
      <c r="VSL27" s="2"/>
      <c r="VSM27" s="2"/>
      <c r="VSN27" s="2"/>
      <c r="VSO27" s="2"/>
      <c r="VSP27" s="2"/>
      <c r="VSQ27" s="2"/>
      <c r="VSR27" s="2"/>
      <c r="VSS27" s="2"/>
      <c r="VST27" s="2"/>
      <c r="VSU27" s="2"/>
      <c r="VSV27" s="2"/>
      <c r="VSW27" s="2"/>
      <c r="VSX27" s="2"/>
      <c r="VSY27" s="2"/>
      <c r="VSZ27" s="2"/>
      <c r="VTA27" s="2"/>
      <c r="VTB27" s="2"/>
      <c r="VTC27" s="2"/>
      <c r="VTD27" s="2"/>
      <c r="VTE27" s="2"/>
      <c r="VTF27" s="2"/>
      <c r="VTG27" s="2"/>
      <c r="VTH27" s="2"/>
      <c r="VTI27" s="2"/>
      <c r="VTJ27" s="2"/>
      <c r="VTK27" s="2"/>
      <c r="VTL27" s="2"/>
      <c r="VTM27" s="2"/>
      <c r="VTN27" s="2"/>
      <c r="VTO27" s="2"/>
      <c r="VTP27" s="2"/>
      <c r="VTQ27" s="2"/>
      <c r="VTR27" s="2"/>
      <c r="VTS27" s="2"/>
      <c r="VTT27" s="2"/>
      <c r="VTU27" s="2"/>
      <c r="VTV27" s="2"/>
      <c r="VTW27" s="2"/>
      <c r="VTX27" s="2"/>
      <c r="VTY27" s="2"/>
      <c r="VTZ27" s="2"/>
      <c r="VUA27" s="2"/>
      <c r="VUB27" s="2"/>
      <c r="VUC27" s="2"/>
      <c r="VUD27" s="2"/>
      <c r="VUE27" s="2"/>
      <c r="VUF27" s="2"/>
      <c r="VUG27" s="2"/>
      <c r="VUH27" s="2"/>
      <c r="VUI27" s="2"/>
      <c r="VUJ27" s="2"/>
      <c r="VUK27" s="2"/>
      <c r="VUL27" s="2"/>
      <c r="VUM27" s="2"/>
      <c r="VUN27" s="2"/>
      <c r="VUO27" s="2"/>
      <c r="VUP27" s="2"/>
      <c r="VUQ27" s="2"/>
      <c r="VUR27" s="2"/>
      <c r="VUS27" s="2"/>
      <c r="VUT27" s="2"/>
      <c r="VUU27" s="2"/>
      <c r="VUV27" s="2"/>
      <c r="VUW27" s="2"/>
      <c r="VUX27" s="2"/>
      <c r="VUY27" s="2"/>
      <c r="VUZ27" s="2"/>
      <c r="VVA27" s="2"/>
      <c r="VVB27" s="2"/>
      <c r="VVC27" s="2"/>
      <c r="VVD27" s="2"/>
      <c r="VVE27" s="2"/>
      <c r="VVF27" s="2"/>
      <c r="VVG27" s="2"/>
      <c r="VVH27" s="2"/>
      <c r="VVI27" s="2"/>
      <c r="VVJ27" s="2"/>
      <c r="VVK27" s="2"/>
      <c r="VVL27" s="2"/>
      <c r="VVM27" s="2"/>
      <c r="VVN27" s="2"/>
      <c r="VVO27" s="2"/>
      <c r="VVP27" s="2"/>
      <c r="VVQ27" s="2"/>
      <c r="VVR27" s="2"/>
      <c r="VVS27" s="2"/>
      <c r="VVT27" s="2"/>
      <c r="VVU27" s="2"/>
      <c r="VVV27" s="2"/>
      <c r="VVW27" s="2"/>
      <c r="VVX27" s="2"/>
      <c r="VVY27" s="2"/>
      <c r="VVZ27" s="2"/>
      <c r="VWA27" s="2"/>
      <c r="VWB27" s="2"/>
      <c r="VWC27" s="2"/>
      <c r="VWD27" s="2"/>
      <c r="VWE27" s="2"/>
      <c r="VWF27" s="2"/>
      <c r="VWG27" s="2"/>
      <c r="VWH27" s="2"/>
      <c r="VWI27" s="2"/>
      <c r="VWJ27" s="2"/>
      <c r="VWK27" s="2"/>
      <c r="VWL27" s="2"/>
      <c r="VWM27" s="2"/>
      <c r="VWN27" s="2"/>
      <c r="VWO27" s="2"/>
      <c r="VWP27" s="2"/>
      <c r="VWQ27" s="2"/>
      <c r="VWR27" s="2"/>
      <c r="VWS27" s="2"/>
      <c r="VWT27" s="2"/>
      <c r="VWU27" s="2"/>
      <c r="VWV27" s="2"/>
      <c r="VWW27" s="2"/>
      <c r="VWX27" s="2"/>
      <c r="VWY27" s="2"/>
      <c r="VWZ27" s="2"/>
      <c r="VXA27" s="2"/>
      <c r="VXB27" s="2"/>
      <c r="VXC27" s="2"/>
      <c r="VXD27" s="2"/>
      <c r="VXE27" s="2"/>
      <c r="VXF27" s="2"/>
      <c r="VXG27" s="2"/>
      <c r="VXH27" s="2"/>
      <c r="VXI27" s="2"/>
      <c r="VXJ27" s="2"/>
      <c r="VXK27" s="2"/>
      <c r="VXL27" s="2"/>
      <c r="VXM27" s="2"/>
      <c r="VXN27" s="2"/>
      <c r="VXO27" s="2"/>
      <c r="VXP27" s="2"/>
      <c r="VXQ27" s="2"/>
      <c r="VXR27" s="2"/>
      <c r="VXS27" s="2"/>
      <c r="VXT27" s="2"/>
      <c r="VXU27" s="2"/>
      <c r="VXV27" s="2"/>
      <c r="VXW27" s="2"/>
      <c r="VXX27" s="2"/>
      <c r="VXY27" s="2"/>
      <c r="VXZ27" s="2"/>
      <c r="VYA27" s="2"/>
      <c r="VYB27" s="2"/>
      <c r="VYC27" s="2"/>
      <c r="VYD27" s="2"/>
      <c r="VYE27" s="2"/>
      <c r="VYF27" s="2"/>
      <c r="VYG27" s="2"/>
      <c r="VYH27" s="2"/>
      <c r="VYI27" s="2"/>
      <c r="VYJ27" s="2"/>
      <c r="VYK27" s="2"/>
      <c r="VYL27" s="2"/>
      <c r="VYM27" s="2"/>
      <c r="VYN27" s="2"/>
      <c r="VYO27" s="2"/>
      <c r="VYP27" s="2"/>
      <c r="VYQ27" s="2"/>
      <c r="VYR27" s="2"/>
      <c r="VYS27" s="2"/>
      <c r="VYT27" s="2"/>
      <c r="VYU27" s="2"/>
      <c r="VYV27" s="2"/>
      <c r="VYW27" s="2"/>
      <c r="VYX27" s="2"/>
      <c r="VYY27" s="2"/>
      <c r="VYZ27" s="2"/>
      <c r="VZA27" s="2"/>
      <c r="VZB27" s="2"/>
      <c r="VZC27" s="2"/>
      <c r="VZD27" s="2"/>
      <c r="VZE27" s="2"/>
      <c r="VZF27" s="2"/>
      <c r="VZG27" s="2"/>
      <c r="VZH27" s="2"/>
      <c r="VZI27" s="2"/>
      <c r="VZJ27" s="2"/>
      <c r="VZK27" s="2"/>
      <c r="VZL27" s="2"/>
      <c r="VZM27" s="2"/>
      <c r="VZN27" s="2"/>
      <c r="VZO27" s="2"/>
      <c r="VZP27" s="2"/>
      <c r="VZQ27" s="2"/>
      <c r="VZR27" s="2"/>
      <c r="VZS27" s="2"/>
      <c r="VZT27" s="2"/>
      <c r="VZU27" s="2"/>
      <c r="VZV27" s="2"/>
      <c r="VZW27" s="2"/>
      <c r="VZX27" s="2"/>
      <c r="VZY27" s="2"/>
      <c r="VZZ27" s="2"/>
      <c r="WAA27" s="2"/>
      <c r="WAB27" s="2"/>
      <c r="WAC27" s="2"/>
      <c r="WAD27" s="2"/>
      <c r="WAE27" s="2"/>
      <c r="WAF27" s="2"/>
      <c r="WAG27" s="2"/>
      <c r="WAH27" s="2"/>
      <c r="WAI27" s="2"/>
      <c r="WAJ27" s="2"/>
      <c r="WAK27" s="2"/>
      <c r="WAL27" s="2"/>
      <c r="WAM27" s="2"/>
      <c r="WAN27" s="2"/>
      <c r="WAO27" s="2"/>
      <c r="WAP27" s="2"/>
      <c r="WAQ27" s="2"/>
      <c r="WAR27" s="2"/>
      <c r="WAS27" s="2"/>
      <c r="WAT27" s="2"/>
      <c r="WAU27" s="2"/>
      <c r="WAV27" s="2"/>
      <c r="WAW27" s="2"/>
      <c r="WAX27" s="2"/>
      <c r="WAY27" s="2"/>
      <c r="WAZ27" s="2"/>
      <c r="WBA27" s="2"/>
      <c r="WBB27" s="2"/>
      <c r="WBC27" s="2"/>
      <c r="WBD27" s="2"/>
      <c r="WBE27" s="2"/>
      <c r="WBF27" s="2"/>
      <c r="WBG27" s="2"/>
      <c r="WBH27" s="2"/>
      <c r="WBI27" s="2"/>
      <c r="WBJ27" s="2"/>
      <c r="WBK27" s="2"/>
      <c r="WBL27" s="2"/>
      <c r="WBM27" s="2"/>
      <c r="WBN27" s="2"/>
      <c r="WBO27" s="2"/>
      <c r="WBP27" s="2"/>
      <c r="WBQ27" s="2"/>
      <c r="WBR27" s="2"/>
      <c r="WBS27" s="2"/>
      <c r="WBT27" s="2"/>
      <c r="WBU27" s="2"/>
      <c r="WBV27" s="2"/>
      <c r="WBW27" s="2"/>
      <c r="WBX27" s="2"/>
      <c r="WBY27" s="2"/>
      <c r="WBZ27" s="2"/>
      <c r="WCA27" s="2"/>
      <c r="WCB27" s="2"/>
      <c r="WCC27" s="2"/>
      <c r="WCD27" s="2"/>
      <c r="WCE27" s="2"/>
      <c r="WCF27" s="2"/>
      <c r="WCG27" s="2"/>
      <c r="WCH27" s="2"/>
      <c r="WCI27" s="2"/>
      <c r="WCJ27" s="2"/>
      <c r="WCK27" s="2"/>
      <c r="WCL27" s="2"/>
      <c r="WCM27" s="2"/>
      <c r="WCN27" s="2"/>
      <c r="WCO27" s="2"/>
      <c r="WCP27" s="2"/>
      <c r="WCQ27" s="2"/>
      <c r="WCR27" s="2"/>
      <c r="WCS27" s="2"/>
      <c r="WCT27" s="2"/>
      <c r="WCU27" s="2"/>
      <c r="WCV27" s="2"/>
      <c r="WCW27" s="2"/>
      <c r="WCX27" s="2"/>
      <c r="WCY27" s="2"/>
      <c r="WCZ27" s="2"/>
      <c r="WDA27" s="2"/>
      <c r="WDB27" s="2"/>
      <c r="WDC27" s="2"/>
      <c r="WDD27" s="2"/>
      <c r="WDE27" s="2"/>
      <c r="WDF27" s="2"/>
      <c r="WDG27" s="2"/>
      <c r="WDH27" s="2"/>
      <c r="WDI27" s="2"/>
      <c r="WDJ27" s="2"/>
      <c r="WDK27" s="2"/>
      <c r="WDL27" s="2"/>
      <c r="WDM27" s="2"/>
      <c r="WDN27" s="2"/>
      <c r="WDO27" s="2"/>
      <c r="WDP27" s="2"/>
      <c r="WDQ27" s="2"/>
      <c r="WDR27" s="2"/>
      <c r="WDS27" s="2"/>
      <c r="WDT27" s="2"/>
      <c r="WDU27" s="2"/>
      <c r="WDV27" s="2"/>
      <c r="WDW27" s="2"/>
      <c r="WDX27" s="2"/>
      <c r="WDY27" s="2"/>
      <c r="WDZ27" s="2"/>
      <c r="WEA27" s="2"/>
      <c r="WEB27" s="2"/>
      <c r="WEC27" s="2"/>
      <c r="WED27" s="2"/>
      <c r="WEE27" s="2"/>
      <c r="WEF27" s="2"/>
      <c r="WEG27" s="2"/>
      <c r="WEH27" s="2"/>
      <c r="WEI27" s="2"/>
      <c r="WEJ27" s="2"/>
      <c r="WEK27" s="2"/>
      <c r="WEL27" s="2"/>
      <c r="WEM27" s="2"/>
      <c r="WEN27" s="2"/>
      <c r="WEO27" s="2"/>
      <c r="WEP27" s="2"/>
      <c r="WEQ27" s="2"/>
      <c r="WER27" s="2"/>
      <c r="WES27" s="2"/>
      <c r="WET27" s="2"/>
      <c r="WEU27" s="2"/>
      <c r="WEV27" s="2"/>
      <c r="WEW27" s="2"/>
      <c r="WEX27" s="2"/>
      <c r="WEY27" s="2"/>
      <c r="WEZ27" s="2"/>
      <c r="WFA27" s="2"/>
      <c r="WFB27" s="2"/>
      <c r="WFC27" s="2"/>
      <c r="WFD27" s="2"/>
      <c r="WFE27" s="2"/>
      <c r="WFF27" s="2"/>
      <c r="WFG27" s="2"/>
      <c r="WFH27" s="2"/>
      <c r="WFI27" s="2"/>
      <c r="WFJ27" s="2"/>
      <c r="WFK27" s="2"/>
      <c r="WFL27" s="2"/>
      <c r="WFM27" s="2"/>
      <c r="WFN27" s="2"/>
      <c r="WFO27" s="2"/>
      <c r="WFP27" s="2"/>
      <c r="WFQ27" s="2"/>
      <c r="WFR27" s="2"/>
      <c r="WFS27" s="2"/>
      <c r="WFT27" s="2"/>
      <c r="WFU27" s="2"/>
      <c r="WFV27" s="2"/>
      <c r="WFW27" s="2"/>
      <c r="WFX27" s="2"/>
      <c r="WFY27" s="2"/>
      <c r="WFZ27" s="2"/>
      <c r="WGA27" s="2"/>
      <c r="WGB27" s="2"/>
      <c r="WGC27" s="2"/>
      <c r="WGD27" s="2"/>
      <c r="WGE27" s="2"/>
      <c r="WGF27" s="2"/>
      <c r="WGG27" s="2"/>
      <c r="WGH27" s="2"/>
      <c r="WGI27" s="2"/>
      <c r="WGJ27" s="2"/>
      <c r="WGK27" s="2"/>
      <c r="WGL27" s="2"/>
      <c r="WGM27" s="2"/>
      <c r="WGN27" s="2"/>
      <c r="WGO27" s="2"/>
      <c r="WGP27" s="2"/>
      <c r="WGQ27" s="2"/>
      <c r="WGR27" s="2"/>
      <c r="WGS27" s="2"/>
      <c r="WGT27" s="2"/>
      <c r="WGU27" s="2"/>
      <c r="WGV27" s="2"/>
      <c r="WGW27" s="2"/>
      <c r="WGX27" s="2"/>
      <c r="WGY27" s="2"/>
      <c r="WGZ27" s="2"/>
      <c r="WHA27" s="2"/>
      <c r="WHB27" s="2"/>
      <c r="WHC27" s="2"/>
      <c r="WHD27" s="2"/>
      <c r="WHE27" s="2"/>
      <c r="WHF27" s="2"/>
      <c r="WHG27" s="2"/>
      <c r="WHH27" s="2"/>
      <c r="WHI27" s="2"/>
      <c r="WHJ27" s="2"/>
      <c r="WHK27" s="2"/>
      <c r="WHL27" s="2"/>
      <c r="WHM27" s="2"/>
      <c r="WHN27" s="2"/>
      <c r="WHO27" s="2"/>
      <c r="WHP27" s="2"/>
      <c r="WHQ27" s="2"/>
      <c r="WHR27" s="2"/>
      <c r="WHS27" s="2"/>
      <c r="WHT27" s="2"/>
      <c r="WHU27" s="2"/>
      <c r="WHV27" s="2"/>
      <c r="WHW27" s="2"/>
      <c r="WHX27" s="2"/>
      <c r="WHY27" s="2"/>
      <c r="WHZ27" s="2"/>
      <c r="WIA27" s="2"/>
      <c r="WIB27" s="2"/>
      <c r="WIC27" s="2"/>
      <c r="WID27" s="2"/>
      <c r="WIE27" s="2"/>
      <c r="WIF27" s="2"/>
      <c r="WIG27" s="2"/>
      <c r="WIH27" s="2"/>
      <c r="WII27" s="2"/>
      <c r="WIJ27" s="2"/>
      <c r="WIK27" s="2"/>
      <c r="WIL27" s="2"/>
      <c r="WIM27" s="2"/>
      <c r="WIN27" s="2"/>
      <c r="WIO27" s="2"/>
      <c r="WIP27" s="2"/>
      <c r="WIQ27" s="2"/>
      <c r="WIR27" s="2"/>
      <c r="WIS27" s="2"/>
      <c r="WIT27" s="2"/>
      <c r="WIU27" s="2"/>
      <c r="WIV27" s="2"/>
      <c r="WIW27" s="2"/>
      <c r="WIX27" s="2"/>
      <c r="WIY27" s="2"/>
      <c r="WIZ27" s="2"/>
      <c r="WJA27" s="2"/>
      <c r="WJB27" s="2"/>
      <c r="WJC27" s="2"/>
      <c r="WJD27" s="2"/>
      <c r="WJE27" s="2"/>
      <c r="WJF27" s="2"/>
      <c r="WJG27" s="2"/>
      <c r="WJH27" s="2"/>
      <c r="WJI27" s="2"/>
      <c r="WJJ27" s="2"/>
      <c r="WJK27" s="2"/>
      <c r="WJL27" s="2"/>
      <c r="WJM27" s="2"/>
      <c r="WJN27" s="2"/>
      <c r="WJO27" s="2"/>
      <c r="WJP27" s="2"/>
      <c r="WJQ27" s="2"/>
      <c r="WJR27" s="2"/>
      <c r="WJS27" s="2"/>
      <c r="WJT27" s="2"/>
      <c r="WJU27" s="2"/>
      <c r="WJV27" s="2"/>
      <c r="WJW27" s="2"/>
      <c r="WJX27" s="2"/>
      <c r="WJY27" s="2"/>
      <c r="WJZ27" s="2"/>
      <c r="WKA27" s="2"/>
      <c r="WKB27" s="2"/>
      <c r="WKC27" s="2"/>
      <c r="WKD27" s="2"/>
      <c r="WKE27" s="2"/>
      <c r="WKF27" s="2"/>
      <c r="WKG27" s="2"/>
      <c r="WKH27" s="2"/>
      <c r="WKI27" s="2"/>
      <c r="WKJ27" s="2"/>
      <c r="WKK27" s="2"/>
      <c r="WKL27" s="2"/>
      <c r="WKM27" s="2"/>
      <c r="WKN27" s="2"/>
      <c r="WKO27" s="2"/>
      <c r="WKP27" s="2"/>
      <c r="WKQ27" s="2"/>
      <c r="WKR27" s="2"/>
      <c r="WKS27" s="2"/>
      <c r="WKT27" s="2"/>
      <c r="WKU27" s="2"/>
      <c r="WKV27" s="2"/>
      <c r="WKW27" s="2"/>
      <c r="WKX27" s="2"/>
      <c r="WKY27" s="2"/>
      <c r="WKZ27" s="2"/>
      <c r="WLA27" s="2"/>
      <c r="WLB27" s="2"/>
      <c r="WLC27" s="2"/>
      <c r="WLD27" s="2"/>
      <c r="WLE27" s="2"/>
      <c r="WLF27" s="2"/>
      <c r="WLG27" s="2"/>
      <c r="WLH27" s="2"/>
      <c r="WLI27" s="2"/>
      <c r="WLJ27" s="2"/>
      <c r="WLK27" s="2"/>
      <c r="WLL27" s="2"/>
      <c r="WLM27" s="2"/>
      <c r="WLN27" s="2"/>
      <c r="WLO27" s="2"/>
      <c r="WLP27" s="2"/>
      <c r="WLQ27" s="2"/>
      <c r="WLR27" s="2"/>
      <c r="WLS27" s="2"/>
      <c r="WLT27" s="2"/>
      <c r="WLU27" s="2"/>
      <c r="WLV27" s="2"/>
      <c r="WLW27" s="2"/>
      <c r="WLX27" s="2"/>
      <c r="WLY27" s="2"/>
      <c r="WLZ27" s="2"/>
      <c r="WMA27" s="2"/>
      <c r="WMB27" s="2"/>
      <c r="WMC27" s="2"/>
      <c r="WMD27" s="2"/>
      <c r="WME27" s="2"/>
      <c r="WMF27" s="2"/>
      <c r="WMG27" s="2"/>
      <c r="WMH27" s="2"/>
      <c r="WMI27" s="2"/>
      <c r="WMJ27" s="2"/>
      <c r="WMK27" s="2"/>
      <c r="WML27" s="2"/>
      <c r="WMM27" s="2"/>
      <c r="WMN27" s="2"/>
      <c r="WMO27" s="2"/>
      <c r="WMP27" s="2"/>
      <c r="WMQ27" s="2"/>
      <c r="WMR27" s="2"/>
      <c r="WMS27" s="2"/>
      <c r="WMT27" s="2"/>
      <c r="WMU27" s="2"/>
      <c r="WMV27" s="2"/>
      <c r="WMW27" s="2"/>
      <c r="WMX27" s="2"/>
      <c r="WMY27" s="2"/>
      <c r="WMZ27" s="2"/>
      <c r="WNA27" s="2"/>
      <c r="WNB27" s="2"/>
      <c r="WNC27" s="2"/>
      <c r="WND27" s="2"/>
      <c r="WNE27" s="2"/>
      <c r="WNF27" s="2"/>
      <c r="WNG27" s="2"/>
      <c r="WNH27" s="2"/>
      <c r="WNI27" s="2"/>
      <c r="WNJ27" s="2"/>
      <c r="WNK27" s="2"/>
      <c r="WNL27" s="2"/>
      <c r="WNM27" s="2"/>
      <c r="WNN27" s="2"/>
      <c r="WNO27" s="2"/>
      <c r="WNP27" s="2"/>
      <c r="WNQ27" s="2"/>
      <c r="WNR27" s="2"/>
      <c r="WNS27" s="2"/>
      <c r="WNT27" s="2"/>
      <c r="WNU27" s="2"/>
      <c r="WNV27" s="2"/>
      <c r="WNW27" s="2"/>
      <c r="WNX27" s="2"/>
      <c r="WNY27" s="2"/>
      <c r="WNZ27" s="2"/>
      <c r="WOA27" s="2"/>
      <c r="WOB27" s="2"/>
      <c r="WOC27" s="2"/>
      <c r="WOD27" s="2"/>
      <c r="WOE27" s="2"/>
      <c r="WOF27" s="2"/>
      <c r="WOG27" s="2"/>
      <c r="WOH27" s="2"/>
      <c r="WOI27" s="2"/>
      <c r="WOJ27" s="2"/>
      <c r="WOK27" s="2"/>
      <c r="WOL27" s="2"/>
      <c r="WOM27" s="2"/>
      <c r="WON27" s="2"/>
      <c r="WOO27" s="2"/>
      <c r="WOP27" s="2"/>
      <c r="WOQ27" s="2"/>
      <c r="WOR27" s="2"/>
      <c r="WOS27" s="2"/>
      <c r="WOT27" s="2"/>
      <c r="WOU27" s="2"/>
      <c r="WOV27" s="2"/>
      <c r="WOW27" s="2"/>
      <c r="WOX27" s="2"/>
      <c r="WOY27" s="2"/>
      <c r="WOZ27" s="2"/>
      <c r="WPA27" s="2"/>
      <c r="WPB27" s="2"/>
      <c r="WPC27" s="2"/>
      <c r="WPD27" s="2"/>
      <c r="WPE27" s="2"/>
      <c r="WPF27" s="2"/>
      <c r="WPG27" s="2"/>
      <c r="WPH27" s="2"/>
      <c r="WPI27" s="2"/>
      <c r="WPJ27" s="2"/>
      <c r="WPK27" s="2"/>
      <c r="WPL27" s="2"/>
      <c r="WPM27" s="2"/>
      <c r="WPN27" s="2"/>
      <c r="WPO27" s="2"/>
      <c r="WPP27" s="2"/>
      <c r="WPQ27" s="2"/>
      <c r="WPR27" s="2"/>
      <c r="WPS27" s="2"/>
      <c r="WPT27" s="2"/>
      <c r="WPU27" s="2"/>
      <c r="WPV27" s="2"/>
      <c r="WPW27" s="2"/>
      <c r="WPX27" s="2"/>
      <c r="WPY27" s="2"/>
      <c r="WPZ27" s="2"/>
      <c r="WQA27" s="2"/>
      <c r="WQB27" s="2"/>
      <c r="WQC27" s="2"/>
      <c r="WQD27" s="2"/>
      <c r="WQE27" s="2"/>
      <c r="WQF27" s="2"/>
      <c r="WQG27" s="2"/>
      <c r="WQH27" s="2"/>
      <c r="WQI27" s="2"/>
      <c r="WQJ27" s="2"/>
      <c r="WQK27" s="2"/>
      <c r="WQL27" s="2"/>
      <c r="WQM27" s="2"/>
      <c r="WQN27" s="2"/>
      <c r="WQO27" s="2"/>
      <c r="WQP27" s="2"/>
      <c r="WQQ27" s="2"/>
      <c r="WQR27" s="2"/>
      <c r="WQS27" s="2"/>
      <c r="WQT27" s="2"/>
      <c r="WQU27" s="2"/>
      <c r="WQV27" s="2"/>
      <c r="WQW27" s="2"/>
      <c r="WQX27" s="2"/>
      <c r="WQY27" s="2"/>
      <c r="WQZ27" s="2"/>
      <c r="WRA27" s="2"/>
      <c r="WRB27" s="2"/>
      <c r="WRC27" s="2"/>
      <c r="WRD27" s="2"/>
      <c r="WRE27" s="2"/>
      <c r="WRF27" s="2"/>
      <c r="WRG27" s="2"/>
      <c r="WRH27" s="2"/>
      <c r="WRI27" s="2"/>
      <c r="WRJ27" s="2"/>
      <c r="WRK27" s="2"/>
      <c r="WRL27" s="2"/>
      <c r="WRM27" s="2"/>
      <c r="WRN27" s="2"/>
      <c r="WRO27" s="2"/>
      <c r="WRP27" s="2"/>
      <c r="WRQ27" s="2"/>
      <c r="WRR27" s="2"/>
      <c r="WRS27" s="2"/>
      <c r="WRT27" s="2"/>
      <c r="WRU27" s="2"/>
      <c r="WRV27" s="2"/>
      <c r="WRW27" s="2"/>
      <c r="WRX27" s="2"/>
      <c r="WRY27" s="2"/>
      <c r="WRZ27" s="2"/>
      <c r="WSA27" s="2"/>
      <c r="WSB27" s="2"/>
      <c r="WSC27" s="2"/>
      <c r="WSD27" s="2"/>
      <c r="WSE27" s="2"/>
      <c r="WSF27" s="2"/>
      <c r="WSG27" s="2"/>
      <c r="WSH27" s="2"/>
      <c r="WSI27" s="2"/>
      <c r="WSJ27" s="2"/>
      <c r="WSK27" s="2"/>
      <c r="WSL27" s="2"/>
      <c r="WSM27" s="2"/>
      <c r="WSN27" s="2"/>
      <c r="WSO27" s="2"/>
      <c r="WSP27" s="2"/>
      <c r="WSQ27" s="2"/>
      <c r="WSR27" s="2"/>
      <c r="WSS27" s="2"/>
      <c r="WST27" s="2"/>
      <c r="WSU27" s="2"/>
      <c r="WSV27" s="2"/>
      <c r="WSW27" s="2"/>
      <c r="WSX27" s="2"/>
      <c r="WSY27" s="2"/>
      <c r="WSZ27" s="2"/>
      <c r="WTA27" s="2"/>
      <c r="WTB27" s="2"/>
      <c r="WTC27" s="2"/>
      <c r="WTD27" s="2"/>
      <c r="WTE27" s="2"/>
      <c r="WTF27" s="2"/>
      <c r="WTG27" s="2"/>
      <c r="WTH27" s="2"/>
      <c r="WTI27" s="2"/>
      <c r="WTJ27" s="2"/>
      <c r="WTK27" s="2"/>
      <c r="WTL27" s="2"/>
      <c r="WTM27" s="2"/>
      <c r="WTN27" s="2"/>
      <c r="WTO27" s="2"/>
      <c r="WTP27" s="2"/>
      <c r="WTQ27" s="2"/>
      <c r="WTR27" s="2"/>
      <c r="WTS27" s="2"/>
      <c r="WTT27" s="2"/>
      <c r="WTU27" s="2"/>
      <c r="WTV27" s="2"/>
      <c r="WTW27" s="2"/>
      <c r="WTX27" s="2"/>
      <c r="WTY27" s="2"/>
      <c r="WTZ27" s="2"/>
      <c r="WUA27" s="2"/>
      <c r="WUB27" s="2"/>
      <c r="WUC27" s="2"/>
      <c r="WUD27" s="2"/>
      <c r="WUE27" s="2"/>
      <c r="WUF27" s="2"/>
      <c r="WUG27" s="2"/>
      <c r="WUH27" s="2"/>
      <c r="WUI27" s="2"/>
      <c r="WUJ27" s="2"/>
      <c r="WUK27" s="2"/>
      <c r="WUL27" s="2"/>
      <c r="WUM27" s="2"/>
      <c r="WUN27" s="2"/>
      <c r="WUO27" s="2"/>
      <c r="WUP27" s="2"/>
      <c r="WUQ27" s="2"/>
      <c r="WUR27" s="2"/>
      <c r="WUS27" s="2"/>
      <c r="WUT27" s="2"/>
      <c r="WUU27" s="2"/>
      <c r="WUV27" s="2"/>
      <c r="WUW27" s="2"/>
      <c r="WUX27" s="2"/>
      <c r="WUY27" s="2"/>
      <c r="WUZ27" s="2"/>
      <c r="WVA27" s="2"/>
      <c r="WVB27" s="2"/>
      <c r="WVC27" s="2"/>
      <c r="WVD27" s="2"/>
      <c r="WVE27" s="2"/>
      <c r="WVF27" s="2"/>
      <c r="WVG27" s="2"/>
      <c r="WVH27" s="2"/>
      <c r="WVI27" s="2"/>
      <c r="WVJ27" s="2"/>
      <c r="WVK27" s="2"/>
      <c r="WVL27" s="2"/>
      <c r="WVM27" s="2"/>
      <c r="WVN27" s="2"/>
      <c r="WVO27" s="2"/>
      <c r="WVP27" s="2"/>
      <c r="WVQ27" s="2"/>
      <c r="WVR27" s="2"/>
      <c r="WVS27" s="2"/>
      <c r="WVT27" s="2"/>
      <c r="WVU27" s="2"/>
      <c r="WVV27" s="2"/>
      <c r="WVW27" s="2"/>
      <c r="WVX27" s="2"/>
      <c r="WVY27" s="2"/>
      <c r="WVZ27" s="2"/>
      <c r="WWA27" s="2"/>
      <c r="WWB27" s="2"/>
      <c r="WWC27" s="2"/>
      <c r="WWD27" s="2"/>
      <c r="WWE27" s="2"/>
      <c r="WWF27" s="2"/>
      <c r="WWG27" s="2"/>
      <c r="WWH27" s="2"/>
      <c r="WWI27" s="2"/>
      <c r="WWJ27" s="2"/>
      <c r="WWK27" s="2"/>
      <c r="WWL27" s="2"/>
      <c r="WWM27" s="2"/>
      <c r="WWN27" s="2"/>
      <c r="WWO27" s="2"/>
      <c r="WWP27" s="2"/>
      <c r="WWQ27" s="2"/>
      <c r="WWR27" s="2"/>
      <c r="WWS27" s="2"/>
      <c r="WWT27" s="2"/>
      <c r="WWU27" s="2"/>
      <c r="WWV27" s="2"/>
      <c r="WWW27" s="2"/>
      <c r="WWX27" s="2"/>
      <c r="WWY27" s="2"/>
      <c r="WWZ27" s="2"/>
      <c r="WXA27" s="2"/>
      <c r="WXB27" s="2"/>
      <c r="WXC27" s="2"/>
      <c r="WXD27" s="2"/>
      <c r="WXE27" s="2"/>
      <c r="WXF27" s="2"/>
      <c r="WXG27" s="2"/>
      <c r="WXH27" s="2"/>
      <c r="WXI27" s="2"/>
      <c r="WXJ27" s="2"/>
      <c r="WXK27" s="2"/>
      <c r="WXL27" s="2"/>
      <c r="WXM27" s="2"/>
      <c r="WXN27" s="2"/>
      <c r="WXO27" s="2"/>
      <c r="WXP27" s="2"/>
      <c r="WXQ27" s="2"/>
      <c r="WXR27" s="2"/>
      <c r="WXS27" s="2"/>
      <c r="WXT27" s="2"/>
      <c r="WXU27" s="2"/>
      <c r="WXV27" s="2"/>
      <c r="WXW27" s="2"/>
      <c r="WXX27" s="2"/>
      <c r="WXY27" s="2"/>
      <c r="WXZ27" s="2"/>
      <c r="WYA27" s="2"/>
      <c r="WYB27" s="2"/>
      <c r="WYC27" s="2"/>
      <c r="WYD27" s="2"/>
      <c r="WYE27" s="2"/>
      <c r="WYF27" s="2"/>
      <c r="WYG27" s="2"/>
      <c r="WYH27" s="2"/>
      <c r="WYI27" s="2"/>
      <c r="WYJ27" s="2"/>
      <c r="WYK27" s="2"/>
      <c r="WYL27" s="2"/>
      <c r="WYM27" s="2"/>
      <c r="WYN27" s="2"/>
      <c r="WYO27" s="2"/>
      <c r="WYP27" s="2"/>
      <c r="WYQ27" s="2"/>
      <c r="WYR27" s="2"/>
      <c r="WYS27" s="2"/>
      <c r="WYT27" s="2"/>
      <c r="WYU27" s="2"/>
      <c r="WYV27" s="2"/>
      <c r="WYW27" s="2"/>
      <c r="WYX27" s="2"/>
      <c r="WYY27" s="2"/>
      <c r="WYZ27" s="2"/>
      <c r="WZA27" s="2"/>
      <c r="WZB27" s="2"/>
      <c r="WZC27" s="2"/>
      <c r="WZD27" s="2"/>
      <c r="WZE27" s="2"/>
      <c r="WZF27" s="2"/>
      <c r="WZG27" s="2"/>
      <c r="WZH27" s="2"/>
      <c r="WZI27" s="2"/>
      <c r="WZJ27" s="2"/>
      <c r="WZK27" s="2"/>
      <c r="WZL27" s="2"/>
      <c r="WZM27" s="2"/>
      <c r="WZN27" s="2"/>
      <c r="WZO27" s="2"/>
      <c r="WZP27" s="2"/>
      <c r="WZQ27" s="2"/>
      <c r="WZR27" s="2"/>
      <c r="WZS27" s="2"/>
      <c r="WZT27" s="2"/>
      <c r="WZU27" s="2"/>
      <c r="WZV27" s="2"/>
      <c r="WZW27" s="2"/>
      <c r="WZX27" s="2"/>
      <c r="WZY27" s="2"/>
      <c r="WZZ27" s="2"/>
      <c r="XAA27" s="2"/>
      <c r="XAB27" s="2"/>
      <c r="XAC27" s="2"/>
      <c r="XAD27" s="2"/>
      <c r="XAE27" s="2"/>
      <c r="XAF27" s="2"/>
      <c r="XAG27" s="2"/>
      <c r="XAH27" s="2"/>
      <c r="XAI27" s="2"/>
      <c r="XAJ27" s="2"/>
      <c r="XAK27" s="2"/>
      <c r="XAL27" s="2"/>
      <c r="XAM27" s="2"/>
      <c r="XAN27" s="2"/>
      <c r="XAO27" s="2"/>
      <c r="XAP27" s="2"/>
      <c r="XAQ27" s="2"/>
      <c r="XAR27" s="2"/>
      <c r="XAS27" s="2"/>
      <c r="XAT27" s="2"/>
      <c r="XAU27" s="2"/>
      <c r="XAV27" s="2"/>
      <c r="XAW27" s="2"/>
      <c r="XAX27" s="2"/>
      <c r="XAY27" s="2"/>
      <c r="XAZ27" s="2"/>
      <c r="XBA27" s="2"/>
      <c r="XBB27" s="2"/>
      <c r="XBC27" s="2"/>
      <c r="XBD27" s="2"/>
      <c r="XBE27" s="2"/>
      <c r="XBF27" s="2"/>
      <c r="XBG27" s="2"/>
      <c r="XBH27" s="2"/>
      <c r="XBI27" s="2"/>
      <c r="XBJ27" s="2"/>
      <c r="XBK27" s="2"/>
      <c r="XBL27" s="2"/>
      <c r="XBM27" s="2"/>
      <c r="XBN27" s="2"/>
      <c r="XBO27" s="2"/>
      <c r="XBP27" s="2"/>
      <c r="XBQ27" s="2"/>
      <c r="XBR27" s="2"/>
      <c r="XBS27" s="2"/>
      <c r="XBT27" s="2"/>
      <c r="XBU27" s="2"/>
      <c r="XBV27" s="2"/>
      <c r="XBW27" s="2"/>
      <c r="XBX27" s="2"/>
      <c r="XBY27" s="2"/>
      <c r="XBZ27" s="2"/>
      <c r="XCA27" s="2"/>
      <c r="XCB27" s="2"/>
      <c r="XCC27" s="2"/>
      <c r="XCD27" s="2"/>
      <c r="XCE27" s="2"/>
      <c r="XCF27" s="2"/>
      <c r="XCG27" s="2"/>
      <c r="XCH27" s="2"/>
      <c r="XCI27" s="2"/>
      <c r="XCJ27" s="2"/>
      <c r="XCK27" s="2"/>
      <c r="XCL27" s="2"/>
      <c r="XCM27" s="2"/>
      <c r="XCN27" s="2"/>
      <c r="XCO27" s="2"/>
      <c r="XCP27" s="2"/>
      <c r="XCQ27" s="2"/>
      <c r="XCR27" s="2"/>
      <c r="XCS27" s="2"/>
      <c r="XCT27" s="2"/>
      <c r="XCU27" s="2"/>
      <c r="XCV27" s="2"/>
      <c r="XCW27" s="2"/>
      <c r="XCX27" s="2"/>
      <c r="XCY27" s="2"/>
      <c r="XCZ27" s="2"/>
      <c r="XDA27" s="2"/>
      <c r="XDB27" s="2"/>
      <c r="XDC27" s="2"/>
      <c r="XDD27" s="2"/>
      <c r="XDE27" s="2"/>
      <c r="XDF27" s="2"/>
      <c r="XDG27" s="2"/>
      <c r="XDH27" s="2"/>
      <c r="XDI27" s="2"/>
      <c r="XDJ27" s="2"/>
      <c r="XDK27" s="2"/>
      <c r="XDL27" s="2"/>
      <c r="XDM27" s="2"/>
      <c r="XDN27" s="2"/>
      <c r="XDO27" s="2"/>
      <c r="XDP27" s="2"/>
      <c r="XDQ27" s="2"/>
      <c r="XDR27" s="2"/>
      <c r="XDS27" s="2"/>
      <c r="XDT27" s="2"/>
      <c r="XDU27" s="2"/>
      <c r="XDV27" s="2"/>
      <c r="XDW27" s="2"/>
      <c r="XDX27" s="2"/>
      <c r="XDY27" s="2"/>
      <c r="XDZ27" s="2"/>
      <c r="XEA27" s="2"/>
      <c r="XEB27" s="2"/>
      <c r="XEC27" s="2"/>
      <c r="XED27" s="2"/>
      <c r="XEE27" s="2"/>
      <c r="XEF27" s="2"/>
      <c r="XEG27" s="2"/>
      <c r="XEH27" s="2"/>
      <c r="XEI27" s="2"/>
      <c r="XEJ27" s="2"/>
      <c r="XEK27" s="2"/>
      <c r="XEL27" s="2"/>
      <c r="XEM27" s="2"/>
      <c r="XEN27" s="2"/>
      <c r="XEO27" s="2"/>
      <c r="XEP27" s="2"/>
      <c r="XEQ27" s="2"/>
      <c r="XER27" s="2"/>
      <c r="XES27" s="2"/>
      <c r="XET27" s="2"/>
      <c r="XEU27" s="2"/>
      <c r="XEV27" s="2"/>
      <c r="XEW27" s="2"/>
      <c r="XEX27" s="2"/>
      <c r="XEY27" s="2"/>
      <c r="XEZ27" s="2"/>
      <c r="XFA27" s="2"/>
      <c r="XFB27" s="2"/>
      <c r="XFC27" s="2"/>
      <c r="XFD27" s="2"/>
    </row>
    <row r="28" s="3" customFormat="1" ht="118" customHeight="1" spans="1:1024 1025:16384">
      <c r="A28" s="29">
        <v>23</v>
      </c>
      <c r="B28" s="41"/>
      <c r="C28" s="40" t="s">
        <v>1011</v>
      </c>
      <c r="D28" s="40" t="s">
        <v>1012</v>
      </c>
      <c r="E28" s="41" t="s">
        <v>1014</v>
      </c>
      <c r="F28" s="40" t="s">
        <v>791</v>
      </c>
      <c r="G28" s="40">
        <v>1</v>
      </c>
      <c r="H28" s="32"/>
      <c r="I28" s="32">
        <f t="shared" si="0"/>
        <v>0</v>
      </c>
      <c r="J28" s="40"/>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c r="CAJ28" s="2"/>
      <c r="CAK28" s="2"/>
      <c r="CAL28" s="2"/>
      <c r="CAM28" s="2"/>
      <c r="CAN28" s="2"/>
      <c r="CAO28" s="2"/>
      <c r="CAP28" s="2"/>
      <c r="CAQ28" s="2"/>
      <c r="CAR28" s="2"/>
      <c r="CAS28" s="2"/>
      <c r="CAT28" s="2"/>
      <c r="CAU28" s="2"/>
      <c r="CAV28" s="2"/>
      <c r="CAW28" s="2"/>
      <c r="CAX28" s="2"/>
      <c r="CAY28" s="2"/>
      <c r="CAZ28" s="2"/>
      <c r="CBA28" s="2"/>
      <c r="CBB28" s="2"/>
      <c r="CBC28" s="2"/>
      <c r="CBD28" s="2"/>
      <c r="CBE28" s="2"/>
      <c r="CBF28" s="2"/>
      <c r="CBG28" s="2"/>
      <c r="CBH28" s="2"/>
      <c r="CBI28" s="2"/>
      <c r="CBJ28" s="2"/>
      <c r="CBK28" s="2"/>
      <c r="CBL28" s="2"/>
      <c r="CBM28" s="2"/>
      <c r="CBN28" s="2"/>
      <c r="CBO28" s="2"/>
      <c r="CBP28" s="2"/>
      <c r="CBQ28" s="2"/>
      <c r="CBR28" s="2"/>
      <c r="CBS28" s="2"/>
      <c r="CBT28" s="2"/>
      <c r="CBU28" s="2"/>
      <c r="CBV28" s="2"/>
      <c r="CBW28" s="2"/>
      <c r="CBX28" s="2"/>
      <c r="CBY28" s="2"/>
      <c r="CBZ28" s="2"/>
      <c r="CCA28" s="2"/>
      <c r="CCB28" s="2"/>
      <c r="CCC28" s="2"/>
      <c r="CCD28" s="2"/>
      <c r="CCE28" s="2"/>
      <c r="CCF28" s="2"/>
      <c r="CCG28" s="2"/>
      <c r="CCH28" s="2"/>
      <c r="CCI28" s="2"/>
      <c r="CCJ28" s="2"/>
      <c r="CCK28" s="2"/>
      <c r="CCL28" s="2"/>
      <c r="CCM28" s="2"/>
      <c r="CCN28" s="2"/>
      <c r="CCO28" s="2"/>
      <c r="CCP28" s="2"/>
      <c r="CCQ28" s="2"/>
      <c r="CCR28" s="2"/>
      <c r="CCS28" s="2"/>
      <c r="CCT28" s="2"/>
      <c r="CCU28" s="2"/>
      <c r="CCV28" s="2"/>
      <c r="CCW28" s="2"/>
      <c r="CCX28" s="2"/>
      <c r="CCY28" s="2"/>
      <c r="CCZ28" s="2"/>
      <c r="CDA28" s="2"/>
      <c r="CDB28" s="2"/>
      <c r="CDC28" s="2"/>
      <c r="CDD28" s="2"/>
      <c r="CDE28" s="2"/>
      <c r="CDF28" s="2"/>
      <c r="CDG28" s="2"/>
      <c r="CDH28" s="2"/>
      <c r="CDI28" s="2"/>
      <c r="CDJ28" s="2"/>
      <c r="CDK28" s="2"/>
      <c r="CDL28" s="2"/>
      <c r="CDM28" s="2"/>
      <c r="CDN28" s="2"/>
      <c r="CDO28" s="2"/>
      <c r="CDP28" s="2"/>
      <c r="CDQ28" s="2"/>
      <c r="CDR28" s="2"/>
      <c r="CDS28" s="2"/>
      <c r="CDT28" s="2"/>
      <c r="CDU28" s="2"/>
      <c r="CDV28" s="2"/>
      <c r="CDW28" s="2"/>
      <c r="CDX28" s="2"/>
      <c r="CDY28" s="2"/>
      <c r="CDZ28" s="2"/>
      <c r="CEA28" s="2"/>
      <c r="CEB28" s="2"/>
      <c r="CEC28" s="2"/>
      <c r="CED28" s="2"/>
      <c r="CEE28" s="2"/>
      <c r="CEF28" s="2"/>
      <c r="CEG28" s="2"/>
      <c r="CEH28" s="2"/>
      <c r="CEI28" s="2"/>
      <c r="CEJ28" s="2"/>
      <c r="CEK28" s="2"/>
      <c r="CEL28" s="2"/>
      <c r="CEM28" s="2"/>
      <c r="CEN28" s="2"/>
      <c r="CEO28" s="2"/>
      <c r="CEP28" s="2"/>
      <c r="CEQ28" s="2"/>
      <c r="CER28" s="2"/>
      <c r="CES28" s="2"/>
      <c r="CET28" s="2"/>
      <c r="CEU28" s="2"/>
      <c r="CEV28" s="2"/>
      <c r="CEW28" s="2"/>
      <c r="CEX28" s="2"/>
      <c r="CEY28" s="2"/>
      <c r="CEZ28" s="2"/>
      <c r="CFA28" s="2"/>
      <c r="CFB28" s="2"/>
      <c r="CFC28" s="2"/>
      <c r="CFD28" s="2"/>
      <c r="CFE28" s="2"/>
      <c r="CFF28" s="2"/>
      <c r="CFG28" s="2"/>
      <c r="CFH28" s="2"/>
      <c r="CFI28" s="2"/>
      <c r="CFJ28" s="2"/>
      <c r="CFK28" s="2"/>
      <c r="CFL28" s="2"/>
      <c r="CFM28" s="2"/>
      <c r="CFN28" s="2"/>
      <c r="CFO28" s="2"/>
      <c r="CFP28" s="2"/>
      <c r="CFQ28" s="2"/>
      <c r="CFR28" s="2"/>
      <c r="CFS28" s="2"/>
      <c r="CFT28" s="2"/>
      <c r="CFU28" s="2"/>
      <c r="CFV28" s="2"/>
      <c r="CFW28" s="2"/>
      <c r="CFX28" s="2"/>
      <c r="CFY28" s="2"/>
      <c r="CFZ28" s="2"/>
      <c r="CGA28" s="2"/>
      <c r="CGB28" s="2"/>
      <c r="CGC28" s="2"/>
      <c r="CGD28" s="2"/>
      <c r="CGE28" s="2"/>
      <c r="CGF28" s="2"/>
      <c r="CGG28" s="2"/>
      <c r="CGH28" s="2"/>
      <c r="CGI28" s="2"/>
      <c r="CGJ28" s="2"/>
      <c r="CGK28" s="2"/>
      <c r="CGL28" s="2"/>
      <c r="CGM28" s="2"/>
      <c r="CGN28" s="2"/>
      <c r="CGO28" s="2"/>
      <c r="CGP28" s="2"/>
      <c r="CGQ28" s="2"/>
      <c r="CGR28" s="2"/>
      <c r="CGS28" s="2"/>
      <c r="CGT28" s="2"/>
      <c r="CGU28" s="2"/>
      <c r="CGV28" s="2"/>
      <c r="CGW28" s="2"/>
      <c r="CGX28" s="2"/>
      <c r="CGY28" s="2"/>
      <c r="CGZ28" s="2"/>
      <c r="CHA28" s="2"/>
      <c r="CHB28" s="2"/>
      <c r="CHC28" s="2"/>
      <c r="CHD28" s="2"/>
      <c r="CHE28" s="2"/>
      <c r="CHF28" s="2"/>
      <c r="CHG28" s="2"/>
      <c r="CHH28" s="2"/>
      <c r="CHI28" s="2"/>
      <c r="CHJ28" s="2"/>
      <c r="CHK28" s="2"/>
      <c r="CHL28" s="2"/>
      <c r="CHM28" s="2"/>
      <c r="CHN28" s="2"/>
      <c r="CHO28" s="2"/>
      <c r="CHP28" s="2"/>
      <c r="CHQ28" s="2"/>
      <c r="CHR28" s="2"/>
      <c r="CHS28" s="2"/>
      <c r="CHT28" s="2"/>
      <c r="CHU28" s="2"/>
      <c r="CHV28" s="2"/>
      <c r="CHW28" s="2"/>
      <c r="CHX28" s="2"/>
      <c r="CHY28" s="2"/>
      <c r="CHZ28" s="2"/>
      <c r="CIA28" s="2"/>
      <c r="CIB28" s="2"/>
      <c r="CIC28" s="2"/>
      <c r="CID28" s="2"/>
      <c r="CIE28" s="2"/>
      <c r="CIF28" s="2"/>
      <c r="CIG28" s="2"/>
      <c r="CIH28" s="2"/>
      <c r="CII28" s="2"/>
      <c r="CIJ28" s="2"/>
      <c r="CIK28" s="2"/>
      <c r="CIL28" s="2"/>
      <c r="CIM28" s="2"/>
      <c r="CIN28" s="2"/>
      <c r="CIO28" s="2"/>
      <c r="CIP28" s="2"/>
      <c r="CIQ28" s="2"/>
      <c r="CIR28" s="2"/>
      <c r="CIS28" s="2"/>
      <c r="CIT28" s="2"/>
      <c r="CIU28" s="2"/>
      <c r="CIV28" s="2"/>
      <c r="CIW28" s="2"/>
      <c r="CIX28" s="2"/>
      <c r="CIY28" s="2"/>
      <c r="CIZ28" s="2"/>
      <c r="CJA28" s="2"/>
      <c r="CJB28" s="2"/>
      <c r="CJC28" s="2"/>
      <c r="CJD28" s="2"/>
      <c r="CJE28" s="2"/>
      <c r="CJF28" s="2"/>
      <c r="CJG28" s="2"/>
      <c r="CJH28" s="2"/>
      <c r="CJI28" s="2"/>
      <c r="CJJ28" s="2"/>
      <c r="CJK28" s="2"/>
      <c r="CJL28" s="2"/>
      <c r="CJM28" s="2"/>
      <c r="CJN28" s="2"/>
      <c r="CJO28" s="2"/>
      <c r="CJP28" s="2"/>
      <c r="CJQ28" s="2"/>
      <c r="CJR28" s="2"/>
      <c r="CJS28" s="2"/>
      <c r="CJT28" s="2"/>
      <c r="CJU28" s="2"/>
      <c r="CJV28" s="2"/>
      <c r="CJW28" s="2"/>
      <c r="CJX28" s="2"/>
      <c r="CJY28" s="2"/>
      <c r="CJZ28" s="2"/>
      <c r="CKA28" s="2"/>
      <c r="CKB28" s="2"/>
      <c r="CKC28" s="2"/>
      <c r="CKD28" s="2"/>
      <c r="CKE28" s="2"/>
      <c r="CKF28" s="2"/>
      <c r="CKG28" s="2"/>
      <c r="CKH28" s="2"/>
      <c r="CKI28" s="2"/>
      <c r="CKJ28" s="2"/>
      <c r="CKK28" s="2"/>
      <c r="CKL28" s="2"/>
      <c r="CKM28" s="2"/>
      <c r="CKN28" s="2"/>
      <c r="CKO28" s="2"/>
      <c r="CKP28" s="2"/>
      <c r="CKQ28" s="2"/>
      <c r="CKR28" s="2"/>
      <c r="CKS28" s="2"/>
      <c r="CKT28" s="2"/>
      <c r="CKU28" s="2"/>
      <c r="CKV28" s="2"/>
      <c r="CKW28" s="2"/>
      <c r="CKX28" s="2"/>
      <c r="CKY28" s="2"/>
      <c r="CKZ28" s="2"/>
      <c r="CLA28" s="2"/>
      <c r="CLB28" s="2"/>
      <c r="CLC28" s="2"/>
      <c r="CLD28" s="2"/>
      <c r="CLE28" s="2"/>
      <c r="CLF28" s="2"/>
      <c r="CLG28" s="2"/>
      <c r="CLH28" s="2"/>
      <c r="CLI28" s="2"/>
      <c r="CLJ28" s="2"/>
      <c r="CLK28" s="2"/>
      <c r="CLL28" s="2"/>
      <c r="CLM28" s="2"/>
      <c r="CLN28" s="2"/>
      <c r="CLO28" s="2"/>
      <c r="CLP28" s="2"/>
      <c r="CLQ28" s="2"/>
      <c r="CLR28" s="2"/>
      <c r="CLS28" s="2"/>
      <c r="CLT28" s="2"/>
      <c r="CLU28" s="2"/>
      <c r="CLV28" s="2"/>
      <c r="CLW28" s="2"/>
      <c r="CLX28" s="2"/>
      <c r="CLY28" s="2"/>
      <c r="CLZ28" s="2"/>
      <c r="CMA28" s="2"/>
      <c r="CMB28" s="2"/>
      <c r="CMC28" s="2"/>
      <c r="CMD28" s="2"/>
      <c r="CME28" s="2"/>
      <c r="CMF28" s="2"/>
      <c r="CMG28" s="2"/>
      <c r="CMH28" s="2"/>
      <c r="CMI28" s="2"/>
      <c r="CMJ28" s="2"/>
      <c r="CMK28" s="2"/>
      <c r="CML28" s="2"/>
      <c r="CMM28" s="2"/>
      <c r="CMN28" s="2"/>
      <c r="CMO28" s="2"/>
      <c r="CMP28" s="2"/>
      <c r="CMQ28" s="2"/>
      <c r="CMR28" s="2"/>
      <c r="CMS28" s="2"/>
      <c r="CMT28" s="2"/>
      <c r="CMU28" s="2"/>
      <c r="CMV28" s="2"/>
      <c r="CMW28" s="2"/>
      <c r="CMX28" s="2"/>
      <c r="CMY28" s="2"/>
      <c r="CMZ28" s="2"/>
      <c r="CNA28" s="2"/>
      <c r="CNB28" s="2"/>
      <c r="CNC28" s="2"/>
      <c r="CND28" s="2"/>
      <c r="CNE28" s="2"/>
      <c r="CNF28" s="2"/>
      <c r="CNG28" s="2"/>
      <c r="CNH28" s="2"/>
      <c r="CNI28" s="2"/>
      <c r="CNJ28" s="2"/>
      <c r="CNK28" s="2"/>
      <c r="CNL28" s="2"/>
      <c r="CNM28" s="2"/>
      <c r="CNN28" s="2"/>
      <c r="CNO28" s="2"/>
      <c r="CNP28" s="2"/>
      <c r="CNQ28" s="2"/>
      <c r="CNR28" s="2"/>
      <c r="CNS28" s="2"/>
      <c r="CNT28" s="2"/>
      <c r="CNU28" s="2"/>
      <c r="CNV28" s="2"/>
      <c r="CNW28" s="2"/>
      <c r="CNX28" s="2"/>
      <c r="CNY28" s="2"/>
      <c r="CNZ28" s="2"/>
      <c r="COA28" s="2"/>
      <c r="COB28" s="2"/>
      <c r="COC28" s="2"/>
      <c r="COD28" s="2"/>
      <c r="COE28" s="2"/>
      <c r="COF28" s="2"/>
      <c r="COG28" s="2"/>
      <c r="COH28" s="2"/>
      <c r="COI28" s="2"/>
      <c r="COJ28" s="2"/>
      <c r="COK28" s="2"/>
      <c r="COL28" s="2"/>
      <c r="COM28" s="2"/>
      <c r="CON28" s="2"/>
      <c r="COO28" s="2"/>
      <c r="COP28" s="2"/>
      <c r="COQ28" s="2"/>
      <c r="COR28" s="2"/>
      <c r="COS28" s="2"/>
      <c r="COT28" s="2"/>
      <c r="COU28" s="2"/>
      <c r="COV28" s="2"/>
      <c r="COW28" s="2"/>
      <c r="COX28" s="2"/>
      <c r="COY28" s="2"/>
      <c r="COZ28" s="2"/>
      <c r="CPA28" s="2"/>
      <c r="CPB28" s="2"/>
      <c r="CPC28" s="2"/>
      <c r="CPD28" s="2"/>
      <c r="CPE28" s="2"/>
      <c r="CPF28" s="2"/>
      <c r="CPG28" s="2"/>
      <c r="CPH28" s="2"/>
      <c r="CPI28" s="2"/>
      <c r="CPJ28" s="2"/>
      <c r="CPK28" s="2"/>
      <c r="CPL28" s="2"/>
      <c r="CPM28" s="2"/>
      <c r="CPN28" s="2"/>
      <c r="CPO28" s="2"/>
      <c r="CPP28" s="2"/>
      <c r="CPQ28" s="2"/>
      <c r="CPR28" s="2"/>
      <c r="CPS28" s="2"/>
      <c r="CPT28" s="2"/>
      <c r="CPU28" s="2"/>
      <c r="CPV28" s="2"/>
      <c r="CPW28" s="2"/>
      <c r="CPX28" s="2"/>
      <c r="CPY28" s="2"/>
      <c r="CPZ28" s="2"/>
      <c r="CQA28" s="2"/>
      <c r="CQB28" s="2"/>
      <c r="CQC28" s="2"/>
      <c r="CQD28" s="2"/>
      <c r="CQE28" s="2"/>
      <c r="CQF28" s="2"/>
      <c r="CQG28" s="2"/>
      <c r="CQH28" s="2"/>
      <c r="CQI28" s="2"/>
      <c r="CQJ28" s="2"/>
      <c r="CQK28" s="2"/>
      <c r="CQL28" s="2"/>
      <c r="CQM28" s="2"/>
      <c r="CQN28" s="2"/>
      <c r="CQO28" s="2"/>
      <c r="CQP28" s="2"/>
      <c r="CQQ28" s="2"/>
      <c r="CQR28" s="2"/>
      <c r="CQS28" s="2"/>
      <c r="CQT28" s="2"/>
      <c r="CQU28" s="2"/>
      <c r="CQV28" s="2"/>
      <c r="CQW28" s="2"/>
      <c r="CQX28" s="2"/>
      <c r="CQY28" s="2"/>
      <c r="CQZ28" s="2"/>
      <c r="CRA28" s="2"/>
      <c r="CRB28" s="2"/>
      <c r="CRC28" s="2"/>
      <c r="CRD28" s="2"/>
      <c r="CRE28" s="2"/>
      <c r="CRF28" s="2"/>
      <c r="CRG28" s="2"/>
      <c r="CRH28" s="2"/>
      <c r="CRI28" s="2"/>
      <c r="CRJ28" s="2"/>
      <c r="CRK28" s="2"/>
      <c r="CRL28" s="2"/>
      <c r="CRM28" s="2"/>
      <c r="CRN28" s="2"/>
      <c r="CRO28" s="2"/>
      <c r="CRP28" s="2"/>
      <c r="CRQ28" s="2"/>
      <c r="CRR28" s="2"/>
      <c r="CRS28" s="2"/>
      <c r="CRT28" s="2"/>
      <c r="CRU28" s="2"/>
      <c r="CRV28" s="2"/>
      <c r="CRW28" s="2"/>
      <c r="CRX28" s="2"/>
      <c r="CRY28" s="2"/>
      <c r="CRZ28" s="2"/>
      <c r="CSA28" s="2"/>
      <c r="CSB28" s="2"/>
      <c r="CSC28" s="2"/>
      <c r="CSD28" s="2"/>
      <c r="CSE28" s="2"/>
      <c r="CSF28" s="2"/>
      <c r="CSG28" s="2"/>
      <c r="CSH28" s="2"/>
      <c r="CSI28" s="2"/>
      <c r="CSJ28" s="2"/>
      <c r="CSK28" s="2"/>
      <c r="CSL28" s="2"/>
      <c r="CSM28" s="2"/>
      <c r="CSN28" s="2"/>
      <c r="CSO28" s="2"/>
      <c r="CSP28" s="2"/>
      <c r="CSQ28" s="2"/>
      <c r="CSR28" s="2"/>
      <c r="CSS28" s="2"/>
      <c r="CST28" s="2"/>
      <c r="CSU28" s="2"/>
      <c r="CSV28" s="2"/>
      <c r="CSW28" s="2"/>
      <c r="CSX28" s="2"/>
      <c r="CSY28" s="2"/>
      <c r="CSZ28" s="2"/>
      <c r="CTA28" s="2"/>
      <c r="CTB28" s="2"/>
      <c r="CTC28" s="2"/>
      <c r="CTD28" s="2"/>
      <c r="CTE28" s="2"/>
      <c r="CTF28" s="2"/>
      <c r="CTG28" s="2"/>
      <c r="CTH28" s="2"/>
      <c r="CTI28" s="2"/>
      <c r="CTJ28" s="2"/>
      <c r="CTK28" s="2"/>
      <c r="CTL28" s="2"/>
      <c r="CTM28" s="2"/>
      <c r="CTN28" s="2"/>
      <c r="CTO28" s="2"/>
      <c r="CTP28" s="2"/>
      <c r="CTQ28" s="2"/>
      <c r="CTR28" s="2"/>
      <c r="CTS28" s="2"/>
      <c r="CTT28" s="2"/>
      <c r="CTU28" s="2"/>
      <c r="CTV28" s="2"/>
      <c r="CTW28" s="2"/>
      <c r="CTX28" s="2"/>
      <c r="CTY28" s="2"/>
      <c r="CTZ28" s="2"/>
      <c r="CUA28" s="2"/>
      <c r="CUB28" s="2"/>
      <c r="CUC28" s="2"/>
      <c r="CUD28" s="2"/>
      <c r="CUE28" s="2"/>
      <c r="CUF28" s="2"/>
      <c r="CUG28" s="2"/>
      <c r="CUH28" s="2"/>
      <c r="CUI28" s="2"/>
      <c r="CUJ28" s="2"/>
      <c r="CUK28" s="2"/>
      <c r="CUL28" s="2"/>
      <c r="CUM28" s="2"/>
      <c r="CUN28" s="2"/>
      <c r="CUO28" s="2"/>
      <c r="CUP28" s="2"/>
      <c r="CUQ28" s="2"/>
      <c r="CUR28" s="2"/>
      <c r="CUS28" s="2"/>
      <c r="CUT28" s="2"/>
      <c r="CUU28" s="2"/>
      <c r="CUV28" s="2"/>
      <c r="CUW28" s="2"/>
      <c r="CUX28" s="2"/>
      <c r="CUY28" s="2"/>
      <c r="CUZ28" s="2"/>
      <c r="CVA28" s="2"/>
      <c r="CVB28" s="2"/>
      <c r="CVC28" s="2"/>
      <c r="CVD28" s="2"/>
      <c r="CVE28" s="2"/>
      <c r="CVF28" s="2"/>
      <c r="CVG28" s="2"/>
      <c r="CVH28" s="2"/>
      <c r="CVI28" s="2"/>
      <c r="CVJ28" s="2"/>
      <c r="CVK28" s="2"/>
      <c r="CVL28" s="2"/>
      <c r="CVM28" s="2"/>
      <c r="CVN28" s="2"/>
      <c r="CVO28" s="2"/>
      <c r="CVP28" s="2"/>
      <c r="CVQ28" s="2"/>
      <c r="CVR28" s="2"/>
      <c r="CVS28" s="2"/>
      <c r="CVT28" s="2"/>
      <c r="CVU28" s="2"/>
      <c r="CVV28" s="2"/>
      <c r="CVW28" s="2"/>
      <c r="CVX28" s="2"/>
      <c r="CVY28" s="2"/>
      <c r="CVZ28" s="2"/>
      <c r="CWA28" s="2"/>
      <c r="CWB28" s="2"/>
      <c r="CWC28" s="2"/>
      <c r="CWD28" s="2"/>
      <c r="CWE28" s="2"/>
      <c r="CWF28" s="2"/>
      <c r="CWG28" s="2"/>
      <c r="CWH28" s="2"/>
      <c r="CWI28" s="2"/>
      <c r="CWJ28" s="2"/>
      <c r="CWK28" s="2"/>
      <c r="CWL28" s="2"/>
      <c r="CWM28" s="2"/>
      <c r="CWN28" s="2"/>
      <c r="CWO28" s="2"/>
      <c r="CWP28" s="2"/>
      <c r="CWQ28" s="2"/>
      <c r="CWR28" s="2"/>
      <c r="CWS28" s="2"/>
      <c r="CWT28" s="2"/>
      <c r="CWU28" s="2"/>
      <c r="CWV28" s="2"/>
      <c r="CWW28" s="2"/>
      <c r="CWX28" s="2"/>
      <c r="CWY28" s="2"/>
      <c r="CWZ28" s="2"/>
      <c r="CXA28" s="2"/>
      <c r="CXB28" s="2"/>
      <c r="CXC28" s="2"/>
      <c r="CXD28" s="2"/>
      <c r="CXE28" s="2"/>
      <c r="CXF28" s="2"/>
      <c r="CXG28" s="2"/>
      <c r="CXH28" s="2"/>
      <c r="CXI28" s="2"/>
      <c r="CXJ28" s="2"/>
      <c r="CXK28" s="2"/>
      <c r="CXL28" s="2"/>
      <c r="CXM28" s="2"/>
      <c r="CXN28" s="2"/>
      <c r="CXO28" s="2"/>
      <c r="CXP28" s="2"/>
      <c r="CXQ28" s="2"/>
      <c r="CXR28" s="2"/>
      <c r="CXS28" s="2"/>
      <c r="CXT28" s="2"/>
      <c r="CXU28" s="2"/>
      <c r="CXV28" s="2"/>
      <c r="CXW28" s="2"/>
      <c r="CXX28" s="2"/>
      <c r="CXY28" s="2"/>
      <c r="CXZ28" s="2"/>
      <c r="CYA28" s="2"/>
      <c r="CYB28" s="2"/>
      <c r="CYC28" s="2"/>
      <c r="CYD28" s="2"/>
      <c r="CYE28" s="2"/>
      <c r="CYF28" s="2"/>
      <c r="CYG28" s="2"/>
      <c r="CYH28" s="2"/>
      <c r="CYI28" s="2"/>
      <c r="CYJ28" s="2"/>
      <c r="CYK28" s="2"/>
      <c r="CYL28" s="2"/>
      <c r="CYM28" s="2"/>
      <c r="CYN28" s="2"/>
      <c r="CYO28" s="2"/>
      <c r="CYP28" s="2"/>
      <c r="CYQ28" s="2"/>
      <c r="CYR28" s="2"/>
      <c r="CYS28" s="2"/>
      <c r="CYT28" s="2"/>
      <c r="CYU28" s="2"/>
      <c r="CYV28" s="2"/>
      <c r="CYW28" s="2"/>
      <c r="CYX28" s="2"/>
      <c r="CYY28" s="2"/>
      <c r="CYZ28" s="2"/>
      <c r="CZA28" s="2"/>
      <c r="CZB28" s="2"/>
      <c r="CZC28" s="2"/>
      <c r="CZD28" s="2"/>
      <c r="CZE28" s="2"/>
      <c r="CZF28" s="2"/>
      <c r="CZG28" s="2"/>
      <c r="CZH28" s="2"/>
      <c r="CZI28" s="2"/>
      <c r="CZJ28" s="2"/>
      <c r="CZK28" s="2"/>
      <c r="CZL28" s="2"/>
      <c r="CZM28" s="2"/>
      <c r="CZN28" s="2"/>
      <c r="CZO28" s="2"/>
      <c r="CZP28" s="2"/>
      <c r="CZQ28" s="2"/>
      <c r="CZR28" s="2"/>
      <c r="CZS28" s="2"/>
      <c r="CZT28" s="2"/>
      <c r="CZU28" s="2"/>
      <c r="CZV28" s="2"/>
      <c r="CZW28" s="2"/>
      <c r="CZX28" s="2"/>
      <c r="CZY28" s="2"/>
      <c r="CZZ28" s="2"/>
      <c r="DAA28" s="2"/>
      <c r="DAB28" s="2"/>
      <c r="DAC28" s="2"/>
      <c r="DAD28" s="2"/>
      <c r="DAE28" s="2"/>
      <c r="DAF28" s="2"/>
      <c r="DAG28" s="2"/>
      <c r="DAH28" s="2"/>
      <c r="DAI28" s="2"/>
      <c r="DAJ28" s="2"/>
      <c r="DAK28" s="2"/>
      <c r="DAL28" s="2"/>
      <c r="DAM28" s="2"/>
      <c r="DAN28" s="2"/>
      <c r="DAO28" s="2"/>
      <c r="DAP28" s="2"/>
      <c r="DAQ28" s="2"/>
      <c r="DAR28" s="2"/>
      <c r="DAS28" s="2"/>
      <c r="DAT28" s="2"/>
      <c r="DAU28" s="2"/>
      <c r="DAV28" s="2"/>
      <c r="DAW28" s="2"/>
      <c r="DAX28" s="2"/>
      <c r="DAY28" s="2"/>
      <c r="DAZ28" s="2"/>
      <c r="DBA28" s="2"/>
      <c r="DBB28" s="2"/>
      <c r="DBC28" s="2"/>
      <c r="DBD28" s="2"/>
      <c r="DBE28" s="2"/>
      <c r="DBF28" s="2"/>
      <c r="DBG28" s="2"/>
      <c r="DBH28" s="2"/>
      <c r="DBI28" s="2"/>
      <c r="DBJ28" s="2"/>
      <c r="DBK28" s="2"/>
      <c r="DBL28" s="2"/>
      <c r="DBM28" s="2"/>
      <c r="DBN28" s="2"/>
      <c r="DBO28" s="2"/>
      <c r="DBP28" s="2"/>
      <c r="DBQ28" s="2"/>
      <c r="DBR28" s="2"/>
      <c r="DBS28" s="2"/>
      <c r="DBT28" s="2"/>
      <c r="DBU28" s="2"/>
      <c r="DBV28" s="2"/>
      <c r="DBW28" s="2"/>
      <c r="DBX28" s="2"/>
      <c r="DBY28" s="2"/>
      <c r="DBZ28" s="2"/>
      <c r="DCA28" s="2"/>
      <c r="DCB28" s="2"/>
      <c r="DCC28" s="2"/>
      <c r="DCD28" s="2"/>
      <c r="DCE28" s="2"/>
      <c r="DCF28" s="2"/>
      <c r="DCG28" s="2"/>
      <c r="DCH28" s="2"/>
      <c r="DCI28" s="2"/>
      <c r="DCJ28" s="2"/>
      <c r="DCK28" s="2"/>
      <c r="DCL28" s="2"/>
      <c r="DCM28" s="2"/>
      <c r="DCN28" s="2"/>
      <c r="DCO28" s="2"/>
      <c r="DCP28" s="2"/>
      <c r="DCQ28" s="2"/>
      <c r="DCR28" s="2"/>
      <c r="DCS28" s="2"/>
      <c r="DCT28" s="2"/>
      <c r="DCU28" s="2"/>
      <c r="DCV28" s="2"/>
      <c r="DCW28" s="2"/>
      <c r="DCX28" s="2"/>
      <c r="DCY28" s="2"/>
      <c r="DCZ28" s="2"/>
      <c r="DDA28" s="2"/>
      <c r="DDB28" s="2"/>
      <c r="DDC28" s="2"/>
      <c r="DDD28" s="2"/>
      <c r="DDE28" s="2"/>
      <c r="DDF28" s="2"/>
      <c r="DDG28" s="2"/>
      <c r="DDH28" s="2"/>
      <c r="DDI28" s="2"/>
      <c r="DDJ28" s="2"/>
      <c r="DDK28" s="2"/>
      <c r="DDL28" s="2"/>
      <c r="DDM28" s="2"/>
      <c r="DDN28" s="2"/>
      <c r="DDO28" s="2"/>
      <c r="DDP28" s="2"/>
      <c r="DDQ28" s="2"/>
      <c r="DDR28" s="2"/>
      <c r="DDS28" s="2"/>
      <c r="DDT28" s="2"/>
      <c r="DDU28" s="2"/>
      <c r="DDV28" s="2"/>
      <c r="DDW28" s="2"/>
      <c r="DDX28" s="2"/>
      <c r="DDY28" s="2"/>
      <c r="DDZ28" s="2"/>
      <c r="DEA28" s="2"/>
      <c r="DEB28" s="2"/>
      <c r="DEC28" s="2"/>
      <c r="DED28" s="2"/>
      <c r="DEE28" s="2"/>
      <c r="DEF28" s="2"/>
      <c r="DEG28" s="2"/>
      <c r="DEH28" s="2"/>
      <c r="DEI28" s="2"/>
      <c r="DEJ28" s="2"/>
      <c r="DEK28" s="2"/>
      <c r="DEL28" s="2"/>
      <c r="DEM28" s="2"/>
      <c r="DEN28" s="2"/>
      <c r="DEO28" s="2"/>
      <c r="DEP28" s="2"/>
      <c r="DEQ28" s="2"/>
      <c r="DER28" s="2"/>
      <c r="DES28" s="2"/>
      <c r="DET28" s="2"/>
      <c r="DEU28" s="2"/>
      <c r="DEV28" s="2"/>
      <c r="DEW28" s="2"/>
      <c r="DEX28" s="2"/>
      <c r="DEY28" s="2"/>
      <c r="DEZ28" s="2"/>
      <c r="DFA28" s="2"/>
      <c r="DFB28" s="2"/>
      <c r="DFC28" s="2"/>
      <c r="DFD28" s="2"/>
      <c r="DFE28" s="2"/>
      <c r="DFF28" s="2"/>
      <c r="DFG28" s="2"/>
      <c r="DFH28" s="2"/>
      <c r="DFI28" s="2"/>
      <c r="DFJ28" s="2"/>
      <c r="DFK28" s="2"/>
      <c r="DFL28" s="2"/>
      <c r="DFM28" s="2"/>
      <c r="DFN28" s="2"/>
      <c r="DFO28" s="2"/>
      <c r="DFP28" s="2"/>
      <c r="DFQ28" s="2"/>
      <c r="DFR28" s="2"/>
      <c r="DFS28" s="2"/>
      <c r="DFT28" s="2"/>
      <c r="DFU28" s="2"/>
      <c r="DFV28" s="2"/>
      <c r="DFW28" s="2"/>
      <c r="DFX28" s="2"/>
      <c r="DFY28" s="2"/>
      <c r="DFZ28" s="2"/>
      <c r="DGA28" s="2"/>
      <c r="DGB28" s="2"/>
      <c r="DGC28" s="2"/>
      <c r="DGD28" s="2"/>
      <c r="DGE28" s="2"/>
      <c r="DGF28" s="2"/>
      <c r="DGG28" s="2"/>
      <c r="DGH28" s="2"/>
      <c r="DGI28" s="2"/>
      <c r="DGJ28" s="2"/>
      <c r="DGK28" s="2"/>
      <c r="DGL28" s="2"/>
      <c r="DGM28" s="2"/>
      <c r="DGN28" s="2"/>
      <c r="DGO28" s="2"/>
      <c r="DGP28" s="2"/>
      <c r="DGQ28" s="2"/>
      <c r="DGR28" s="2"/>
      <c r="DGS28" s="2"/>
      <c r="DGT28" s="2"/>
      <c r="DGU28" s="2"/>
      <c r="DGV28" s="2"/>
      <c r="DGW28" s="2"/>
      <c r="DGX28" s="2"/>
      <c r="DGY28" s="2"/>
      <c r="DGZ28" s="2"/>
      <c r="DHA28" s="2"/>
      <c r="DHB28" s="2"/>
      <c r="DHC28" s="2"/>
      <c r="DHD28" s="2"/>
      <c r="DHE28" s="2"/>
      <c r="DHF28" s="2"/>
      <c r="DHG28" s="2"/>
      <c r="DHH28" s="2"/>
      <c r="DHI28" s="2"/>
      <c r="DHJ28" s="2"/>
      <c r="DHK28" s="2"/>
      <c r="DHL28" s="2"/>
      <c r="DHM28" s="2"/>
      <c r="DHN28" s="2"/>
      <c r="DHO28" s="2"/>
      <c r="DHP28" s="2"/>
      <c r="DHQ28" s="2"/>
      <c r="DHR28" s="2"/>
      <c r="DHS28" s="2"/>
      <c r="DHT28" s="2"/>
      <c r="DHU28" s="2"/>
      <c r="DHV28" s="2"/>
      <c r="DHW28" s="2"/>
      <c r="DHX28" s="2"/>
      <c r="DHY28" s="2"/>
      <c r="DHZ28" s="2"/>
      <c r="DIA28" s="2"/>
      <c r="DIB28" s="2"/>
      <c r="DIC28" s="2"/>
      <c r="DID28" s="2"/>
      <c r="DIE28" s="2"/>
      <c r="DIF28" s="2"/>
      <c r="DIG28" s="2"/>
      <c r="DIH28" s="2"/>
      <c r="DII28" s="2"/>
      <c r="DIJ28" s="2"/>
      <c r="DIK28" s="2"/>
      <c r="DIL28" s="2"/>
      <c r="DIM28" s="2"/>
      <c r="DIN28" s="2"/>
      <c r="DIO28" s="2"/>
      <c r="DIP28" s="2"/>
      <c r="DIQ28" s="2"/>
      <c r="DIR28" s="2"/>
      <c r="DIS28" s="2"/>
      <c r="DIT28" s="2"/>
      <c r="DIU28" s="2"/>
      <c r="DIV28" s="2"/>
      <c r="DIW28" s="2"/>
      <c r="DIX28" s="2"/>
      <c r="DIY28" s="2"/>
      <c r="DIZ28" s="2"/>
      <c r="DJA28" s="2"/>
      <c r="DJB28" s="2"/>
      <c r="DJC28" s="2"/>
      <c r="DJD28" s="2"/>
      <c r="DJE28" s="2"/>
      <c r="DJF28" s="2"/>
      <c r="DJG28" s="2"/>
      <c r="DJH28" s="2"/>
      <c r="DJI28" s="2"/>
      <c r="DJJ28" s="2"/>
      <c r="DJK28" s="2"/>
      <c r="DJL28" s="2"/>
      <c r="DJM28" s="2"/>
      <c r="DJN28" s="2"/>
      <c r="DJO28" s="2"/>
      <c r="DJP28" s="2"/>
      <c r="DJQ28" s="2"/>
      <c r="DJR28" s="2"/>
      <c r="DJS28" s="2"/>
      <c r="DJT28" s="2"/>
      <c r="DJU28" s="2"/>
      <c r="DJV28" s="2"/>
      <c r="DJW28" s="2"/>
      <c r="DJX28" s="2"/>
      <c r="DJY28" s="2"/>
      <c r="DJZ28" s="2"/>
      <c r="DKA28" s="2"/>
      <c r="DKB28" s="2"/>
      <c r="DKC28" s="2"/>
      <c r="DKD28" s="2"/>
      <c r="DKE28" s="2"/>
      <c r="DKF28" s="2"/>
      <c r="DKG28" s="2"/>
      <c r="DKH28" s="2"/>
      <c r="DKI28" s="2"/>
      <c r="DKJ28" s="2"/>
      <c r="DKK28" s="2"/>
      <c r="DKL28" s="2"/>
      <c r="DKM28" s="2"/>
      <c r="DKN28" s="2"/>
      <c r="DKO28" s="2"/>
      <c r="DKP28" s="2"/>
      <c r="DKQ28" s="2"/>
      <c r="DKR28" s="2"/>
      <c r="DKS28" s="2"/>
      <c r="DKT28" s="2"/>
      <c r="DKU28" s="2"/>
      <c r="DKV28" s="2"/>
      <c r="DKW28" s="2"/>
      <c r="DKX28" s="2"/>
      <c r="DKY28" s="2"/>
      <c r="DKZ28" s="2"/>
      <c r="DLA28" s="2"/>
      <c r="DLB28" s="2"/>
      <c r="DLC28" s="2"/>
      <c r="DLD28" s="2"/>
      <c r="DLE28" s="2"/>
      <c r="DLF28" s="2"/>
      <c r="DLG28" s="2"/>
      <c r="DLH28" s="2"/>
      <c r="DLI28" s="2"/>
      <c r="DLJ28" s="2"/>
      <c r="DLK28" s="2"/>
      <c r="DLL28" s="2"/>
      <c r="DLM28" s="2"/>
      <c r="DLN28" s="2"/>
      <c r="DLO28" s="2"/>
      <c r="DLP28" s="2"/>
      <c r="DLQ28" s="2"/>
      <c r="DLR28" s="2"/>
      <c r="DLS28" s="2"/>
      <c r="DLT28" s="2"/>
      <c r="DLU28" s="2"/>
      <c r="DLV28" s="2"/>
      <c r="DLW28" s="2"/>
      <c r="DLX28" s="2"/>
      <c r="DLY28" s="2"/>
      <c r="DLZ28" s="2"/>
      <c r="DMA28" s="2"/>
      <c r="DMB28" s="2"/>
      <c r="DMC28" s="2"/>
      <c r="DMD28" s="2"/>
      <c r="DME28" s="2"/>
      <c r="DMF28" s="2"/>
      <c r="DMG28" s="2"/>
      <c r="DMH28" s="2"/>
      <c r="DMI28" s="2"/>
      <c r="DMJ28" s="2"/>
      <c r="DMK28" s="2"/>
      <c r="DML28" s="2"/>
      <c r="DMM28" s="2"/>
      <c r="DMN28" s="2"/>
      <c r="DMO28" s="2"/>
      <c r="DMP28" s="2"/>
      <c r="DMQ28" s="2"/>
      <c r="DMR28" s="2"/>
      <c r="DMS28" s="2"/>
      <c r="DMT28" s="2"/>
      <c r="DMU28" s="2"/>
      <c r="DMV28" s="2"/>
      <c r="DMW28" s="2"/>
      <c r="DMX28" s="2"/>
      <c r="DMY28" s="2"/>
      <c r="DMZ28" s="2"/>
      <c r="DNA28" s="2"/>
      <c r="DNB28" s="2"/>
      <c r="DNC28" s="2"/>
      <c r="DND28" s="2"/>
      <c r="DNE28" s="2"/>
      <c r="DNF28" s="2"/>
      <c r="DNG28" s="2"/>
      <c r="DNH28" s="2"/>
      <c r="DNI28" s="2"/>
      <c r="DNJ28" s="2"/>
      <c r="DNK28" s="2"/>
      <c r="DNL28" s="2"/>
      <c r="DNM28" s="2"/>
      <c r="DNN28" s="2"/>
      <c r="DNO28" s="2"/>
      <c r="DNP28" s="2"/>
      <c r="DNQ28" s="2"/>
      <c r="DNR28" s="2"/>
      <c r="DNS28" s="2"/>
      <c r="DNT28" s="2"/>
      <c r="DNU28" s="2"/>
      <c r="DNV28" s="2"/>
      <c r="DNW28" s="2"/>
      <c r="DNX28" s="2"/>
      <c r="DNY28" s="2"/>
      <c r="DNZ28" s="2"/>
      <c r="DOA28" s="2"/>
      <c r="DOB28" s="2"/>
      <c r="DOC28" s="2"/>
      <c r="DOD28" s="2"/>
      <c r="DOE28" s="2"/>
      <c r="DOF28" s="2"/>
      <c r="DOG28" s="2"/>
      <c r="DOH28" s="2"/>
      <c r="DOI28" s="2"/>
      <c r="DOJ28" s="2"/>
      <c r="DOK28" s="2"/>
      <c r="DOL28" s="2"/>
      <c r="DOM28" s="2"/>
      <c r="DON28" s="2"/>
      <c r="DOO28" s="2"/>
      <c r="DOP28" s="2"/>
      <c r="DOQ28" s="2"/>
      <c r="DOR28" s="2"/>
      <c r="DOS28" s="2"/>
      <c r="DOT28" s="2"/>
      <c r="DOU28" s="2"/>
      <c r="DOV28" s="2"/>
      <c r="DOW28" s="2"/>
      <c r="DOX28" s="2"/>
      <c r="DOY28" s="2"/>
      <c r="DOZ28" s="2"/>
      <c r="DPA28" s="2"/>
      <c r="DPB28" s="2"/>
      <c r="DPC28" s="2"/>
      <c r="DPD28" s="2"/>
      <c r="DPE28" s="2"/>
      <c r="DPF28" s="2"/>
      <c r="DPG28" s="2"/>
      <c r="DPH28" s="2"/>
      <c r="DPI28" s="2"/>
      <c r="DPJ28" s="2"/>
      <c r="DPK28" s="2"/>
      <c r="DPL28" s="2"/>
      <c r="DPM28" s="2"/>
      <c r="DPN28" s="2"/>
      <c r="DPO28" s="2"/>
      <c r="DPP28" s="2"/>
      <c r="DPQ28" s="2"/>
      <c r="DPR28" s="2"/>
      <c r="DPS28" s="2"/>
      <c r="DPT28" s="2"/>
      <c r="DPU28" s="2"/>
      <c r="DPV28" s="2"/>
      <c r="DPW28" s="2"/>
      <c r="DPX28" s="2"/>
      <c r="DPY28" s="2"/>
      <c r="DPZ28" s="2"/>
      <c r="DQA28" s="2"/>
      <c r="DQB28" s="2"/>
      <c r="DQC28" s="2"/>
      <c r="DQD28" s="2"/>
      <c r="DQE28" s="2"/>
      <c r="DQF28" s="2"/>
      <c r="DQG28" s="2"/>
      <c r="DQH28" s="2"/>
      <c r="DQI28" s="2"/>
      <c r="DQJ28" s="2"/>
      <c r="DQK28" s="2"/>
      <c r="DQL28" s="2"/>
      <c r="DQM28" s="2"/>
      <c r="DQN28" s="2"/>
      <c r="DQO28" s="2"/>
      <c r="DQP28" s="2"/>
      <c r="DQQ28" s="2"/>
      <c r="DQR28" s="2"/>
      <c r="DQS28" s="2"/>
      <c r="DQT28" s="2"/>
      <c r="DQU28" s="2"/>
      <c r="DQV28" s="2"/>
      <c r="DQW28" s="2"/>
      <c r="DQX28" s="2"/>
      <c r="DQY28" s="2"/>
      <c r="DQZ28" s="2"/>
      <c r="DRA28" s="2"/>
      <c r="DRB28" s="2"/>
      <c r="DRC28" s="2"/>
      <c r="DRD28" s="2"/>
      <c r="DRE28" s="2"/>
      <c r="DRF28" s="2"/>
      <c r="DRG28" s="2"/>
      <c r="DRH28" s="2"/>
      <c r="DRI28" s="2"/>
      <c r="DRJ28" s="2"/>
      <c r="DRK28" s="2"/>
      <c r="DRL28" s="2"/>
      <c r="DRM28" s="2"/>
      <c r="DRN28" s="2"/>
      <c r="DRO28" s="2"/>
      <c r="DRP28" s="2"/>
      <c r="DRQ28" s="2"/>
      <c r="DRR28" s="2"/>
      <c r="DRS28" s="2"/>
      <c r="DRT28" s="2"/>
      <c r="DRU28" s="2"/>
      <c r="DRV28" s="2"/>
      <c r="DRW28" s="2"/>
      <c r="DRX28" s="2"/>
      <c r="DRY28" s="2"/>
      <c r="DRZ28" s="2"/>
      <c r="DSA28" s="2"/>
      <c r="DSB28" s="2"/>
      <c r="DSC28" s="2"/>
      <c r="DSD28" s="2"/>
      <c r="DSE28" s="2"/>
      <c r="DSF28" s="2"/>
      <c r="DSG28" s="2"/>
      <c r="DSH28" s="2"/>
      <c r="DSI28" s="2"/>
      <c r="DSJ28" s="2"/>
      <c r="DSK28" s="2"/>
      <c r="DSL28" s="2"/>
      <c r="DSM28" s="2"/>
      <c r="DSN28" s="2"/>
      <c r="DSO28" s="2"/>
      <c r="DSP28" s="2"/>
      <c r="DSQ28" s="2"/>
      <c r="DSR28" s="2"/>
      <c r="DSS28" s="2"/>
      <c r="DST28" s="2"/>
      <c r="DSU28" s="2"/>
      <c r="DSV28" s="2"/>
      <c r="DSW28" s="2"/>
      <c r="DSX28" s="2"/>
      <c r="DSY28" s="2"/>
      <c r="DSZ28" s="2"/>
      <c r="DTA28" s="2"/>
      <c r="DTB28" s="2"/>
      <c r="DTC28" s="2"/>
      <c r="DTD28" s="2"/>
      <c r="DTE28" s="2"/>
      <c r="DTF28" s="2"/>
      <c r="DTG28" s="2"/>
      <c r="DTH28" s="2"/>
      <c r="DTI28" s="2"/>
      <c r="DTJ28" s="2"/>
      <c r="DTK28" s="2"/>
      <c r="DTL28" s="2"/>
      <c r="DTM28" s="2"/>
      <c r="DTN28" s="2"/>
      <c r="DTO28" s="2"/>
      <c r="DTP28" s="2"/>
      <c r="DTQ28" s="2"/>
      <c r="DTR28" s="2"/>
      <c r="DTS28" s="2"/>
      <c r="DTT28" s="2"/>
      <c r="DTU28" s="2"/>
      <c r="DTV28" s="2"/>
      <c r="DTW28" s="2"/>
      <c r="DTX28" s="2"/>
      <c r="DTY28" s="2"/>
      <c r="DTZ28" s="2"/>
      <c r="DUA28" s="2"/>
      <c r="DUB28" s="2"/>
      <c r="DUC28" s="2"/>
      <c r="DUD28" s="2"/>
      <c r="DUE28" s="2"/>
      <c r="DUF28" s="2"/>
      <c r="DUG28" s="2"/>
      <c r="DUH28" s="2"/>
      <c r="DUI28" s="2"/>
      <c r="DUJ28" s="2"/>
      <c r="DUK28" s="2"/>
      <c r="DUL28" s="2"/>
      <c r="DUM28" s="2"/>
      <c r="DUN28" s="2"/>
      <c r="DUO28" s="2"/>
      <c r="DUP28" s="2"/>
      <c r="DUQ28" s="2"/>
      <c r="DUR28" s="2"/>
      <c r="DUS28" s="2"/>
      <c r="DUT28" s="2"/>
      <c r="DUU28" s="2"/>
      <c r="DUV28" s="2"/>
      <c r="DUW28" s="2"/>
      <c r="DUX28" s="2"/>
      <c r="DUY28" s="2"/>
      <c r="DUZ28" s="2"/>
      <c r="DVA28" s="2"/>
      <c r="DVB28" s="2"/>
      <c r="DVC28" s="2"/>
      <c r="DVD28" s="2"/>
      <c r="DVE28" s="2"/>
      <c r="DVF28" s="2"/>
      <c r="DVG28" s="2"/>
      <c r="DVH28" s="2"/>
      <c r="DVI28" s="2"/>
      <c r="DVJ28" s="2"/>
      <c r="DVK28" s="2"/>
      <c r="DVL28" s="2"/>
      <c r="DVM28" s="2"/>
      <c r="DVN28" s="2"/>
      <c r="DVO28" s="2"/>
      <c r="DVP28" s="2"/>
      <c r="DVQ28" s="2"/>
      <c r="DVR28" s="2"/>
      <c r="DVS28" s="2"/>
      <c r="DVT28" s="2"/>
      <c r="DVU28" s="2"/>
      <c r="DVV28" s="2"/>
      <c r="DVW28" s="2"/>
      <c r="DVX28" s="2"/>
      <c r="DVY28" s="2"/>
      <c r="DVZ28" s="2"/>
      <c r="DWA28" s="2"/>
      <c r="DWB28" s="2"/>
      <c r="DWC28" s="2"/>
      <c r="DWD28" s="2"/>
      <c r="DWE28" s="2"/>
      <c r="DWF28" s="2"/>
      <c r="DWG28" s="2"/>
      <c r="DWH28" s="2"/>
      <c r="DWI28" s="2"/>
      <c r="DWJ28" s="2"/>
      <c r="DWK28" s="2"/>
      <c r="DWL28" s="2"/>
      <c r="DWM28" s="2"/>
      <c r="DWN28" s="2"/>
      <c r="DWO28" s="2"/>
      <c r="DWP28" s="2"/>
      <c r="DWQ28" s="2"/>
      <c r="DWR28" s="2"/>
      <c r="DWS28" s="2"/>
      <c r="DWT28" s="2"/>
      <c r="DWU28" s="2"/>
      <c r="DWV28" s="2"/>
      <c r="DWW28" s="2"/>
      <c r="DWX28" s="2"/>
      <c r="DWY28" s="2"/>
      <c r="DWZ28" s="2"/>
      <c r="DXA28" s="2"/>
      <c r="DXB28" s="2"/>
      <c r="DXC28" s="2"/>
      <c r="DXD28" s="2"/>
      <c r="DXE28" s="2"/>
      <c r="DXF28" s="2"/>
      <c r="DXG28" s="2"/>
      <c r="DXH28" s="2"/>
      <c r="DXI28" s="2"/>
      <c r="DXJ28" s="2"/>
      <c r="DXK28" s="2"/>
      <c r="DXL28" s="2"/>
      <c r="DXM28" s="2"/>
      <c r="DXN28" s="2"/>
      <c r="DXO28" s="2"/>
      <c r="DXP28" s="2"/>
      <c r="DXQ28" s="2"/>
      <c r="DXR28" s="2"/>
      <c r="DXS28" s="2"/>
      <c r="DXT28" s="2"/>
      <c r="DXU28" s="2"/>
      <c r="DXV28" s="2"/>
      <c r="DXW28" s="2"/>
      <c r="DXX28" s="2"/>
      <c r="DXY28" s="2"/>
      <c r="DXZ28" s="2"/>
      <c r="DYA28" s="2"/>
      <c r="DYB28" s="2"/>
      <c r="DYC28" s="2"/>
      <c r="DYD28" s="2"/>
      <c r="DYE28" s="2"/>
      <c r="DYF28" s="2"/>
      <c r="DYG28" s="2"/>
      <c r="DYH28" s="2"/>
      <c r="DYI28" s="2"/>
      <c r="DYJ28" s="2"/>
      <c r="DYK28" s="2"/>
      <c r="DYL28" s="2"/>
      <c r="DYM28" s="2"/>
      <c r="DYN28" s="2"/>
      <c r="DYO28" s="2"/>
      <c r="DYP28" s="2"/>
      <c r="DYQ28" s="2"/>
      <c r="DYR28" s="2"/>
      <c r="DYS28" s="2"/>
      <c r="DYT28" s="2"/>
      <c r="DYU28" s="2"/>
      <c r="DYV28" s="2"/>
      <c r="DYW28" s="2"/>
      <c r="DYX28" s="2"/>
      <c r="DYY28" s="2"/>
      <c r="DYZ28" s="2"/>
      <c r="DZA28" s="2"/>
      <c r="DZB28" s="2"/>
      <c r="DZC28" s="2"/>
      <c r="DZD28" s="2"/>
      <c r="DZE28" s="2"/>
      <c r="DZF28" s="2"/>
      <c r="DZG28" s="2"/>
      <c r="DZH28" s="2"/>
      <c r="DZI28" s="2"/>
      <c r="DZJ28" s="2"/>
      <c r="DZK28" s="2"/>
      <c r="DZL28" s="2"/>
      <c r="DZM28" s="2"/>
      <c r="DZN28" s="2"/>
      <c r="DZO28" s="2"/>
      <c r="DZP28" s="2"/>
      <c r="DZQ28" s="2"/>
      <c r="DZR28" s="2"/>
      <c r="DZS28" s="2"/>
      <c r="DZT28" s="2"/>
      <c r="DZU28" s="2"/>
      <c r="DZV28" s="2"/>
      <c r="DZW28" s="2"/>
      <c r="DZX28" s="2"/>
      <c r="DZY28" s="2"/>
      <c r="DZZ28" s="2"/>
      <c r="EAA28" s="2"/>
      <c r="EAB28" s="2"/>
      <c r="EAC28" s="2"/>
      <c r="EAD28" s="2"/>
      <c r="EAE28" s="2"/>
      <c r="EAF28" s="2"/>
      <c r="EAG28" s="2"/>
      <c r="EAH28" s="2"/>
      <c r="EAI28" s="2"/>
      <c r="EAJ28" s="2"/>
      <c r="EAK28" s="2"/>
      <c r="EAL28" s="2"/>
      <c r="EAM28" s="2"/>
      <c r="EAN28" s="2"/>
      <c r="EAO28" s="2"/>
      <c r="EAP28" s="2"/>
      <c r="EAQ28" s="2"/>
      <c r="EAR28" s="2"/>
      <c r="EAS28" s="2"/>
      <c r="EAT28" s="2"/>
      <c r="EAU28" s="2"/>
      <c r="EAV28" s="2"/>
      <c r="EAW28" s="2"/>
      <c r="EAX28" s="2"/>
      <c r="EAY28" s="2"/>
      <c r="EAZ28" s="2"/>
      <c r="EBA28" s="2"/>
      <c r="EBB28" s="2"/>
      <c r="EBC28" s="2"/>
      <c r="EBD28" s="2"/>
      <c r="EBE28" s="2"/>
      <c r="EBF28" s="2"/>
      <c r="EBG28" s="2"/>
      <c r="EBH28" s="2"/>
      <c r="EBI28" s="2"/>
      <c r="EBJ28" s="2"/>
      <c r="EBK28" s="2"/>
      <c r="EBL28" s="2"/>
      <c r="EBM28" s="2"/>
      <c r="EBN28" s="2"/>
      <c r="EBO28" s="2"/>
      <c r="EBP28" s="2"/>
      <c r="EBQ28" s="2"/>
      <c r="EBR28" s="2"/>
      <c r="EBS28" s="2"/>
      <c r="EBT28" s="2"/>
      <c r="EBU28" s="2"/>
      <c r="EBV28" s="2"/>
      <c r="EBW28" s="2"/>
      <c r="EBX28" s="2"/>
      <c r="EBY28" s="2"/>
      <c r="EBZ28" s="2"/>
      <c r="ECA28" s="2"/>
      <c r="ECB28" s="2"/>
      <c r="ECC28" s="2"/>
      <c r="ECD28" s="2"/>
      <c r="ECE28" s="2"/>
      <c r="ECF28" s="2"/>
      <c r="ECG28" s="2"/>
      <c r="ECH28" s="2"/>
      <c r="ECI28" s="2"/>
      <c r="ECJ28" s="2"/>
      <c r="ECK28" s="2"/>
      <c r="ECL28" s="2"/>
      <c r="ECM28" s="2"/>
      <c r="ECN28" s="2"/>
      <c r="ECO28" s="2"/>
      <c r="ECP28" s="2"/>
      <c r="ECQ28" s="2"/>
      <c r="ECR28" s="2"/>
      <c r="ECS28" s="2"/>
      <c r="ECT28" s="2"/>
      <c r="ECU28" s="2"/>
      <c r="ECV28" s="2"/>
      <c r="ECW28" s="2"/>
      <c r="ECX28" s="2"/>
      <c r="ECY28" s="2"/>
      <c r="ECZ28" s="2"/>
      <c r="EDA28" s="2"/>
      <c r="EDB28" s="2"/>
      <c r="EDC28" s="2"/>
      <c r="EDD28" s="2"/>
      <c r="EDE28" s="2"/>
      <c r="EDF28" s="2"/>
      <c r="EDG28" s="2"/>
      <c r="EDH28" s="2"/>
      <c r="EDI28" s="2"/>
      <c r="EDJ28" s="2"/>
      <c r="EDK28" s="2"/>
      <c r="EDL28" s="2"/>
      <c r="EDM28" s="2"/>
      <c r="EDN28" s="2"/>
      <c r="EDO28" s="2"/>
      <c r="EDP28" s="2"/>
      <c r="EDQ28" s="2"/>
      <c r="EDR28" s="2"/>
      <c r="EDS28" s="2"/>
      <c r="EDT28" s="2"/>
      <c r="EDU28" s="2"/>
      <c r="EDV28" s="2"/>
      <c r="EDW28" s="2"/>
      <c r="EDX28" s="2"/>
      <c r="EDY28" s="2"/>
      <c r="EDZ28" s="2"/>
      <c r="EEA28" s="2"/>
      <c r="EEB28" s="2"/>
      <c r="EEC28" s="2"/>
      <c r="EED28" s="2"/>
      <c r="EEE28" s="2"/>
      <c r="EEF28" s="2"/>
      <c r="EEG28" s="2"/>
      <c r="EEH28" s="2"/>
      <c r="EEI28" s="2"/>
      <c r="EEJ28" s="2"/>
      <c r="EEK28" s="2"/>
      <c r="EEL28" s="2"/>
      <c r="EEM28" s="2"/>
      <c r="EEN28" s="2"/>
      <c r="EEO28" s="2"/>
      <c r="EEP28" s="2"/>
      <c r="EEQ28" s="2"/>
      <c r="EER28" s="2"/>
      <c r="EES28" s="2"/>
      <c r="EET28" s="2"/>
      <c r="EEU28" s="2"/>
      <c r="EEV28" s="2"/>
      <c r="EEW28" s="2"/>
      <c r="EEX28" s="2"/>
      <c r="EEY28" s="2"/>
      <c r="EEZ28" s="2"/>
      <c r="EFA28" s="2"/>
      <c r="EFB28" s="2"/>
      <c r="EFC28" s="2"/>
      <c r="EFD28" s="2"/>
      <c r="EFE28" s="2"/>
      <c r="EFF28" s="2"/>
      <c r="EFG28" s="2"/>
      <c r="EFH28" s="2"/>
      <c r="EFI28" s="2"/>
      <c r="EFJ28" s="2"/>
      <c r="EFK28" s="2"/>
      <c r="EFL28" s="2"/>
      <c r="EFM28" s="2"/>
      <c r="EFN28" s="2"/>
      <c r="EFO28" s="2"/>
      <c r="EFP28" s="2"/>
      <c r="EFQ28" s="2"/>
      <c r="EFR28" s="2"/>
      <c r="EFS28" s="2"/>
      <c r="EFT28" s="2"/>
      <c r="EFU28" s="2"/>
      <c r="EFV28" s="2"/>
      <c r="EFW28" s="2"/>
      <c r="EFX28" s="2"/>
      <c r="EFY28" s="2"/>
      <c r="EFZ28" s="2"/>
      <c r="EGA28" s="2"/>
      <c r="EGB28" s="2"/>
      <c r="EGC28" s="2"/>
      <c r="EGD28" s="2"/>
      <c r="EGE28" s="2"/>
      <c r="EGF28" s="2"/>
      <c r="EGG28" s="2"/>
      <c r="EGH28" s="2"/>
      <c r="EGI28" s="2"/>
      <c r="EGJ28" s="2"/>
      <c r="EGK28" s="2"/>
      <c r="EGL28" s="2"/>
      <c r="EGM28" s="2"/>
      <c r="EGN28" s="2"/>
      <c r="EGO28" s="2"/>
      <c r="EGP28" s="2"/>
      <c r="EGQ28" s="2"/>
      <c r="EGR28" s="2"/>
      <c r="EGS28" s="2"/>
      <c r="EGT28" s="2"/>
      <c r="EGU28" s="2"/>
      <c r="EGV28" s="2"/>
      <c r="EGW28" s="2"/>
      <c r="EGX28" s="2"/>
      <c r="EGY28" s="2"/>
      <c r="EGZ28" s="2"/>
      <c r="EHA28" s="2"/>
      <c r="EHB28" s="2"/>
      <c r="EHC28" s="2"/>
      <c r="EHD28" s="2"/>
      <c r="EHE28" s="2"/>
      <c r="EHF28" s="2"/>
      <c r="EHG28" s="2"/>
      <c r="EHH28" s="2"/>
      <c r="EHI28" s="2"/>
      <c r="EHJ28" s="2"/>
      <c r="EHK28" s="2"/>
      <c r="EHL28" s="2"/>
      <c r="EHM28" s="2"/>
      <c r="EHN28" s="2"/>
      <c r="EHO28" s="2"/>
      <c r="EHP28" s="2"/>
      <c r="EHQ28" s="2"/>
      <c r="EHR28" s="2"/>
      <c r="EHS28" s="2"/>
      <c r="EHT28" s="2"/>
      <c r="EHU28" s="2"/>
      <c r="EHV28" s="2"/>
      <c r="EHW28" s="2"/>
      <c r="EHX28" s="2"/>
      <c r="EHY28" s="2"/>
      <c r="EHZ28" s="2"/>
      <c r="EIA28" s="2"/>
      <c r="EIB28" s="2"/>
      <c r="EIC28" s="2"/>
      <c r="EID28" s="2"/>
      <c r="EIE28" s="2"/>
      <c r="EIF28" s="2"/>
      <c r="EIG28" s="2"/>
      <c r="EIH28" s="2"/>
      <c r="EII28" s="2"/>
      <c r="EIJ28" s="2"/>
      <c r="EIK28" s="2"/>
      <c r="EIL28" s="2"/>
      <c r="EIM28" s="2"/>
      <c r="EIN28" s="2"/>
      <c r="EIO28" s="2"/>
      <c r="EIP28" s="2"/>
      <c r="EIQ28" s="2"/>
      <c r="EIR28" s="2"/>
      <c r="EIS28" s="2"/>
      <c r="EIT28" s="2"/>
      <c r="EIU28" s="2"/>
      <c r="EIV28" s="2"/>
      <c r="EIW28" s="2"/>
      <c r="EIX28" s="2"/>
      <c r="EIY28" s="2"/>
      <c r="EIZ28" s="2"/>
      <c r="EJA28" s="2"/>
      <c r="EJB28" s="2"/>
      <c r="EJC28" s="2"/>
      <c r="EJD28" s="2"/>
      <c r="EJE28" s="2"/>
      <c r="EJF28" s="2"/>
      <c r="EJG28" s="2"/>
      <c r="EJH28" s="2"/>
      <c r="EJI28" s="2"/>
      <c r="EJJ28" s="2"/>
      <c r="EJK28" s="2"/>
      <c r="EJL28" s="2"/>
      <c r="EJM28" s="2"/>
      <c r="EJN28" s="2"/>
      <c r="EJO28" s="2"/>
      <c r="EJP28" s="2"/>
      <c r="EJQ28" s="2"/>
      <c r="EJR28" s="2"/>
      <c r="EJS28" s="2"/>
      <c r="EJT28" s="2"/>
      <c r="EJU28" s="2"/>
      <c r="EJV28" s="2"/>
      <c r="EJW28" s="2"/>
      <c r="EJX28" s="2"/>
      <c r="EJY28" s="2"/>
      <c r="EJZ28" s="2"/>
      <c r="EKA28" s="2"/>
      <c r="EKB28" s="2"/>
      <c r="EKC28" s="2"/>
      <c r="EKD28" s="2"/>
      <c r="EKE28" s="2"/>
      <c r="EKF28" s="2"/>
      <c r="EKG28" s="2"/>
      <c r="EKH28" s="2"/>
      <c r="EKI28" s="2"/>
      <c r="EKJ28" s="2"/>
      <c r="EKK28" s="2"/>
      <c r="EKL28" s="2"/>
      <c r="EKM28" s="2"/>
      <c r="EKN28" s="2"/>
      <c r="EKO28" s="2"/>
      <c r="EKP28" s="2"/>
      <c r="EKQ28" s="2"/>
      <c r="EKR28" s="2"/>
      <c r="EKS28" s="2"/>
      <c r="EKT28" s="2"/>
      <c r="EKU28" s="2"/>
      <c r="EKV28" s="2"/>
      <c r="EKW28" s="2"/>
      <c r="EKX28" s="2"/>
      <c r="EKY28" s="2"/>
      <c r="EKZ28" s="2"/>
      <c r="ELA28" s="2"/>
      <c r="ELB28" s="2"/>
      <c r="ELC28" s="2"/>
      <c r="ELD28" s="2"/>
      <c r="ELE28" s="2"/>
      <c r="ELF28" s="2"/>
      <c r="ELG28" s="2"/>
      <c r="ELH28" s="2"/>
      <c r="ELI28" s="2"/>
      <c r="ELJ28" s="2"/>
      <c r="ELK28" s="2"/>
      <c r="ELL28" s="2"/>
      <c r="ELM28" s="2"/>
      <c r="ELN28" s="2"/>
      <c r="ELO28" s="2"/>
      <c r="ELP28" s="2"/>
      <c r="ELQ28" s="2"/>
      <c r="ELR28" s="2"/>
      <c r="ELS28" s="2"/>
      <c r="ELT28" s="2"/>
      <c r="ELU28" s="2"/>
      <c r="ELV28" s="2"/>
      <c r="ELW28" s="2"/>
      <c r="ELX28" s="2"/>
      <c r="ELY28" s="2"/>
      <c r="ELZ28" s="2"/>
      <c r="EMA28" s="2"/>
      <c r="EMB28" s="2"/>
      <c r="EMC28" s="2"/>
      <c r="EMD28" s="2"/>
      <c r="EME28" s="2"/>
      <c r="EMF28" s="2"/>
      <c r="EMG28" s="2"/>
      <c r="EMH28" s="2"/>
      <c r="EMI28" s="2"/>
      <c r="EMJ28" s="2"/>
      <c r="EMK28" s="2"/>
      <c r="EML28" s="2"/>
      <c r="EMM28" s="2"/>
      <c r="EMN28" s="2"/>
      <c r="EMO28" s="2"/>
      <c r="EMP28" s="2"/>
      <c r="EMQ28" s="2"/>
      <c r="EMR28" s="2"/>
      <c r="EMS28" s="2"/>
      <c r="EMT28" s="2"/>
      <c r="EMU28" s="2"/>
      <c r="EMV28" s="2"/>
      <c r="EMW28" s="2"/>
      <c r="EMX28" s="2"/>
      <c r="EMY28" s="2"/>
      <c r="EMZ28" s="2"/>
      <c r="ENA28" s="2"/>
      <c r="ENB28" s="2"/>
      <c r="ENC28" s="2"/>
      <c r="END28" s="2"/>
      <c r="ENE28" s="2"/>
      <c r="ENF28" s="2"/>
      <c r="ENG28" s="2"/>
      <c r="ENH28" s="2"/>
      <c r="ENI28" s="2"/>
      <c r="ENJ28" s="2"/>
      <c r="ENK28" s="2"/>
      <c r="ENL28" s="2"/>
      <c r="ENM28" s="2"/>
      <c r="ENN28" s="2"/>
      <c r="ENO28" s="2"/>
      <c r="ENP28" s="2"/>
      <c r="ENQ28" s="2"/>
      <c r="ENR28" s="2"/>
      <c r="ENS28" s="2"/>
      <c r="ENT28" s="2"/>
      <c r="ENU28" s="2"/>
      <c r="ENV28" s="2"/>
      <c r="ENW28" s="2"/>
      <c r="ENX28" s="2"/>
      <c r="ENY28" s="2"/>
      <c r="ENZ28" s="2"/>
      <c r="EOA28" s="2"/>
      <c r="EOB28" s="2"/>
      <c r="EOC28" s="2"/>
      <c r="EOD28" s="2"/>
      <c r="EOE28" s="2"/>
      <c r="EOF28" s="2"/>
      <c r="EOG28" s="2"/>
      <c r="EOH28" s="2"/>
      <c r="EOI28" s="2"/>
      <c r="EOJ28" s="2"/>
      <c r="EOK28" s="2"/>
      <c r="EOL28" s="2"/>
      <c r="EOM28" s="2"/>
      <c r="EON28" s="2"/>
      <c r="EOO28" s="2"/>
      <c r="EOP28" s="2"/>
      <c r="EOQ28" s="2"/>
      <c r="EOR28" s="2"/>
      <c r="EOS28" s="2"/>
      <c r="EOT28" s="2"/>
      <c r="EOU28" s="2"/>
      <c r="EOV28" s="2"/>
      <c r="EOW28" s="2"/>
      <c r="EOX28" s="2"/>
      <c r="EOY28" s="2"/>
      <c r="EOZ28" s="2"/>
      <c r="EPA28" s="2"/>
      <c r="EPB28" s="2"/>
      <c r="EPC28" s="2"/>
      <c r="EPD28" s="2"/>
      <c r="EPE28" s="2"/>
      <c r="EPF28" s="2"/>
      <c r="EPG28" s="2"/>
      <c r="EPH28" s="2"/>
      <c r="EPI28" s="2"/>
      <c r="EPJ28" s="2"/>
      <c r="EPK28" s="2"/>
      <c r="EPL28" s="2"/>
      <c r="EPM28" s="2"/>
      <c r="EPN28" s="2"/>
      <c r="EPO28" s="2"/>
      <c r="EPP28" s="2"/>
      <c r="EPQ28" s="2"/>
      <c r="EPR28" s="2"/>
      <c r="EPS28" s="2"/>
      <c r="EPT28" s="2"/>
      <c r="EPU28" s="2"/>
      <c r="EPV28" s="2"/>
      <c r="EPW28" s="2"/>
      <c r="EPX28" s="2"/>
      <c r="EPY28" s="2"/>
      <c r="EPZ28" s="2"/>
      <c r="EQA28" s="2"/>
      <c r="EQB28" s="2"/>
      <c r="EQC28" s="2"/>
      <c r="EQD28" s="2"/>
      <c r="EQE28" s="2"/>
      <c r="EQF28" s="2"/>
      <c r="EQG28" s="2"/>
      <c r="EQH28" s="2"/>
      <c r="EQI28" s="2"/>
      <c r="EQJ28" s="2"/>
      <c r="EQK28" s="2"/>
      <c r="EQL28" s="2"/>
      <c r="EQM28" s="2"/>
      <c r="EQN28" s="2"/>
      <c r="EQO28" s="2"/>
      <c r="EQP28" s="2"/>
      <c r="EQQ28" s="2"/>
      <c r="EQR28" s="2"/>
      <c r="EQS28" s="2"/>
      <c r="EQT28" s="2"/>
      <c r="EQU28" s="2"/>
      <c r="EQV28" s="2"/>
      <c r="EQW28" s="2"/>
      <c r="EQX28" s="2"/>
      <c r="EQY28" s="2"/>
      <c r="EQZ28" s="2"/>
      <c r="ERA28" s="2"/>
      <c r="ERB28" s="2"/>
      <c r="ERC28" s="2"/>
      <c r="ERD28" s="2"/>
      <c r="ERE28" s="2"/>
      <c r="ERF28" s="2"/>
      <c r="ERG28" s="2"/>
      <c r="ERH28" s="2"/>
      <c r="ERI28" s="2"/>
      <c r="ERJ28" s="2"/>
      <c r="ERK28" s="2"/>
      <c r="ERL28" s="2"/>
      <c r="ERM28" s="2"/>
      <c r="ERN28" s="2"/>
      <c r="ERO28" s="2"/>
      <c r="ERP28" s="2"/>
      <c r="ERQ28" s="2"/>
      <c r="ERR28" s="2"/>
      <c r="ERS28" s="2"/>
      <c r="ERT28" s="2"/>
      <c r="ERU28" s="2"/>
      <c r="ERV28" s="2"/>
      <c r="ERW28" s="2"/>
      <c r="ERX28" s="2"/>
      <c r="ERY28" s="2"/>
      <c r="ERZ28" s="2"/>
      <c r="ESA28" s="2"/>
      <c r="ESB28" s="2"/>
      <c r="ESC28" s="2"/>
      <c r="ESD28" s="2"/>
      <c r="ESE28" s="2"/>
      <c r="ESF28" s="2"/>
      <c r="ESG28" s="2"/>
      <c r="ESH28" s="2"/>
      <c r="ESI28" s="2"/>
      <c r="ESJ28" s="2"/>
      <c r="ESK28" s="2"/>
      <c r="ESL28" s="2"/>
      <c r="ESM28" s="2"/>
      <c r="ESN28" s="2"/>
      <c r="ESO28" s="2"/>
      <c r="ESP28" s="2"/>
      <c r="ESQ28" s="2"/>
      <c r="ESR28" s="2"/>
      <c r="ESS28" s="2"/>
      <c r="EST28" s="2"/>
      <c r="ESU28" s="2"/>
      <c r="ESV28" s="2"/>
      <c r="ESW28" s="2"/>
      <c r="ESX28" s="2"/>
      <c r="ESY28" s="2"/>
      <c r="ESZ28" s="2"/>
      <c r="ETA28" s="2"/>
      <c r="ETB28" s="2"/>
      <c r="ETC28" s="2"/>
      <c r="ETD28" s="2"/>
      <c r="ETE28" s="2"/>
      <c r="ETF28" s="2"/>
      <c r="ETG28" s="2"/>
      <c r="ETH28" s="2"/>
      <c r="ETI28" s="2"/>
      <c r="ETJ28" s="2"/>
      <c r="ETK28" s="2"/>
      <c r="ETL28" s="2"/>
      <c r="ETM28" s="2"/>
      <c r="ETN28" s="2"/>
      <c r="ETO28" s="2"/>
      <c r="ETP28" s="2"/>
      <c r="ETQ28" s="2"/>
      <c r="ETR28" s="2"/>
      <c r="ETS28" s="2"/>
      <c r="ETT28" s="2"/>
      <c r="ETU28" s="2"/>
      <c r="ETV28" s="2"/>
      <c r="ETW28" s="2"/>
      <c r="ETX28" s="2"/>
      <c r="ETY28" s="2"/>
      <c r="ETZ28" s="2"/>
      <c r="EUA28" s="2"/>
      <c r="EUB28" s="2"/>
      <c r="EUC28" s="2"/>
      <c r="EUD28" s="2"/>
      <c r="EUE28" s="2"/>
      <c r="EUF28" s="2"/>
      <c r="EUG28" s="2"/>
      <c r="EUH28" s="2"/>
      <c r="EUI28" s="2"/>
      <c r="EUJ28" s="2"/>
      <c r="EUK28" s="2"/>
      <c r="EUL28" s="2"/>
      <c r="EUM28" s="2"/>
      <c r="EUN28" s="2"/>
      <c r="EUO28" s="2"/>
      <c r="EUP28" s="2"/>
      <c r="EUQ28" s="2"/>
      <c r="EUR28" s="2"/>
      <c r="EUS28" s="2"/>
      <c r="EUT28" s="2"/>
      <c r="EUU28" s="2"/>
      <c r="EUV28" s="2"/>
      <c r="EUW28" s="2"/>
      <c r="EUX28" s="2"/>
      <c r="EUY28" s="2"/>
      <c r="EUZ28" s="2"/>
      <c r="EVA28" s="2"/>
      <c r="EVB28" s="2"/>
      <c r="EVC28" s="2"/>
      <c r="EVD28" s="2"/>
      <c r="EVE28" s="2"/>
      <c r="EVF28" s="2"/>
      <c r="EVG28" s="2"/>
      <c r="EVH28" s="2"/>
      <c r="EVI28" s="2"/>
      <c r="EVJ28" s="2"/>
      <c r="EVK28" s="2"/>
      <c r="EVL28" s="2"/>
      <c r="EVM28" s="2"/>
      <c r="EVN28" s="2"/>
      <c r="EVO28" s="2"/>
      <c r="EVP28" s="2"/>
      <c r="EVQ28" s="2"/>
      <c r="EVR28" s="2"/>
      <c r="EVS28" s="2"/>
      <c r="EVT28" s="2"/>
      <c r="EVU28" s="2"/>
      <c r="EVV28" s="2"/>
      <c r="EVW28" s="2"/>
      <c r="EVX28" s="2"/>
      <c r="EVY28" s="2"/>
      <c r="EVZ28" s="2"/>
      <c r="EWA28" s="2"/>
      <c r="EWB28" s="2"/>
      <c r="EWC28" s="2"/>
      <c r="EWD28" s="2"/>
      <c r="EWE28" s="2"/>
      <c r="EWF28" s="2"/>
      <c r="EWG28" s="2"/>
      <c r="EWH28" s="2"/>
      <c r="EWI28" s="2"/>
      <c r="EWJ28" s="2"/>
      <c r="EWK28" s="2"/>
      <c r="EWL28" s="2"/>
      <c r="EWM28" s="2"/>
      <c r="EWN28" s="2"/>
      <c r="EWO28" s="2"/>
      <c r="EWP28" s="2"/>
      <c r="EWQ28" s="2"/>
      <c r="EWR28" s="2"/>
      <c r="EWS28" s="2"/>
      <c r="EWT28" s="2"/>
      <c r="EWU28" s="2"/>
      <c r="EWV28" s="2"/>
      <c r="EWW28" s="2"/>
      <c r="EWX28" s="2"/>
      <c r="EWY28" s="2"/>
      <c r="EWZ28" s="2"/>
      <c r="EXA28" s="2"/>
      <c r="EXB28" s="2"/>
      <c r="EXC28" s="2"/>
      <c r="EXD28" s="2"/>
      <c r="EXE28" s="2"/>
      <c r="EXF28" s="2"/>
      <c r="EXG28" s="2"/>
      <c r="EXH28" s="2"/>
      <c r="EXI28" s="2"/>
      <c r="EXJ28" s="2"/>
      <c r="EXK28" s="2"/>
      <c r="EXL28" s="2"/>
      <c r="EXM28" s="2"/>
      <c r="EXN28" s="2"/>
      <c r="EXO28" s="2"/>
      <c r="EXP28" s="2"/>
      <c r="EXQ28" s="2"/>
      <c r="EXR28" s="2"/>
      <c r="EXS28" s="2"/>
      <c r="EXT28" s="2"/>
      <c r="EXU28" s="2"/>
      <c r="EXV28" s="2"/>
      <c r="EXW28" s="2"/>
      <c r="EXX28" s="2"/>
      <c r="EXY28" s="2"/>
      <c r="EXZ28" s="2"/>
      <c r="EYA28" s="2"/>
      <c r="EYB28" s="2"/>
      <c r="EYC28" s="2"/>
      <c r="EYD28" s="2"/>
      <c r="EYE28" s="2"/>
      <c r="EYF28" s="2"/>
      <c r="EYG28" s="2"/>
      <c r="EYH28" s="2"/>
      <c r="EYI28" s="2"/>
      <c r="EYJ28" s="2"/>
      <c r="EYK28" s="2"/>
      <c r="EYL28" s="2"/>
      <c r="EYM28" s="2"/>
      <c r="EYN28" s="2"/>
      <c r="EYO28" s="2"/>
      <c r="EYP28" s="2"/>
      <c r="EYQ28" s="2"/>
      <c r="EYR28" s="2"/>
      <c r="EYS28" s="2"/>
      <c r="EYT28" s="2"/>
      <c r="EYU28" s="2"/>
      <c r="EYV28" s="2"/>
      <c r="EYW28" s="2"/>
      <c r="EYX28" s="2"/>
      <c r="EYY28" s="2"/>
      <c r="EYZ28" s="2"/>
      <c r="EZA28" s="2"/>
      <c r="EZB28" s="2"/>
      <c r="EZC28" s="2"/>
      <c r="EZD28" s="2"/>
      <c r="EZE28" s="2"/>
      <c r="EZF28" s="2"/>
      <c r="EZG28" s="2"/>
      <c r="EZH28" s="2"/>
      <c r="EZI28" s="2"/>
      <c r="EZJ28" s="2"/>
      <c r="EZK28" s="2"/>
      <c r="EZL28" s="2"/>
      <c r="EZM28" s="2"/>
      <c r="EZN28" s="2"/>
      <c r="EZO28" s="2"/>
      <c r="EZP28" s="2"/>
      <c r="EZQ28" s="2"/>
      <c r="EZR28" s="2"/>
      <c r="EZS28" s="2"/>
      <c r="EZT28" s="2"/>
      <c r="EZU28" s="2"/>
      <c r="EZV28" s="2"/>
      <c r="EZW28" s="2"/>
      <c r="EZX28" s="2"/>
      <c r="EZY28" s="2"/>
      <c r="EZZ28" s="2"/>
      <c r="FAA28" s="2"/>
      <c r="FAB28" s="2"/>
      <c r="FAC28" s="2"/>
      <c r="FAD28" s="2"/>
      <c r="FAE28" s="2"/>
      <c r="FAF28" s="2"/>
      <c r="FAG28" s="2"/>
      <c r="FAH28" s="2"/>
      <c r="FAI28" s="2"/>
      <c r="FAJ28" s="2"/>
      <c r="FAK28" s="2"/>
      <c r="FAL28" s="2"/>
      <c r="FAM28" s="2"/>
      <c r="FAN28" s="2"/>
      <c r="FAO28" s="2"/>
      <c r="FAP28" s="2"/>
      <c r="FAQ28" s="2"/>
      <c r="FAR28" s="2"/>
      <c r="FAS28" s="2"/>
      <c r="FAT28" s="2"/>
      <c r="FAU28" s="2"/>
      <c r="FAV28" s="2"/>
      <c r="FAW28" s="2"/>
      <c r="FAX28" s="2"/>
      <c r="FAY28" s="2"/>
      <c r="FAZ28" s="2"/>
      <c r="FBA28" s="2"/>
      <c r="FBB28" s="2"/>
      <c r="FBC28" s="2"/>
      <c r="FBD28" s="2"/>
      <c r="FBE28" s="2"/>
      <c r="FBF28" s="2"/>
      <c r="FBG28" s="2"/>
      <c r="FBH28" s="2"/>
      <c r="FBI28" s="2"/>
      <c r="FBJ28" s="2"/>
      <c r="FBK28" s="2"/>
      <c r="FBL28" s="2"/>
      <c r="FBM28" s="2"/>
      <c r="FBN28" s="2"/>
      <c r="FBO28" s="2"/>
      <c r="FBP28" s="2"/>
      <c r="FBQ28" s="2"/>
      <c r="FBR28" s="2"/>
      <c r="FBS28" s="2"/>
      <c r="FBT28" s="2"/>
      <c r="FBU28" s="2"/>
      <c r="FBV28" s="2"/>
      <c r="FBW28" s="2"/>
      <c r="FBX28" s="2"/>
      <c r="FBY28" s="2"/>
      <c r="FBZ28" s="2"/>
      <c r="FCA28" s="2"/>
      <c r="FCB28" s="2"/>
      <c r="FCC28" s="2"/>
      <c r="FCD28" s="2"/>
      <c r="FCE28" s="2"/>
      <c r="FCF28" s="2"/>
      <c r="FCG28" s="2"/>
      <c r="FCH28" s="2"/>
      <c r="FCI28" s="2"/>
      <c r="FCJ28" s="2"/>
      <c r="FCK28" s="2"/>
      <c r="FCL28" s="2"/>
      <c r="FCM28" s="2"/>
      <c r="FCN28" s="2"/>
      <c r="FCO28" s="2"/>
      <c r="FCP28" s="2"/>
      <c r="FCQ28" s="2"/>
      <c r="FCR28" s="2"/>
      <c r="FCS28" s="2"/>
      <c r="FCT28" s="2"/>
      <c r="FCU28" s="2"/>
      <c r="FCV28" s="2"/>
      <c r="FCW28" s="2"/>
      <c r="FCX28" s="2"/>
      <c r="FCY28" s="2"/>
      <c r="FCZ28" s="2"/>
      <c r="FDA28" s="2"/>
      <c r="FDB28" s="2"/>
      <c r="FDC28" s="2"/>
      <c r="FDD28" s="2"/>
      <c r="FDE28" s="2"/>
      <c r="FDF28" s="2"/>
      <c r="FDG28" s="2"/>
      <c r="FDH28" s="2"/>
      <c r="FDI28" s="2"/>
      <c r="FDJ28" s="2"/>
      <c r="FDK28" s="2"/>
      <c r="FDL28" s="2"/>
      <c r="FDM28" s="2"/>
      <c r="FDN28" s="2"/>
      <c r="FDO28" s="2"/>
      <c r="FDP28" s="2"/>
      <c r="FDQ28" s="2"/>
      <c r="FDR28" s="2"/>
      <c r="FDS28" s="2"/>
      <c r="FDT28" s="2"/>
      <c r="FDU28" s="2"/>
      <c r="FDV28" s="2"/>
      <c r="FDW28" s="2"/>
      <c r="FDX28" s="2"/>
      <c r="FDY28" s="2"/>
      <c r="FDZ28" s="2"/>
      <c r="FEA28" s="2"/>
      <c r="FEB28" s="2"/>
      <c r="FEC28" s="2"/>
      <c r="FED28" s="2"/>
      <c r="FEE28" s="2"/>
      <c r="FEF28" s="2"/>
      <c r="FEG28" s="2"/>
      <c r="FEH28" s="2"/>
      <c r="FEI28" s="2"/>
      <c r="FEJ28" s="2"/>
      <c r="FEK28" s="2"/>
      <c r="FEL28" s="2"/>
      <c r="FEM28" s="2"/>
      <c r="FEN28" s="2"/>
      <c r="FEO28" s="2"/>
      <c r="FEP28" s="2"/>
      <c r="FEQ28" s="2"/>
      <c r="FER28" s="2"/>
      <c r="FES28" s="2"/>
      <c r="FET28" s="2"/>
      <c r="FEU28" s="2"/>
      <c r="FEV28" s="2"/>
      <c r="FEW28" s="2"/>
      <c r="FEX28" s="2"/>
      <c r="FEY28" s="2"/>
      <c r="FEZ28" s="2"/>
      <c r="FFA28" s="2"/>
      <c r="FFB28" s="2"/>
      <c r="FFC28" s="2"/>
      <c r="FFD28" s="2"/>
      <c r="FFE28" s="2"/>
      <c r="FFF28" s="2"/>
      <c r="FFG28" s="2"/>
      <c r="FFH28" s="2"/>
      <c r="FFI28" s="2"/>
      <c r="FFJ28" s="2"/>
      <c r="FFK28" s="2"/>
      <c r="FFL28" s="2"/>
      <c r="FFM28" s="2"/>
      <c r="FFN28" s="2"/>
      <c r="FFO28" s="2"/>
      <c r="FFP28" s="2"/>
      <c r="FFQ28" s="2"/>
      <c r="FFR28" s="2"/>
      <c r="FFS28" s="2"/>
      <c r="FFT28" s="2"/>
      <c r="FFU28" s="2"/>
      <c r="FFV28" s="2"/>
      <c r="FFW28" s="2"/>
      <c r="FFX28" s="2"/>
      <c r="FFY28" s="2"/>
      <c r="FFZ28" s="2"/>
      <c r="FGA28" s="2"/>
      <c r="FGB28" s="2"/>
      <c r="FGC28" s="2"/>
      <c r="FGD28" s="2"/>
      <c r="FGE28" s="2"/>
      <c r="FGF28" s="2"/>
      <c r="FGG28" s="2"/>
      <c r="FGH28" s="2"/>
      <c r="FGI28" s="2"/>
      <c r="FGJ28" s="2"/>
      <c r="FGK28" s="2"/>
      <c r="FGL28" s="2"/>
      <c r="FGM28" s="2"/>
      <c r="FGN28" s="2"/>
      <c r="FGO28" s="2"/>
      <c r="FGP28" s="2"/>
      <c r="FGQ28" s="2"/>
      <c r="FGR28" s="2"/>
      <c r="FGS28" s="2"/>
      <c r="FGT28" s="2"/>
      <c r="FGU28" s="2"/>
      <c r="FGV28" s="2"/>
      <c r="FGW28" s="2"/>
      <c r="FGX28" s="2"/>
      <c r="FGY28" s="2"/>
      <c r="FGZ28" s="2"/>
      <c r="FHA28" s="2"/>
      <c r="FHB28" s="2"/>
      <c r="FHC28" s="2"/>
      <c r="FHD28" s="2"/>
      <c r="FHE28" s="2"/>
      <c r="FHF28" s="2"/>
      <c r="FHG28" s="2"/>
      <c r="FHH28" s="2"/>
      <c r="FHI28" s="2"/>
      <c r="FHJ28" s="2"/>
      <c r="FHK28" s="2"/>
      <c r="FHL28" s="2"/>
      <c r="FHM28" s="2"/>
      <c r="FHN28" s="2"/>
      <c r="FHO28" s="2"/>
      <c r="FHP28" s="2"/>
      <c r="FHQ28" s="2"/>
      <c r="FHR28" s="2"/>
      <c r="FHS28" s="2"/>
      <c r="FHT28" s="2"/>
      <c r="FHU28" s="2"/>
      <c r="FHV28" s="2"/>
      <c r="FHW28" s="2"/>
      <c r="FHX28" s="2"/>
      <c r="FHY28" s="2"/>
      <c r="FHZ28" s="2"/>
      <c r="FIA28" s="2"/>
      <c r="FIB28" s="2"/>
      <c r="FIC28" s="2"/>
      <c r="FID28" s="2"/>
      <c r="FIE28" s="2"/>
      <c r="FIF28" s="2"/>
      <c r="FIG28" s="2"/>
      <c r="FIH28" s="2"/>
      <c r="FII28" s="2"/>
      <c r="FIJ28" s="2"/>
      <c r="FIK28" s="2"/>
      <c r="FIL28" s="2"/>
      <c r="FIM28" s="2"/>
      <c r="FIN28" s="2"/>
      <c r="FIO28" s="2"/>
      <c r="FIP28" s="2"/>
      <c r="FIQ28" s="2"/>
      <c r="FIR28" s="2"/>
      <c r="FIS28" s="2"/>
      <c r="FIT28" s="2"/>
      <c r="FIU28" s="2"/>
      <c r="FIV28" s="2"/>
      <c r="FIW28" s="2"/>
      <c r="FIX28" s="2"/>
      <c r="FIY28" s="2"/>
      <c r="FIZ28" s="2"/>
      <c r="FJA28" s="2"/>
      <c r="FJB28" s="2"/>
      <c r="FJC28" s="2"/>
      <c r="FJD28" s="2"/>
      <c r="FJE28" s="2"/>
      <c r="FJF28" s="2"/>
      <c r="FJG28" s="2"/>
      <c r="FJH28" s="2"/>
      <c r="FJI28" s="2"/>
      <c r="FJJ28" s="2"/>
      <c r="FJK28" s="2"/>
      <c r="FJL28" s="2"/>
      <c r="FJM28" s="2"/>
      <c r="FJN28" s="2"/>
      <c r="FJO28" s="2"/>
      <c r="FJP28" s="2"/>
      <c r="FJQ28" s="2"/>
      <c r="FJR28" s="2"/>
      <c r="FJS28" s="2"/>
      <c r="FJT28" s="2"/>
      <c r="FJU28" s="2"/>
      <c r="FJV28" s="2"/>
      <c r="FJW28" s="2"/>
      <c r="FJX28" s="2"/>
      <c r="FJY28" s="2"/>
      <c r="FJZ28" s="2"/>
      <c r="FKA28" s="2"/>
      <c r="FKB28" s="2"/>
      <c r="FKC28" s="2"/>
      <c r="FKD28" s="2"/>
      <c r="FKE28" s="2"/>
      <c r="FKF28" s="2"/>
      <c r="FKG28" s="2"/>
      <c r="FKH28" s="2"/>
      <c r="FKI28" s="2"/>
      <c r="FKJ28" s="2"/>
      <c r="FKK28" s="2"/>
      <c r="FKL28" s="2"/>
      <c r="FKM28" s="2"/>
      <c r="FKN28" s="2"/>
      <c r="FKO28" s="2"/>
      <c r="FKP28" s="2"/>
      <c r="FKQ28" s="2"/>
      <c r="FKR28" s="2"/>
      <c r="FKS28" s="2"/>
      <c r="FKT28" s="2"/>
      <c r="FKU28" s="2"/>
      <c r="FKV28" s="2"/>
      <c r="FKW28" s="2"/>
      <c r="FKX28" s="2"/>
      <c r="FKY28" s="2"/>
      <c r="FKZ28" s="2"/>
      <c r="FLA28" s="2"/>
      <c r="FLB28" s="2"/>
      <c r="FLC28" s="2"/>
      <c r="FLD28" s="2"/>
      <c r="FLE28" s="2"/>
      <c r="FLF28" s="2"/>
      <c r="FLG28" s="2"/>
      <c r="FLH28" s="2"/>
      <c r="FLI28" s="2"/>
      <c r="FLJ28" s="2"/>
      <c r="FLK28" s="2"/>
      <c r="FLL28" s="2"/>
      <c r="FLM28" s="2"/>
      <c r="FLN28" s="2"/>
      <c r="FLO28" s="2"/>
      <c r="FLP28" s="2"/>
      <c r="FLQ28" s="2"/>
      <c r="FLR28" s="2"/>
      <c r="FLS28" s="2"/>
      <c r="FLT28" s="2"/>
      <c r="FLU28" s="2"/>
      <c r="FLV28" s="2"/>
      <c r="FLW28" s="2"/>
      <c r="FLX28" s="2"/>
      <c r="FLY28" s="2"/>
      <c r="FLZ28" s="2"/>
      <c r="FMA28" s="2"/>
      <c r="FMB28" s="2"/>
      <c r="FMC28" s="2"/>
      <c r="FMD28" s="2"/>
      <c r="FME28" s="2"/>
      <c r="FMF28" s="2"/>
      <c r="FMG28" s="2"/>
      <c r="FMH28" s="2"/>
      <c r="FMI28" s="2"/>
      <c r="FMJ28" s="2"/>
      <c r="FMK28" s="2"/>
      <c r="FML28" s="2"/>
      <c r="FMM28" s="2"/>
      <c r="FMN28" s="2"/>
      <c r="FMO28" s="2"/>
      <c r="FMP28" s="2"/>
      <c r="FMQ28" s="2"/>
      <c r="FMR28" s="2"/>
      <c r="FMS28" s="2"/>
      <c r="FMT28" s="2"/>
      <c r="FMU28" s="2"/>
      <c r="FMV28" s="2"/>
      <c r="FMW28" s="2"/>
      <c r="FMX28" s="2"/>
      <c r="FMY28" s="2"/>
      <c r="FMZ28" s="2"/>
      <c r="FNA28" s="2"/>
      <c r="FNB28" s="2"/>
      <c r="FNC28" s="2"/>
      <c r="FND28" s="2"/>
      <c r="FNE28" s="2"/>
      <c r="FNF28" s="2"/>
      <c r="FNG28" s="2"/>
      <c r="FNH28" s="2"/>
      <c r="FNI28" s="2"/>
      <c r="FNJ28" s="2"/>
      <c r="FNK28" s="2"/>
      <c r="FNL28" s="2"/>
      <c r="FNM28" s="2"/>
      <c r="FNN28" s="2"/>
      <c r="FNO28" s="2"/>
      <c r="FNP28" s="2"/>
      <c r="FNQ28" s="2"/>
      <c r="FNR28" s="2"/>
      <c r="FNS28" s="2"/>
      <c r="FNT28" s="2"/>
      <c r="FNU28" s="2"/>
      <c r="FNV28" s="2"/>
      <c r="FNW28" s="2"/>
      <c r="FNX28" s="2"/>
      <c r="FNY28" s="2"/>
      <c r="FNZ28" s="2"/>
      <c r="FOA28" s="2"/>
      <c r="FOB28" s="2"/>
      <c r="FOC28" s="2"/>
      <c r="FOD28" s="2"/>
      <c r="FOE28" s="2"/>
      <c r="FOF28" s="2"/>
      <c r="FOG28" s="2"/>
      <c r="FOH28" s="2"/>
      <c r="FOI28" s="2"/>
      <c r="FOJ28" s="2"/>
      <c r="FOK28" s="2"/>
      <c r="FOL28" s="2"/>
      <c r="FOM28" s="2"/>
      <c r="FON28" s="2"/>
      <c r="FOO28" s="2"/>
      <c r="FOP28" s="2"/>
      <c r="FOQ28" s="2"/>
      <c r="FOR28" s="2"/>
      <c r="FOS28" s="2"/>
      <c r="FOT28" s="2"/>
      <c r="FOU28" s="2"/>
      <c r="FOV28" s="2"/>
      <c r="FOW28" s="2"/>
      <c r="FOX28" s="2"/>
      <c r="FOY28" s="2"/>
      <c r="FOZ28" s="2"/>
      <c r="FPA28" s="2"/>
      <c r="FPB28" s="2"/>
      <c r="FPC28" s="2"/>
      <c r="FPD28" s="2"/>
      <c r="FPE28" s="2"/>
      <c r="FPF28" s="2"/>
      <c r="FPG28" s="2"/>
      <c r="FPH28" s="2"/>
      <c r="FPI28" s="2"/>
      <c r="FPJ28" s="2"/>
      <c r="FPK28" s="2"/>
      <c r="FPL28" s="2"/>
      <c r="FPM28" s="2"/>
      <c r="FPN28" s="2"/>
      <c r="FPO28" s="2"/>
      <c r="FPP28" s="2"/>
      <c r="FPQ28" s="2"/>
      <c r="FPR28" s="2"/>
      <c r="FPS28" s="2"/>
      <c r="FPT28" s="2"/>
      <c r="FPU28" s="2"/>
      <c r="FPV28" s="2"/>
      <c r="FPW28" s="2"/>
      <c r="FPX28" s="2"/>
      <c r="FPY28" s="2"/>
      <c r="FPZ28" s="2"/>
      <c r="FQA28" s="2"/>
      <c r="FQB28" s="2"/>
      <c r="FQC28" s="2"/>
      <c r="FQD28" s="2"/>
      <c r="FQE28" s="2"/>
      <c r="FQF28" s="2"/>
      <c r="FQG28" s="2"/>
      <c r="FQH28" s="2"/>
      <c r="FQI28" s="2"/>
      <c r="FQJ28" s="2"/>
      <c r="FQK28" s="2"/>
      <c r="FQL28" s="2"/>
      <c r="FQM28" s="2"/>
      <c r="FQN28" s="2"/>
      <c r="FQO28" s="2"/>
      <c r="FQP28" s="2"/>
      <c r="FQQ28" s="2"/>
      <c r="FQR28" s="2"/>
      <c r="FQS28" s="2"/>
      <c r="FQT28" s="2"/>
      <c r="FQU28" s="2"/>
      <c r="FQV28" s="2"/>
      <c r="FQW28" s="2"/>
      <c r="FQX28" s="2"/>
      <c r="FQY28" s="2"/>
      <c r="FQZ28" s="2"/>
      <c r="FRA28" s="2"/>
      <c r="FRB28" s="2"/>
      <c r="FRC28" s="2"/>
      <c r="FRD28" s="2"/>
      <c r="FRE28" s="2"/>
      <c r="FRF28" s="2"/>
      <c r="FRG28" s="2"/>
      <c r="FRH28" s="2"/>
      <c r="FRI28" s="2"/>
      <c r="FRJ28" s="2"/>
      <c r="FRK28" s="2"/>
      <c r="FRL28" s="2"/>
      <c r="FRM28" s="2"/>
      <c r="FRN28" s="2"/>
      <c r="FRO28" s="2"/>
      <c r="FRP28" s="2"/>
      <c r="FRQ28" s="2"/>
      <c r="FRR28" s="2"/>
      <c r="FRS28" s="2"/>
      <c r="FRT28" s="2"/>
      <c r="FRU28" s="2"/>
      <c r="FRV28" s="2"/>
      <c r="FRW28" s="2"/>
      <c r="FRX28" s="2"/>
      <c r="FRY28" s="2"/>
      <c r="FRZ28" s="2"/>
      <c r="FSA28" s="2"/>
      <c r="FSB28" s="2"/>
      <c r="FSC28" s="2"/>
      <c r="FSD28" s="2"/>
      <c r="FSE28" s="2"/>
      <c r="FSF28" s="2"/>
      <c r="FSG28" s="2"/>
      <c r="FSH28" s="2"/>
      <c r="FSI28" s="2"/>
      <c r="FSJ28" s="2"/>
      <c r="FSK28" s="2"/>
      <c r="FSL28" s="2"/>
      <c r="FSM28" s="2"/>
      <c r="FSN28" s="2"/>
      <c r="FSO28" s="2"/>
      <c r="FSP28" s="2"/>
      <c r="FSQ28" s="2"/>
      <c r="FSR28" s="2"/>
      <c r="FSS28" s="2"/>
      <c r="FST28" s="2"/>
      <c r="FSU28" s="2"/>
      <c r="FSV28" s="2"/>
      <c r="FSW28" s="2"/>
      <c r="FSX28" s="2"/>
      <c r="FSY28" s="2"/>
      <c r="FSZ28" s="2"/>
      <c r="FTA28" s="2"/>
      <c r="FTB28" s="2"/>
      <c r="FTC28" s="2"/>
      <c r="FTD28" s="2"/>
      <c r="FTE28" s="2"/>
      <c r="FTF28" s="2"/>
      <c r="FTG28" s="2"/>
      <c r="FTH28" s="2"/>
      <c r="FTI28" s="2"/>
      <c r="FTJ28" s="2"/>
      <c r="FTK28" s="2"/>
      <c r="FTL28" s="2"/>
      <c r="FTM28" s="2"/>
      <c r="FTN28" s="2"/>
      <c r="FTO28" s="2"/>
      <c r="FTP28" s="2"/>
      <c r="FTQ28" s="2"/>
      <c r="FTR28" s="2"/>
      <c r="FTS28" s="2"/>
      <c r="FTT28" s="2"/>
      <c r="FTU28" s="2"/>
      <c r="FTV28" s="2"/>
      <c r="FTW28" s="2"/>
      <c r="FTX28" s="2"/>
      <c r="FTY28" s="2"/>
      <c r="FTZ28" s="2"/>
      <c r="FUA28" s="2"/>
      <c r="FUB28" s="2"/>
      <c r="FUC28" s="2"/>
      <c r="FUD28" s="2"/>
      <c r="FUE28" s="2"/>
      <c r="FUF28" s="2"/>
      <c r="FUG28" s="2"/>
      <c r="FUH28" s="2"/>
      <c r="FUI28" s="2"/>
      <c r="FUJ28" s="2"/>
      <c r="FUK28" s="2"/>
      <c r="FUL28" s="2"/>
      <c r="FUM28" s="2"/>
      <c r="FUN28" s="2"/>
      <c r="FUO28" s="2"/>
      <c r="FUP28" s="2"/>
      <c r="FUQ28" s="2"/>
      <c r="FUR28" s="2"/>
      <c r="FUS28" s="2"/>
      <c r="FUT28" s="2"/>
      <c r="FUU28" s="2"/>
      <c r="FUV28" s="2"/>
      <c r="FUW28" s="2"/>
      <c r="FUX28" s="2"/>
      <c r="FUY28" s="2"/>
      <c r="FUZ28" s="2"/>
      <c r="FVA28" s="2"/>
      <c r="FVB28" s="2"/>
      <c r="FVC28" s="2"/>
      <c r="FVD28" s="2"/>
      <c r="FVE28" s="2"/>
      <c r="FVF28" s="2"/>
      <c r="FVG28" s="2"/>
      <c r="FVH28" s="2"/>
      <c r="FVI28" s="2"/>
      <c r="FVJ28" s="2"/>
      <c r="FVK28" s="2"/>
      <c r="FVL28" s="2"/>
      <c r="FVM28" s="2"/>
      <c r="FVN28" s="2"/>
      <c r="FVO28" s="2"/>
      <c r="FVP28" s="2"/>
      <c r="FVQ28" s="2"/>
      <c r="FVR28" s="2"/>
      <c r="FVS28" s="2"/>
      <c r="FVT28" s="2"/>
      <c r="FVU28" s="2"/>
      <c r="FVV28" s="2"/>
      <c r="FVW28" s="2"/>
      <c r="FVX28" s="2"/>
      <c r="FVY28" s="2"/>
      <c r="FVZ28" s="2"/>
      <c r="FWA28" s="2"/>
      <c r="FWB28" s="2"/>
      <c r="FWC28" s="2"/>
      <c r="FWD28" s="2"/>
      <c r="FWE28" s="2"/>
      <c r="FWF28" s="2"/>
      <c r="FWG28" s="2"/>
      <c r="FWH28" s="2"/>
      <c r="FWI28" s="2"/>
      <c r="FWJ28" s="2"/>
      <c r="FWK28" s="2"/>
      <c r="FWL28" s="2"/>
      <c r="FWM28" s="2"/>
      <c r="FWN28" s="2"/>
      <c r="FWO28" s="2"/>
      <c r="FWP28" s="2"/>
      <c r="FWQ28" s="2"/>
      <c r="FWR28" s="2"/>
      <c r="FWS28" s="2"/>
      <c r="FWT28" s="2"/>
      <c r="FWU28" s="2"/>
      <c r="FWV28" s="2"/>
      <c r="FWW28" s="2"/>
      <c r="FWX28" s="2"/>
      <c r="FWY28" s="2"/>
      <c r="FWZ28" s="2"/>
      <c r="FXA28" s="2"/>
      <c r="FXB28" s="2"/>
      <c r="FXC28" s="2"/>
      <c r="FXD28" s="2"/>
      <c r="FXE28" s="2"/>
      <c r="FXF28" s="2"/>
      <c r="FXG28" s="2"/>
      <c r="FXH28" s="2"/>
      <c r="FXI28" s="2"/>
      <c r="FXJ28" s="2"/>
      <c r="FXK28" s="2"/>
      <c r="FXL28" s="2"/>
      <c r="FXM28" s="2"/>
      <c r="FXN28" s="2"/>
      <c r="FXO28" s="2"/>
      <c r="FXP28" s="2"/>
      <c r="FXQ28" s="2"/>
      <c r="FXR28" s="2"/>
      <c r="FXS28" s="2"/>
      <c r="FXT28" s="2"/>
      <c r="FXU28" s="2"/>
      <c r="FXV28" s="2"/>
      <c r="FXW28" s="2"/>
      <c r="FXX28" s="2"/>
      <c r="FXY28" s="2"/>
      <c r="FXZ28" s="2"/>
      <c r="FYA28" s="2"/>
      <c r="FYB28" s="2"/>
      <c r="FYC28" s="2"/>
      <c r="FYD28" s="2"/>
      <c r="FYE28" s="2"/>
      <c r="FYF28" s="2"/>
      <c r="FYG28" s="2"/>
      <c r="FYH28" s="2"/>
      <c r="FYI28" s="2"/>
      <c r="FYJ28" s="2"/>
      <c r="FYK28" s="2"/>
      <c r="FYL28" s="2"/>
      <c r="FYM28" s="2"/>
      <c r="FYN28" s="2"/>
      <c r="FYO28" s="2"/>
      <c r="FYP28" s="2"/>
      <c r="FYQ28" s="2"/>
      <c r="FYR28" s="2"/>
      <c r="FYS28" s="2"/>
      <c r="FYT28" s="2"/>
      <c r="FYU28" s="2"/>
      <c r="FYV28" s="2"/>
      <c r="FYW28" s="2"/>
      <c r="FYX28" s="2"/>
      <c r="FYY28" s="2"/>
      <c r="FYZ28" s="2"/>
      <c r="FZA28" s="2"/>
      <c r="FZB28" s="2"/>
      <c r="FZC28" s="2"/>
      <c r="FZD28" s="2"/>
      <c r="FZE28" s="2"/>
      <c r="FZF28" s="2"/>
      <c r="FZG28" s="2"/>
      <c r="FZH28" s="2"/>
      <c r="FZI28" s="2"/>
      <c r="FZJ28" s="2"/>
      <c r="FZK28" s="2"/>
      <c r="FZL28" s="2"/>
      <c r="FZM28" s="2"/>
      <c r="FZN28" s="2"/>
      <c r="FZO28" s="2"/>
      <c r="FZP28" s="2"/>
      <c r="FZQ28" s="2"/>
      <c r="FZR28" s="2"/>
      <c r="FZS28" s="2"/>
      <c r="FZT28" s="2"/>
      <c r="FZU28" s="2"/>
      <c r="FZV28" s="2"/>
      <c r="FZW28" s="2"/>
      <c r="FZX28" s="2"/>
      <c r="FZY28" s="2"/>
      <c r="FZZ28" s="2"/>
      <c r="GAA28" s="2"/>
      <c r="GAB28" s="2"/>
      <c r="GAC28" s="2"/>
      <c r="GAD28" s="2"/>
      <c r="GAE28" s="2"/>
      <c r="GAF28" s="2"/>
      <c r="GAG28" s="2"/>
      <c r="GAH28" s="2"/>
      <c r="GAI28" s="2"/>
      <c r="GAJ28" s="2"/>
      <c r="GAK28" s="2"/>
      <c r="GAL28" s="2"/>
      <c r="GAM28" s="2"/>
      <c r="GAN28" s="2"/>
      <c r="GAO28" s="2"/>
      <c r="GAP28" s="2"/>
      <c r="GAQ28" s="2"/>
      <c r="GAR28" s="2"/>
      <c r="GAS28" s="2"/>
      <c r="GAT28" s="2"/>
      <c r="GAU28" s="2"/>
      <c r="GAV28" s="2"/>
      <c r="GAW28" s="2"/>
      <c r="GAX28" s="2"/>
      <c r="GAY28" s="2"/>
      <c r="GAZ28" s="2"/>
      <c r="GBA28" s="2"/>
      <c r="GBB28" s="2"/>
      <c r="GBC28" s="2"/>
      <c r="GBD28" s="2"/>
      <c r="GBE28" s="2"/>
      <c r="GBF28" s="2"/>
      <c r="GBG28" s="2"/>
      <c r="GBH28" s="2"/>
      <c r="GBI28" s="2"/>
      <c r="GBJ28" s="2"/>
      <c r="GBK28" s="2"/>
      <c r="GBL28" s="2"/>
      <c r="GBM28" s="2"/>
      <c r="GBN28" s="2"/>
      <c r="GBO28" s="2"/>
      <c r="GBP28" s="2"/>
      <c r="GBQ28" s="2"/>
      <c r="GBR28" s="2"/>
      <c r="GBS28" s="2"/>
      <c r="GBT28" s="2"/>
      <c r="GBU28" s="2"/>
      <c r="GBV28" s="2"/>
      <c r="GBW28" s="2"/>
      <c r="GBX28" s="2"/>
      <c r="GBY28" s="2"/>
      <c r="GBZ28" s="2"/>
      <c r="GCA28" s="2"/>
      <c r="GCB28" s="2"/>
      <c r="GCC28" s="2"/>
      <c r="GCD28" s="2"/>
      <c r="GCE28" s="2"/>
      <c r="GCF28" s="2"/>
      <c r="GCG28" s="2"/>
      <c r="GCH28" s="2"/>
      <c r="GCI28" s="2"/>
      <c r="GCJ28" s="2"/>
      <c r="GCK28" s="2"/>
      <c r="GCL28" s="2"/>
      <c r="GCM28" s="2"/>
      <c r="GCN28" s="2"/>
      <c r="GCO28" s="2"/>
      <c r="GCP28" s="2"/>
      <c r="GCQ28" s="2"/>
      <c r="GCR28" s="2"/>
      <c r="GCS28" s="2"/>
      <c r="GCT28" s="2"/>
      <c r="GCU28" s="2"/>
      <c r="GCV28" s="2"/>
      <c r="GCW28" s="2"/>
      <c r="GCX28" s="2"/>
      <c r="GCY28" s="2"/>
      <c r="GCZ28" s="2"/>
      <c r="GDA28" s="2"/>
      <c r="GDB28" s="2"/>
      <c r="GDC28" s="2"/>
      <c r="GDD28" s="2"/>
      <c r="GDE28" s="2"/>
      <c r="GDF28" s="2"/>
      <c r="GDG28" s="2"/>
      <c r="GDH28" s="2"/>
      <c r="GDI28" s="2"/>
      <c r="GDJ28" s="2"/>
      <c r="GDK28" s="2"/>
      <c r="GDL28" s="2"/>
      <c r="GDM28" s="2"/>
      <c r="GDN28" s="2"/>
      <c r="GDO28" s="2"/>
      <c r="GDP28" s="2"/>
      <c r="GDQ28" s="2"/>
      <c r="GDR28" s="2"/>
      <c r="GDS28" s="2"/>
      <c r="GDT28" s="2"/>
      <c r="GDU28" s="2"/>
      <c r="GDV28" s="2"/>
      <c r="GDW28" s="2"/>
      <c r="GDX28" s="2"/>
      <c r="GDY28" s="2"/>
      <c r="GDZ28" s="2"/>
      <c r="GEA28" s="2"/>
      <c r="GEB28" s="2"/>
      <c r="GEC28" s="2"/>
      <c r="GED28" s="2"/>
      <c r="GEE28" s="2"/>
      <c r="GEF28" s="2"/>
      <c r="GEG28" s="2"/>
      <c r="GEH28" s="2"/>
      <c r="GEI28" s="2"/>
      <c r="GEJ28" s="2"/>
      <c r="GEK28" s="2"/>
      <c r="GEL28" s="2"/>
      <c r="GEM28" s="2"/>
      <c r="GEN28" s="2"/>
      <c r="GEO28" s="2"/>
      <c r="GEP28" s="2"/>
      <c r="GEQ28" s="2"/>
      <c r="GER28" s="2"/>
      <c r="GES28" s="2"/>
      <c r="GET28" s="2"/>
      <c r="GEU28" s="2"/>
      <c r="GEV28" s="2"/>
      <c r="GEW28" s="2"/>
      <c r="GEX28" s="2"/>
      <c r="GEY28" s="2"/>
      <c r="GEZ28" s="2"/>
      <c r="GFA28" s="2"/>
      <c r="GFB28" s="2"/>
      <c r="GFC28" s="2"/>
      <c r="GFD28" s="2"/>
      <c r="GFE28" s="2"/>
      <c r="GFF28" s="2"/>
      <c r="GFG28" s="2"/>
      <c r="GFH28" s="2"/>
      <c r="GFI28" s="2"/>
      <c r="GFJ28" s="2"/>
      <c r="GFK28" s="2"/>
      <c r="GFL28" s="2"/>
      <c r="GFM28" s="2"/>
      <c r="GFN28" s="2"/>
      <c r="GFO28" s="2"/>
      <c r="GFP28" s="2"/>
      <c r="GFQ28" s="2"/>
      <c r="GFR28" s="2"/>
      <c r="GFS28" s="2"/>
      <c r="GFT28" s="2"/>
      <c r="GFU28" s="2"/>
      <c r="GFV28" s="2"/>
      <c r="GFW28" s="2"/>
      <c r="GFX28" s="2"/>
      <c r="GFY28" s="2"/>
      <c r="GFZ28" s="2"/>
      <c r="GGA28" s="2"/>
      <c r="GGB28" s="2"/>
      <c r="GGC28" s="2"/>
      <c r="GGD28" s="2"/>
      <c r="GGE28" s="2"/>
      <c r="GGF28" s="2"/>
      <c r="GGG28" s="2"/>
      <c r="GGH28" s="2"/>
      <c r="GGI28" s="2"/>
      <c r="GGJ28" s="2"/>
      <c r="GGK28" s="2"/>
      <c r="GGL28" s="2"/>
      <c r="GGM28" s="2"/>
      <c r="GGN28" s="2"/>
      <c r="GGO28" s="2"/>
      <c r="GGP28" s="2"/>
      <c r="GGQ28" s="2"/>
      <c r="GGR28" s="2"/>
      <c r="GGS28" s="2"/>
      <c r="GGT28" s="2"/>
      <c r="GGU28" s="2"/>
      <c r="GGV28" s="2"/>
      <c r="GGW28" s="2"/>
      <c r="GGX28" s="2"/>
      <c r="GGY28" s="2"/>
      <c r="GGZ28" s="2"/>
      <c r="GHA28" s="2"/>
      <c r="GHB28" s="2"/>
      <c r="GHC28" s="2"/>
      <c r="GHD28" s="2"/>
      <c r="GHE28" s="2"/>
      <c r="GHF28" s="2"/>
      <c r="GHG28" s="2"/>
      <c r="GHH28" s="2"/>
      <c r="GHI28" s="2"/>
      <c r="GHJ28" s="2"/>
      <c r="GHK28" s="2"/>
      <c r="GHL28" s="2"/>
      <c r="GHM28" s="2"/>
      <c r="GHN28" s="2"/>
      <c r="GHO28" s="2"/>
      <c r="GHP28" s="2"/>
      <c r="GHQ28" s="2"/>
      <c r="GHR28" s="2"/>
      <c r="GHS28" s="2"/>
      <c r="GHT28" s="2"/>
      <c r="GHU28" s="2"/>
      <c r="GHV28" s="2"/>
      <c r="GHW28" s="2"/>
      <c r="GHX28" s="2"/>
      <c r="GHY28" s="2"/>
      <c r="GHZ28" s="2"/>
      <c r="GIA28" s="2"/>
      <c r="GIB28" s="2"/>
      <c r="GIC28" s="2"/>
      <c r="GID28" s="2"/>
      <c r="GIE28" s="2"/>
      <c r="GIF28" s="2"/>
      <c r="GIG28" s="2"/>
      <c r="GIH28" s="2"/>
      <c r="GII28" s="2"/>
      <c r="GIJ28" s="2"/>
      <c r="GIK28" s="2"/>
      <c r="GIL28" s="2"/>
      <c r="GIM28" s="2"/>
      <c r="GIN28" s="2"/>
      <c r="GIO28" s="2"/>
      <c r="GIP28" s="2"/>
      <c r="GIQ28" s="2"/>
      <c r="GIR28" s="2"/>
      <c r="GIS28" s="2"/>
      <c r="GIT28" s="2"/>
      <c r="GIU28" s="2"/>
      <c r="GIV28" s="2"/>
      <c r="GIW28" s="2"/>
      <c r="GIX28" s="2"/>
      <c r="GIY28" s="2"/>
      <c r="GIZ28" s="2"/>
      <c r="GJA28" s="2"/>
      <c r="GJB28" s="2"/>
      <c r="GJC28" s="2"/>
      <c r="GJD28" s="2"/>
      <c r="GJE28" s="2"/>
      <c r="GJF28" s="2"/>
      <c r="GJG28" s="2"/>
      <c r="GJH28" s="2"/>
      <c r="GJI28" s="2"/>
      <c r="GJJ28" s="2"/>
      <c r="GJK28" s="2"/>
      <c r="GJL28" s="2"/>
      <c r="GJM28" s="2"/>
      <c r="GJN28" s="2"/>
      <c r="GJO28" s="2"/>
      <c r="GJP28" s="2"/>
      <c r="GJQ28" s="2"/>
      <c r="GJR28" s="2"/>
      <c r="GJS28" s="2"/>
      <c r="GJT28" s="2"/>
      <c r="GJU28" s="2"/>
      <c r="GJV28" s="2"/>
      <c r="GJW28" s="2"/>
      <c r="GJX28" s="2"/>
      <c r="GJY28" s="2"/>
      <c r="GJZ28" s="2"/>
      <c r="GKA28" s="2"/>
      <c r="GKB28" s="2"/>
      <c r="GKC28" s="2"/>
      <c r="GKD28" s="2"/>
      <c r="GKE28" s="2"/>
      <c r="GKF28" s="2"/>
      <c r="GKG28" s="2"/>
      <c r="GKH28" s="2"/>
      <c r="GKI28" s="2"/>
      <c r="GKJ28" s="2"/>
      <c r="GKK28" s="2"/>
      <c r="GKL28" s="2"/>
      <c r="GKM28" s="2"/>
      <c r="GKN28" s="2"/>
      <c r="GKO28" s="2"/>
      <c r="GKP28" s="2"/>
      <c r="GKQ28" s="2"/>
      <c r="GKR28" s="2"/>
      <c r="GKS28" s="2"/>
      <c r="GKT28" s="2"/>
      <c r="GKU28" s="2"/>
      <c r="GKV28" s="2"/>
      <c r="GKW28" s="2"/>
      <c r="GKX28" s="2"/>
      <c r="GKY28" s="2"/>
      <c r="GKZ28" s="2"/>
      <c r="GLA28" s="2"/>
      <c r="GLB28" s="2"/>
      <c r="GLC28" s="2"/>
      <c r="GLD28" s="2"/>
      <c r="GLE28" s="2"/>
      <c r="GLF28" s="2"/>
      <c r="GLG28" s="2"/>
      <c r="GLH28" s="2"/>
      <c r="GLI28" s="2"/>
      <c r="GLJ28" s="2"/>
      <c r="GLK28" s="2"/>
      <c r="GLL28" s="2"/>
      <c r="GLM28" s="2"/>
      <c r="GLN28" s="2"/>
      <c r="GLO28" s="2"/>
      <c r="GLP28" s="2"/>
      <c r="GLQ28" s="2"/>
      <c r="GLR28" s="2"/>
      <c r="GLS28" s="2"/>
      <c r="GLT28" s="2"/>
      <c r="GLU28" s="2"/>
      <c r="GLV28" s="2"/>
      <c r="GLW28" s="2"/>
      <c r="GLX28" s="2"/>
      <c r="GLY28" s="2"/>
      <c r="GLZ28" s="2"/>
      <c r="GMA28" s="2"/>
      <c r="GMB28" s="2"/>
      <c r="GMC28" s="2"/>
      <c r="GMD28" s="2"/>
      <c r="GME28" s="2"/>
      <c r="GMF28" s="2"/>
      <c r="GMG28" s="2"/>
      <c r="GMH28" s="2"/>
      <c r="GMI28" s="2"/>
      <c r="GMJ28" s="2"/>
      <c r="GMK28" s="2"/>
      <c r="GML28" s="2"/>
      <c r="GMM28" s="2"/>
      <c r="GMN28" s="2"/>
      <c r="GMO28" s="2"/>
      <c r="GMP28" s="2"/>
      <c r="GMQ28" s="2"/>
      <c r="GMR28" s="2"/>
      <c r="GMS28" s="2"/>
      <c r="GMT28" s="2"/>
      <c r="GMU28" s="2"/>
      <c r="GMV28" s="2"/>
      <c r="GMW28" s="2"/>
      <c r="GMX28" s="2"/>
      <c r="GMY28" s="2"/>
      <c r="GMZ28" s="2"/>
      <c r="GNA28" s="2"/>
      <c r="GNB28" s="2"/>
      <c r="GNC28" s="2"/>
      <c r="GND28" s="2"/>
      <c r="GNE28" s="2"/>
      <c r="GNF28" s="2"/>
      <c r="GNG28" s="2"/>
      <c r="GNH28" s="2"/>
      <c r="GNI28" s="2"/>
      <c r="GNJ28" s="2"/>
      <c r="GNK28" s="2"/>
      <c r="GNL28" s="2"/>
      <c r="GNM28" s="2"/>
      <c r="GNN28" s="2"/>
      <c r="GNO28" s="2"/>
      <c r="GNP28" s="2"/>
      <c r="GNQ28" s="2"/>
      <c r="GNR28" s="2"/>
      <c r="GNS28" s="2"/>
      <c r="GNT28" s="2"/>
      <c r="GNU28" s="2"/>
      <c r="GNV28" s="2"/>
      <c r="GNW28" s="2"/>
      <c r="GNX28" s="2"/>
      <c r="GNY28" s="2"/>
      <c r="GNZ28" s="2"/>
      <c r="GOA28" s="2"/>
      <c r="GOB28" s="2"/>
      <c r="GOC28" s="2"/>
      <c r="GOD28" s="2"/>
      <c r="GOE28" s="2"/>
      <c r="GOF28" s="2"/>
      <c r="GOG28" s="2"/>
      <c r="GOH28" s="2"/>
      <c r="GOI28" s="2"/>
      <c r="GOJ28" s="2"/>
      <c r="GOK28" s="2"/>
      <c r="GOL28" s="2"/>
      <c r="GOM28" s="2"/>
      <c r="GON28" s="2"/>
      <c r="GOO28" s="2"/>
      <c r="GOP28" s="2"/>
      <c r="GOQ28" s="2"/>
      <c r="GOR28" s="2"/>
      <c r="GOS28" s="2"/>
      <c r="GOT28" s="2"/>
      <c r="GOU28" s="2"/>
      <c r="GOV28" s="2"/>
      <c r="GOW28" s="2"/>
      <c r="GOX28" s="2"/>
      <c r="GOY28" s="2"/>
      <c r="GOZ28" s="2"/>
      <c r="GPA28" s="2"/>
      <c r="GPB28" s="2"/>
      <c r="GPC28" s="2"/>
      <c r="GPD28" s="2"/>
      <c r="GPE28" s="2"/>
      <c r="GPF28" s="2"/>
      <c r="GPG28" s="2"/>
      <c r="GPH28" s="2"/>
      <c r="GPI28" s="2"/>
      <c r="GPJ28" s="2"/>
      <c r="GPK28" s="2"/>
      <c r="GPL28" s="2"/>
      <c r="GPM28" s="2"/>
      <c r="GPN28" s="2"/>
      <c r="GPO28" s="2"/>
      <c r="GPP28" s="2"/>
      <c r="GPQ28" s="2"/>
      <c r="GPR28" s="2"/>
      <c r="GPS28" s="2"/>
      <c r="GPT28" s="2"/>
      <c r="GPU28" s="2"/>
      <c r="GPV28" s="2"/>
      <c r="GPW28" s="2"/>
      <c r="GPX28" s="2"/>
      <c r="GPY28" s="2"/>
      <c r="GPZ28" s="2"/>
      <c r="GQA28" s="2"/>
      <c r="GQB28" s="2"/>
      <c r="GQC28" s="2"/>
      <c r="GQD28" s="2"/>
      <c r="GQE28" s="2"/>
      <c r="GQF28" s="2"/>
      <c r="GQG28" s="2"/>
      <c r="GQH28" s="2"/>
      <c r="GQI28" s="2"/>
      <c r="GQJ28" s="2"/>
      <c r="GQK28" s="2"/>
      <c r="GQL28" s="2"/>
      <c r="GQM28" s="2"/>
      <c r="GQN28" s="2"/>
      <c r="GQO28" s="2"/>
      <c r="GQP28" s="2"/>
      <c r="GQQ28" s="2"/>
      <c r="GQR28" s="2"/>
      <c r="GQS28" s="2"/>
      <c r="GQT28" s="2"/>
      <c r="GQU28" s="2"/>
      <c r="GQV28" s="2"/>
      <c r="GQW28" s="2"/>
      <c r="GQX28" s="2"/>
      <c r="GQY28" s="2"/>
      <c r="GQZ28" s="2"/>
      <c r="GRA28" s="2"/>
      <c r="GRB28" s="2"/>
      <c r="GRC28" s="2"/>
      <c r="GRD28" s="2"/>
      <c r="GRE28" s="2"/>
      <c r="GRF28" s="2"/>
      <c r="GRG28" s="2"/>
      <c r="GRH28" s="2"/>
      <c r="GRI28" s="2"/>
      <c r="GRJ28" s="2"/>
      <c r="GRK28" s="2"/>
      <c r="GRL28" s="2"/>
      <c r="GRM28" s="2"/>
      <c r="GRN28" s="2"/>
      <c r="GRO28" s="2"/>
      <c r="GRP28" s="2"/>
      <c r="GRQ28" s="2"/>
      <c r="GRR28" s="2"/>
      <c r="GRS28" s="2"/>
      <c r="GRT28" s="2"/>
      <c r="GRU28" s="2"/>
      <c r="GRV28" s="2"/>
      <c r="GRW28" s="2"/>
      <c r="GRX28" s="2"/>
      <c r="GRY28" s="2"/>
      <c r="GRZ28" s="2"/>
      <c r="GSA28" s="2"/>
      <c r="GSB28" s="2"/>
      <c r="GSC28" s="2"/>
      <c r="GSD28" s="2"/>
      <c r="GSE28" s="2"/>
      <c r="GSF28" s="2"/>
      <c r="GSG28" s="2"/>
      <c r="GSH28" s="2"/>
      <c r="GSI28" s="2"/>
      <c r="GSJ28" s="2"/>
      <c r="GSK28" s="2"/>
      <c r="GSL28" s="2"/>
      <c r="GSM28" s="2"/>
      <c r="GSN28" s="2"/>
      <c r="GSO28" s="2"/>
      <c r="GSP28" s="2"/>
      <c r="GSQ28" s="2"/>
      <c r="GSR28" s="2"/>
      <c r="GSS28" s="2"/>
      <c r="GST28" s="2"/>
      <c r="GSU28" s="2"/>
      <c r="GSV28" s="2"/>
      <c r="GSW28" s="2"/>
      <c r="GSX28" s="2"/>
      <c r="GSY28" s="2"/>
      <c r="GSZ28" s="2"/>
      <c r="GTA28" s="2"/>
      <c r="GTB28" s="2"/>
      <c r="GTC28" s="2"/>
      <c r="GTD28" s="2"/>
      <c r="GTE28" s="2"/>
      <c r="GTF28" s="2"/>
      <c r="GTG28" s="2"/>
      <c r="GTH28" s="2"/>
      <c r="GTI28" s="2"/>
      <c r="GTJ28" s="2"/>
      <c r="GTK28" s="2"/>
      <c r="GTL28" s="2"/>
      <c r="GTM28" s="2"/>
      <c r="GTN28" s="2"/>
      <c r="GTO28" s="2"/>
      <c r="GTP28" s="2"/>
      <c r="GTQ28" s="2"/>
      <c r="GTR28" s="2"/>
      <c r="GTS28" s="2"/>
      <c r="GTT28" s="2"/>
      <c r="GTU28" s="2"/>
      <c r="GTV28" s="2"/>
      <c r="GTW28" s="2"/>
      <c r="GTX28" s="2"/>
      <c r="GTY28" s="2"/>
      <c r="GTZ28" s="2"/>
      <c r="GUA28" s="2"/>
      <c r="GUB28" s="2"/>
      <c r="GUC28" s="2"/>
      <c r="GUD28" s="2"/>
      <c r="GUE28" s="2"/>
      <c r="GUF28" s="2"/>
      <c r="GUG28" s="2"/>
      <c r="GUH28" s="2"/>
      <c r="GUI28" s="2"/>
      <c r="GUJ28" s="2"/>
      <c r="GUK28" s="2"/>
      <c r="GUL28" s="2"/>
      <c r="GUM28" s="2"/>
      <c r="GUN28" s="2"/>
      <c r="GUO28" s="2"/>
      <c r="GUP28" s="2"/>
      <c r="GUQ28" s="2"/>
      <c r="GUR28" s="2"/>
      <c r="GUS28" s="2"/>
      <c r="GUT28" s="2"/>
      <c r="GUU28" s="2"/>
      <c r="GUV28" s="2"/>
      <c r="GUW28" s="2"/>
      <c r="GUX28" s="2"/>
      <c r="GUY28" s="2"/>
      <c r="GUZ28" s="2"/>
      <c r="GVA28" s="2"/>
      <c r="GVB28" s="2"/>
      <c r="GVC28" s="2"/>
      <c r="GVD28" s="2"/>
      <c r="GVE28" s="2"/>
      <c r="GVF28" s="2"/>
      <c r="GVG28" s="2"/>
      <c r="GVH28" s="2"/>
      <c r="GVI28" s="2"/>
      <c r="GVJ28" s="2"/>
      <c r="GVK28" s="2"/>
      <c r="GVL28" s="2"/>
      <c r="GVM28" s="2"/>
      <c r="GVN28" s="2"/>
      <c r="GVO28" s="2"/>
      <c r="GVP28" s="2"/>
      <c r="GVQ28" s="2"/>
      <c r="GVR28" s="2"/>
      <c r="GVS28" s="2"/>
      <c r="GVT28" s="2"/>
      <c r="GVU28" s="2"/>
      <c r="GVV28" s="2"/>
      <c r="GVW28" s="2"/>
      <c r="GVX28" s="2"/>
      <c r="GVY28" s="2"/>
      <c r="GVZ28" s="2"/>
      <c r="GWA28" s="2"/>
      <c r="GWB28" s="2"/>
      <c r="GWC28" s="2"/>
      <c r="GWD28" s="2"/>
      <c r="GWE28" s="2"/>
      <c r="GWF28" s="2"/>
      <c r="GWG28" s="2"/>
      <c r="GWH28" s="2"/>
      <c r="GWI28" s="2"/>
      <c r="GWJ28" s="2"/>
      <c r="GWK28" s="2"/>
      <c r="GWL28" s="2"/>
      <c r="GWM28" s="2"/>
      <c r="GWN28" s="2"/>
      <c r="GWO28" s="2"/>
      <c r="GWP28" s="2"/>
      <c r="GWQ28" s="2"/>
      <c r="GWR28" s="2"/>
      <c r="GWS28" s="2"/>
      <c r="GWT28" s="2"/>
      <c r="GWU28" s="2"/>
      <c r="GWV28" s="2"/>
      <c r="GWW28" s="2"/>
      <c r="GWX28" s="2"/>
      <c r="GWY28" s="2"/>
      <c r="GWZ28" s="2"/>
      <c r="GXA28" s="2"/>
      <c r="GXB28" s="2"/>
      <c r="GXC28" s="2"/>
      <c r="GXD28" s="2"/>
      <c r="GXE28" s="2"/>
      <c r="GXF28" s="2"/>
      <c r="GXG28" s="2"/>
      <c r="GXH28" s="2"/>
      <c r="GXI28" s="2"/>
      <c r="GXJ28" s="2"/>
      <c r="GXK28" s="2"/>
      <c r="GXL28" s="2"/>
      <c r="GXM28" s="2"/>
      <c r="GXN28" s="2"/>
      <c r="GXO28" s="2"/>
      <c r="GXP28" s="2"/>
      <c r="GXQ28" s="2"/>
      <c r="GXR28" s="2"/>
      <c r="GXS28" s="2"/>
      <c r="GXT28" s="2"/>
      <c r="GXU28" s="2"/>
      <c r="GXV28" s="2"/>
      <c r="GXW28" s="2"/>
      <c r="GXX28" s="2"/>
      <c r="GXY28" s="2"/>
      <c r="GXZ28" s="2"/>
      <c r="GYA28" s="2"/>
      <c r="GYB28" s="2"/>
      <c r="GYC28" s="2"/>
      <c r="GYD28" s="2"/>
      <c r="GYE28" s="2"/>
      <c r="GYF28" s="2"/>
      <c r="GYG28" s="2"/>
      <c r="GYH28" s="2"/>
      <c r="GYI28" s="2"/>
      <c r="GYJ28" s="2"/>
      <c r="GYK28" s="2"/>
      <c r="GYL28" s="2"/>
      <c r="GYM28" s="2"/>
      <c r="GYN28" s="2"/>
      <c r="GYO28" s="2"/>
      <c r="GYP28" s="2"/>
      <c r="GYQ28" s="2"/>
      <c r="GYR28" s="2"/>
      <c r="GYS28" s="2"/>
      <c r="GYT28" s="2"/>
      <c r="GYU28" s="2"/>
      <c r="GYV28" s="2"/>
      <c r="GYW28" s="2"/>
      <c r="GYX28" s="2"/>
      <c r="GYY28" s="2"/>
      <c r="GYZ28" s="2"/>
      <c r="GZA28" s="2"/>
      <c r="GZB28" s="2"/>
      <c r="GZC28" s="2"/>
      <c r="GZD28" s="2"/>
      <c r="GZE28" s="2"/>
      <c r="GZF28" s="2"/>
      <c r="GZG28" s="2"/>
      <c r="GZH28" s="2"/>
      <c r="GZI28" s="2"/>
      <c r="GZJ28" s="2"/>
      <c r="GZK28" s="2"/>
      <c r="GZL28" s="2"/>
      <c r="GZM28" s="2"/>
      <c r="GZN28" s="2"/>
      <c r="GZO28" s="2"/>
      <c r="GZP28" s="2"/>
      <c r="GZQ28" s="2"/>
      <c r="GZR28" s="2"/>
      <c r="GZS28" s="2"/>
      <c r="GZT28" s="2"/>
      <c r="GZU28" s="2"/>
      <c r="GZV28" s="2"/>
      <c r="GZW28" s="2"/>
      <c r="GZX28" s="2"/>
      <c r="GZY28" s="2"/>
      <c r="GZZ28" s="2"/>
      <c r="HAA28" s="2"/>
      <c r="HAB28" s="2"/>
      <c r="HAC28" s="2"/>
      <c r="HAD28" s="2"/>
      <c r="HAE28" s="2"/>
      <c r="HAF28" s="2"/>
      <c r="HAG28" s="2"/>
      <c r="HAH28" s="2"/>
      <c r="HAI28" s="2"/>
      <c r="HAJ28" s="2"/>
      <c r="HAK28" s="2"/>
      <c r="HAL28" s="2"/>
      <c r="HAM28" s="2"/>
      <c r="HAN28" s="2"/>
      <c r="HAO28" s="2"/>
      <c r="HAP28" s="2"/>
      <c r="HAQ28" s="2"/>
      <c r="HAR28" s="2"/>
      <c r="HAS28" s="2"/>
      <c r="HAT28" s="2"/>
      <c r="HAU28" s="2"/>
      <c r="HAV28" s="2"/>
      <c r="HAW28" s="2"/>
      <c r="HAX28" s="2"/>
      <c r="HAY28" s="2"/>
      <c r="HAZ28" s="2"/>
      <c r="HBA28" s="2"/>
      <c r="HBB28" s="2"/>
      <c r="HBC28" s="2"/>
      <c r="HBD28" s="2"/>
      <c r="HBE28" s="2"/>
      <c r="HBF28" s="2"/>
      <c r="HBG28" s="2"/>
      <c r="HBH28" s="2"/>
      <c r="HBI28" s="2"/>
      <c r="HBJ28" s="2"/>
      <c r="HBK28" s="2"/>
      <c r="HBL28" s="2"/>
      <c r="HBM28" s="2"/>
      <c r="HBN28" s="2"/>
      <c r="HBO28" s="2"/>
      <c r="HBP28" s="2"/>
      <c r="HBQ28" s="2"/>
      <c r="HBR28" s="2"/>
      <c r="HBS28" s="2"/>
      <c r="HBT28" s="2"/>
      <c r="HBU28" s="2"/>
      <c r="HBV28" s="2"/>
      <c r="HBW28" s="2"/>
      <c r="HBX28" s="2"/>
      <c r="HBY28" s="2"/>
      <c r="HBZ28" s="2"/>
      <c r="HCA28" s="2"/>
      <c r="HCB28" s="2"/>
      <c r="HCC28" s="2"/>
      <c r="HCD28" s="2"/>
      <c r="HCE28" s="2"/>
      <c r="HCF28" s="2"/>
      <c r="HCG28" s="2"/>
      <c r="HCH28" s="2"/>
      <c r="HCI28" s="2"/>
      <c r="HCJ28" s="2"/>
      <c r="HCK28" s="2"/>
      <c r="HCL28" s="2"/>
      <c r="HCM28" s="2"/>
      <c r="HCN28" s="2"/>
      <c r="HCO28" s="2"/>
      <c r="HCP28" s="2"/>
      <c r="HCQ28" s="2"/>
      <c r="HCR28" s="2"/>
      <c r="HCS28" s="2"/>
      <c r="HCT28" s="2"/>
      <c r="HCU28" s="2"/>
      <c r="HCV28" s="2"/>
      <c r="HCW28" s="2"/>
      <c r="HCX28" s="2"/>
      <c r="HCY28" s="2"/>
      <c r="HCZ28" s="2"/>
      <c r="HDA28" s="2"/>
      <c r="HDB28" s="2"/>
      <c r="HDC28" s="2"/>
      <c r="HDD28" s="2"/>
      <c r="HDE28" s="2"/>
      <c r="HDF28" s="2"/>
      <c r="HDG28" s="2"/>
      <c r="HDH28" s="2"/>
      <c r="HDI28" s="2"/>
      <c r="HDJ28" s="2"/>
      <c r="HDK28" s="2"/>
      <c r="HDL28" s="2"/>
      <c r="HDM28" s="2"/>
      <c r="HDN28" s="2"/>
      <c r="HDO28" s="2"/>
      <c r="HDP28" s="2"/>
      <c r="HDQ28" s="2"/>
      <c r="HDR28" s="2"/>
      <c r="HDS28" s="2"/>
      <c r="HDT28" s="2"/>
      <c r="HDU28" s="2"/>
      <c r="HDV28" s="2"/>
      <c r="HDW28" s="2"/>
      <c r="HDX28" s="2"/>
      <c r="HDY28" s="2"/>
      <c r="HDZ28" s="2"/>
      <c r="HEA28" s="2"/>
      <c r="HEB28" s="2"/>
      <c r="HEC28" s="2"/>
      <c r="HED28" s="2"/>
      <c r="HEE28" s="2"/>
      <c r="HEF28" s="2"/>
      <c r="HEG28" s="2"/>
      <c r="HEH28" s="2"/>
      <c r="HEI28" s="2"/>
      <c r="HEJ28" s="2"/>
      <c r="HEK28" s="2"/>
      <c r="HEL28" s="2"/>
      <c r="HEM28" s="2"/>
      <c r="HEN28" s="2"/>
      <c r="HEO28" s="2"/>
      <c r="HEP28" s="2"/>
      <c r="HEQ28" s="2"/>
      <c r="HER28" s="2"/>
      <c r="HES28" s="2"/>
      <c r="HET28" s="2"/>
      <c r="HEU28" s="2"/>
      <c r="HEV28" s="2"/>
      <c r="HEW28" s="2"/>
      <c r="HEX28" s="2"/>
      <c r="HEY28" s="2"/>
      <c r="HEZ28" s="2"/>
      <c r="HFA28" s="2"/>
      <c r="HFB28" s="2"/>
      <c r="HFC28" s="2"/>
      <c r="HFD28" s="2"/>
      <c r="HFE28" s="2"/>
      <c r="HFF28" s="2"/>
      <c r="HFG28" s="2"/>
      <c r="HFH28" s="2"/>
      <c r="HFI28" s="2"/>
      <c r="HFJ28" s="2"/>
      <c r="HFK28" s="2"/>
      <c r="HFL28" s="2"/>
      <c r="HFM28" s="2"/>
      <c r="HFN28" s="2"/>
      <c r="HFO28" s="2"/>
      <c r="HFP28" s="2"/>
      <c r="HFQ28" s="2"/>
      <c r="HFR28" s="2"/>
      <c r="HFS28" s="2"/>
      <c r="HFT28" s="2"/>
      <c r="HFU28" s="2"/>
      <c r="HFV28" s="2"/>
      <c r="HFW28" s="2"/>
      <c r="HFX28" s="2"/>
      <c r="HFY28" s="2"/>
      <c r="HFZ28" s="2"/>
      <c r="HGA28" s="2"/>
      <c r="HGB28" s="2"/>
      <c r="HGC28" s="2"/>
      <c r="HGD28" s="2"/>
      <c r="HGE28" s="2"/>
      <c r="HGF28" s="2"/>
      <c r="HGG28" s="2"/>
      <c r="HGH28" s="2"/>
      <c r="HGI28" s="2"/>
      <c r="HGJ28" s="2"/>
      <c r="HGK28" s="2"/>
      <c r="HGL28" s="2"/>
      <c r="HGM28" s="2"/>
      <c r="HGN28" s="2"/>
      <c r="HGO28" s="2"/>
      <c r="HGP28" s="2"/>
      <c r="HGQ28" s="2"/>
      <c r="HGR28" s="2"/>
      <c r="HGS28" s="2"/>
      <c r="HGT28" s="2"/>
      <c r="HGU28" s="2"/>
      <c r="HGV28" s="2"/>
      <c r="HGW28" s="2"/>
      <c r="HGX28" s="2"/>
      <c r="HGY28" s="2"/>
      <c r="HGZ28" s="2"/>
      <c r="HHA28" s="2"/>
      <c r="HHB28" s="2"/>
      <c r="HHC28" s="2"/>
      <c r="HHD28" s="2"/>
      <c r="HHE28" s="2"/>
      <c r="HHF28" s="2"/>
      <c r="HHG28" s="2"/>
      <c r="HHH28" s="2"/>
      <c r="HHI28" s="2"/>
      <c r="HHJ28" s="2"/>
      <c r="HHK28" s="2"/>
      <c r="HHL28" s="2"/>
      <c r="HHM28" s="2"/>
      <c r="HHN28" s="2"/>
      <c r="HHO28" s="2"/>
      <c r="HHP28" s="2"/>
      <c r="HHQ28" s="2"/>
      <c r="HHR28" s="2"/>
      <c r="HHS28" s="2"/>
      <c r="HHT28" s="2"/>
      <c r="HHU28" s="2"/>
      <c r="HHV28" s="2"/>
      <c r="HHW28" s="2"/>
      <c r="HHX28" s="2"/>
      <c r="HHY28" s="2"/>
      <c r="HHZ28" s="2"/>
      <c r="HIA28" s="2"/>
      <c r="HIB28" s="2"/>
      <c r="HIC28" s="2"/>
      <c r="HID28" s="2"/>
      <c r="HIE28" s="2"/>
      <c r="HIF28" s="2"/>
      <c r="HIG28" s="2"/>
      <c r="HIH28" s="2"/>
      <c r="HII28" s="2"/>
      <c r="HIJ28" s="2"/>
      <c r="HIK28" s="2"/>
      <c r="HIL28" s="2"/>
      <c r="HIM28" s="2"/>
      <c r="HIN28" s="2"/>
      <c r="HIO28" s="2"/>
      <c r="HIP28" s="2"/>
      <c r="HIQ28" s="2"/>
      <c r="HIR28" s="2"/>
      <c r="HIS28" s="2"/>
      <c r="HIT28" s="2"/>
      <c r="HIU28" s="2"/>
      <c r="HIV28" s="2"/>
      <c r="HIW28" s="2"/>
      <c r="HIX28" s="2"/>
      <c r="HIY28" s="2"/>
      <c r="HIZ28" s="2"/>
      <c r="HJA28" s="2"/>
      <c r="HJB28" s="2"/>
      <c r="HJC28" s="2"/>
      <c r="HJD28" s="2"/>
      <c r="HJE28" s="2"/>
      <c r="HJF28" s="2"/>
      <c r="HJG28" s="2"/>
      <c r="HJH28" s="2"/>
      <c r="HJI28" s="2"/>
      <c r="HJJ28" s="2"/>
      <c r="HJK28" s="2"/>
      <c r="HJL28" s="2"/>
      <c r="HJM28" s="2"/>
      <c r="HJN28" s="2"/>
      <c r="HJO28" s="2"/>
      <c r="HJP28" s="2"/>
      <c r="HJQ28" s="2"/>
      <c r="HJR28" s="2"/>
      <c r="HJS28" s="2"/>
      <c r="HJT28" s="2"/>
      <c r="HJU28" s="2"/>
      <c r="HJV28" s="2"/>
      <c r="HJW28" s="2"/>
      <c r="HJX28" s="2"/>
      <c r="HJY28" s="2"/>
      <c r="HJZ28" s="2"/>
      <c r="HKA28" s="2"/>
      <c r="HKB28" s="2"/>
      <c r="HKC28" s="2"/>
      <c r="HKD28" s="2"/>
      <c r="HKE28" s="2"/>
      <c r="HKF28" s="2"/>
      <c r="HKG28" s="2"/>
      <c r="HKH28" s="2"/>
      <c r="HKI28" s="2"/>
      <c r="HKJ28" s="2"/>
      <c r="HKK28" s="2"/>
      <c r="HKL28" s="2"/>
      <c r="HKM28" s="2"/>
      <c r="HKN28" s="2"/>
      <c r="HKO28" s="2"/>
      <c r="HKP28" s="2"/>
      <c r="HKQ28" s="2"/>
      <c r="HKR28" s="2"/>
      <c r="HKS28" s="2"/>
      <c r="HKT28" s="2"/>
      <c r="HKU28" s="2"/>
      <c r="HKV28" s="2"/>
      <c r="HKW28" s="2"/>
      <c r="HKX28" s="2"/>
      <c r="HKY28" s="2"/>
      <c r="HKZ28" s="2"/>
      <c r="HLA28" s="2"/>
      <c r="HLB28" s="2"/>
      <c r="HLC28" s="2"/>
      <c r="HLD28" s="2"/>
      <c r="HLE28" s="2"/>
      <c r="HLF28" s="2"/>
      <c r="HLG28" s="2"/>
      <c r="HLH28" s="2"/>
      <c r="HLI28" s="2"/>
      <c r="HLJ28" s="2"/>
      <c r="HLK28" s="2"/>
      <c r="HLL28" s="2"/>
      <c r="HLM28" s="2"/>
      <c r="HLN28" s="2"/>
      <c r="HLO28" s="2"/>
      <c r="HLP28" s="2"/>
      <c r="HLQ28" s="2"/>
      <c r="HLR28" s="2"/>
      <c r="HLS28" s="2"/>
      <c r="HLT28" s="2"/>
      <c r="HLU28" s="2"/>
      <c r="HLV28" s="2"/>
      <c r="HLW28" s="2"/>
      <c r="HLX28" s="2"/>
      <c r="HLY28" s="2"/>
      <c r="HLZ28" s="2"/>
      <c r="HMA28" s="2"/>
      <c r="HMB28" s="2"/>
      <c r="HMC28" s="2"/>
      <c r="HMD28" s="2"/>
      <c r="HME28" s="2"/>
      <c r="HMF28" s="2"/>
      <c r="HMG28" s="2"/>
      <c r="HMH28" s="2"/>
      <c r="HMI28" s="2"/>
      <c r="HMJ28" s="2"/>
      <c r="HMK28" s="2"/>
      <c r="HML28" s="2"/>
      <c r="HMM28" s="2"/>
      <c r="HMN28" s="2"/>
      <c r="HMO28" s="2"/>
      <c r="HMP28" s="2"/>
      <c r="HMQ28" s="2"/>
      <c r="HMR28" s="2"/>
      <c r="HMS28" s="2"/>
      <c r="HMT28" s="2"/>
      <c r="HMU28" s="2"/>
      <c r="HMV28" s="2"/>
      <c r="HMW28" s="2"/>
      <c r="HMX28" s="2"/>
      <c r="HMY28" s="2"/>
      <c r="HMZ28" s="2"/>
      <c r="HNA28" s="2"/>
      <c r="HNB28" s="2"/>
      <c r="HNC28" s="2"/>
      <c r="HND28" s="2"/>
      <c r="HNE28" s="2"/>
      <c r="HNF28" s="2"/>
      <c r="HNG28" s="2"/>
      <c r="HNH28" s="2"/>
      <c r="HNI28" s="2"/>
      <c r="HNJ28" s="2"/>
      <c r="HNK28" s="2"/>
      <c r="HNL28" s="2"/>
      <c r="HNM28" s="2"/>
      <c r="HNN28" s="2"/>
      <c r="HNO28" s="2"/>
      <c r="HNP28" s="2"/>
      <c r="HNQ28" s="2"/>
      <c r="HNR28" s="2"/>
      <c r="HNS28" s="2"/>
      <c r="HNT28" s="2"/>
      <c r="HNU28" s="2"/>
      <c r="HNV28" s="2"/>
      <c r="HNW28" s="2"/>
      <c r="HNX28" s="2"/>
      <c r="HNY28" s="2"/>
      <c r="HNZ28" s="2"/>
      <c r="HOA28" s="2"/>
      <c r="HOB28" s="2"/>
      <c r="HOC28" s="2"/>
      <c r="HOD28" s="2"/>
      <c r="HOE28" s="2"/>
      <c r="HOF28" s="2"/>
      <c r="HOG28" s="2"/>
      <c r="HOH28" s="2"/>
      <c r="HOI28" s="2"/>
      <c r="HOJ28" s="2"/>
      <c r="HOK28" s="2"/>
      <c r="HOL28" s="2"/>
      <c r="HOM28" s="2"/>
      <c r="HON28" s="2"/>
      <c r="HOO28" s="2"/>
      <c r="HOP28" s="2"/>
      <c r="HOQ28" s="2"/>
      <c r="HOR28" s="2"/>
      <c r="HOS28" s="2"/>
      <c r="HOT28" s="2"/>
      <c r="HOU28" s="2"/>
      <c r="HOV28" s="2"/>
      <c r="HOW28" s="2"/>
      <c r="HOX28" s="2"/>
      <c r="HOY28" s="2"/>
      <c r="HOZ28" s="2"/>
      <c r="HPA28" s="2"/>
      <c r="HPB28" s="2"/>
      <c r="HPC28" s="2"/>
      <c r="HPD28" s="2"/>
      <c r="HPE28" s="2"/>
      <c r="HPF28" s="2"/>
      <c r="HPG28" s="2"/>
      <c r="HPH28" s="2"/>
      <c r="HPI28" s="2"/>
      <c r="HPJ28" s="2"/>
      <c r="HPK28" s="2"/>
      <c r="HPL28" s="2"/>
      <c r="HPM28" s="2"/>
      <c r="HPN28" s="2"/>
      <c r="HPO28" s="2"/>
      <c r="HPP28" s="2"/>
      <c r="HPQ28" s="2"/>
      <c r="HPR28" s="2"/>
      <c r="HPS28" s="2"/>
      <c r="HPT28" s="2"/>
      <c r="HPU28" s="2"/>
      <c r="HPV28" s="2"/>
      <c r="HPW28" s="2"/>
      <c r="HPX28" s="2"/>
      <c r="HPY28" s="2"/>
      <c r="HPZ28" s="2"/>
      <c r="HQA28" s="2"/>
      <c r="HQB28" s="2"/>
      <c r="HQC28" s="2"/>
      <c r="HQD28" s="2"/>
      <c r="HQE28" s="2"/>
      <c r="HQF28" s="2"/>
      <c r="HQG28" s="2"/>
      <c r="HQH28" s="2"/>
      <c r="HQI28" s="2"/>
      <c r="HQJ28" s="2"/>
      <c r="HQK28" s="2"/>
      <c r="HQL28" s="2"/>
      <c r="HQM28" s="2"/>
      <c r="HQN28" s="2"/>
      <c r="HQO28" s="2"/>
      <c r="HQP28" s="2"/>
      <c r="HQQ28" s="2"/>
      <c r="HQR28" s="2"/>
      <c r="HQS28" s="2"/>
      <c r="HQT28" s="2"/>
      <c r="HQU28" s="2"/>
      <c r="HQV28" s="2"/>
      <c r="HQW28" s="2"/>
      <c r="HQX28" s="2"/>
      <c r="HQY28" s="2"/>
      <c r="HQZ28" s="2"/>
      <c r="HRA28" s="2"/>
      <c r="HRB28" s="2"/>
      <c r="HRC28" s="2"/>
      <c r="HRD28" s="2"/>
      <c r="HRE28" s="2"/>
      <c r="HRF28" s="2"/>
      <c r="HRG28" s="2"/>
      <c r="HRH28" s="2"/>
      <c r="HRI28" s="2"/>
      <c r="HRJ28" s="2"/>
      <c r="HRK28" s="2"/>
      <c r="HRL28" s="2"/>
      <c r="HRM28" s="2"/>
      <c r="HRN28" s="2"/>
      <c r="HRO28" s="2"/>
      <c r="HRP28" s="2"/>
      <c r="HRQ28" s="2"/>
      <c r="HRR28" s="2"/>
      <c r="HRS28" s="2"/>
      <c r="HRT28" s="2"/>
      <c r="HRU28" s="2"/>
      <c r="HRV28" s="2"/>
      <c r="HRW28" s="2"/>
      <c r="HRX28" s="2"/>
      <c r="HRY28" s="2"/>
      <c r="HRZ28" s="2"/>
      <c r="HSA28" s="2"/>
      <c r="HSB28" s="2"/>
      <c r="HSC28" s="2"/>
      <c r="HSD28" s="2"/>
      <c r="HSE28" s="2"/>
      <c r="HSF28" s="2"/>
      <c r="HSG28" s="2"/>
      <c r="HSH28" s="2"/>
      <c r="HSI28" s="2"/>
      <c r="HSJ28" s="2"/>
      <c r="HSK28" s="2"/>
      <c r="HSL28" s="2"/>
      <c r="HSM28" s="2"/>
      <c r="HSN28" s="2"/>
      <c r="HSO28" s="2"/>
      <c r="HSP28" s="2"/>
      <c r="HSQ28" s="2"/>
      <c r="HSR28" s="2"/>
      <c r="HSS28" s="2"/>
      <c r="HST28" s="2"/>
      <c r="HSU28" s="2"/>
      <c r="HSV28" s="2"/>
      <c r="HSW28" s="2"/>
      <c r="HSX28" s="2"/>
      <c r="HSY28" s="2"/>
      <c r="HSZ28" s="2"/>
      <c r="HTA28" s="2"/>
      <c r="HTB28" s="2"/>
      <c r="HTC28" s="2"/>
      <c r="HTD28" s="2"/>
      <c r="HTE28" s="2"/>
      <c r="HTF28" s="2"/>
      <c r="HTG28" s="2"/>
      <c r="HTH28" s="2"/>
      <c r="HTI28" s="2"/>
      <c r="HTJ28" s="2"/>
      <c r="HTK28" s="2"/>
      <c r="HTL28" s="2"/>
      <c r="HTM28" s="2"/>
      <c r="HTN28" s="2"/>
      <c r="HTO28" s="2"/>
      <c r="HTP28" s="2"/>
      <c r="HTQ28" s="2"/>
      <c r="HTR28" s="2"/>
      <c r="HTS28" s="2"/>
      <c r="HTT28" s="2"/>
      <c r="HTU28" s="2"/>
      <c r="HTV28" s="2"/>
      <c r="HTW28" s="2"/>
      <c r="HTX28" s="2"/>
      <c r="HTY28" s="2"/>
      <c r="HTZ28" s="2"/>
      <c r="HUA28" s="2"/>
      <c r="HUB28" s="2"/>
      <c r="HUC28" s="2"/>
      <c r="HUD28" s="2"/>
      <c r="HUE28" s="2"/>
      <c r="HUF28" s="2"/>
      <c r="HUG28" s="2"/>
      <c r="HUH28" s="2"/>
      <c r="HUI28" s="2"/>
      <c r="HUJ28" s="2"/>
      <c r="HUK28" s="2"/>
      <c r="HUL28" s="2"/>
      <c r="HUM28" s="2"/>
      <c r="HUN28" s="2"/>
      <c r="HUO28" s="2"/>
      <c r="HUP28" s="2"/>
      <c r="HUQ28" s="2"/>
      <c r="HUR28" s="2"/>
      <c r="HUS28" s="2"/>
      <c r="HUT28" s="2"/>
      <c r="HUU28" s="2"/>
      <c r="HUV28" s="2"/>
      <c r="HUW28" s="2"/>
      <c r="HUX28" s="2"/>
      <c r="HUY28" s="2"/>
      <c r="HUZ28" s="2"/>
      <c r="HVA28" s="2"/>
      <c r="HVB28" s="2"/>
      <c r="HVC28" s="2"/>
      <c r="HVD28" s="2"/>
      <c r="HVE28" s="2"/>
      <c r="HVF28" s="2"/>
      <c r="HVG28" s="2"/>
      <c r="HVH28" s="2"/>
      <c r="HVI28" s="2"/>
      <c r="HVJ28" s="2"/>
      <c r="HVK28" s="2"/>
      <c r="HVL28" s="2"/>
      <c r="HVM28" s="2"/>
      <c r="HVN28" s="2"/>
      <c r="HVO28" s="2"/>
      <c r="HVP28" s="2"/>
      <c r="HVQ28" s="2"/>
      <c r="HVR28" s="2"/>
      <c r="HVS28" s="2"/>
      <c r="HVT28" s="2"/>
      <c r="HVU28" s="2"/>
      <c r="HVV28" s="2"/>
      <c r="HVW28" s="2"/>
      <c r="HVX28" s="2"/>
      <c r="HVY28" s="2"/>
      <c r="HVZ28" s="2"/>
      <c r="HWA28" s="2"/>
      <c r="HWB28" s="2"/>
      <c r="HWC28" s="2"/>
      <c r="HWD28" s="2"/>
      <c r="HWE28" s="2"/>
      <c r="HWF28" s="2"/>
      <c r="HWG28" s="2"/>
      <c r="HWH28" s="2"/>
      <c r="HWI28" s="2"/>
      <c r="HWJ28" s="2"/>
      <c r="HWK28" s="2"/>
      <c r="HWL28" s="2"/>
      <c r="HWM28" s="2"/>
      <c r="HWN28" s="2"/>
      <c r="HWO28" s="2"/>
      <c r="HWP28" s="2"/>
      <c r="HWQ28" s="2"/>
      <c r="HWR28" s="2"/>
      <c r="HWS28" s="2"/>
      <c r="HWT28" s="2"/>
      <c r="HWU28" s="2"/>
      <c r="HWV28" s="2"/>
      <c r="HWW28" s="2"/>
      <c r="HWX28" s="2"/>
      <c r="HWY28" s="2"/>
      <c r="HWZ28" s="2"/>
      <c r="HXA28" s="2"/>
      <c r="HXB28" s="2"/>
      <c r="HXC28" s="2"/>
      <c r="HXD28" s="2"/>
      <c r="HXE28" s="2"/>
      <c r="HXF28" s="2"/>
      <c r="HXG28" s="2"/>
      <c r="HXH28" s="2"/>
      <c r="HXI28" s="2"/>
      <c r="HXJ28" s="2"/>
      <c r="HXK28" s="2"/>
      <c r="HXL28" s="2"/>
      <c r="HXM28" s="2"/>
      <c r="HXN28" s="2"/>
      <c r="HXO28" s="2"/>
      <c r="HXP28" s="2"/>
      <c r="HXQ28" s="2"/>
      <c r="HXR28" s="2"/>
      <c r="HXS28" s="2"/>
      <c r="HXT28" s="2"/>
      <c r="HXU28" s="2"/>
      <c r="HXV28" s="2"/>
      <c r="HXW28" s="2"/>
      <c r="HXX28" s="2"/>
      <c r="HXY28" s="2"/>
      <c r="HXZ28" s="2"/>
      <c r="HYA28" s="2"/>
      <c r="HYB28" s="2"/>
      <c r="HYC28" s="2"/>
      <c r="HYD28" s="2"/>
      <c r="HYE28" s="2"/>
      <c r="HYF28" s="2"/>
      <c r="HYG28" s="2"/>
      <c r="HYH28" s="2"/>
      <c r="HYI28" s="2"/>
      <c r="HYJ28" s="2"/>
      <c r="HYK28" s="2"/>
      <c r="HYL28" s="2"/>
      <c r="HYM28" s="2"/>
      <c r="HYN28" s="2"/>
      <c r="HYO28" s="2"/>
      <c r="HYP28" s="2"/>
      <c r="HYQ28" s="2"/>
      <c r="HYR28" s="2"/>
      <c r="HYS28" s="2"/>
      <c r="HYT28" s="2"/>
      <c r="HYU28" s="2"/>
      <c r="HYV28" s="2"/>
      <c r="HYW28" s="2"/>
      <c r="HYX28" s="2"/>
      <c r="HYY28" s="2"/>
      <c r="HYZ28" s="2"/>
      <c r="HZA28" s="2"/>
      <c r="HZB28" s="2"/>
      <c r="HZC28" s="2"/>
      <c r="HZD28" s="2"/>
      <c r="HZE28" s="2"/>
      <c r="HZF28" s="2"/>
      <c r="HZG28" s="2"/>
      <c r="HZH28" s="2"/>
      <c r="HZI28" s="2"/>
      <c r="HZJ28" s="2"/>
      <c r="HZK28" s="2"/>
      <c r="HZL28" s="2"/>
      <c r="HZM28" s="2"/>
      <c r="HZN28" s="2"/>
      <c r="HZO28" s="2"/>
      <c r="HZP28" s="2"/>
      <c r="HZQ28" s="2"/>
      <c r="HZR28" s="2"/>
      <c r="HZS28" s="2"/>
      <c r="HZT28" s="2"/>
      <c r="HZU28" s="2"/>
      <c r="HZV28" s="2"/>
      <c r="HZW28" s="2"/>
      <c r="HZX28" s="2"/>
      <c r="HZY28" s="2"/>
      <c r="HZZ28" s="2"/>
      <c r="IAA28" s="2"/>
      <c r="IAB28" s="2"/>
      <c r="IAC28" s="2"/>
      <c r="IAD28" s="2"/>
      <c r="IAE28" s="2"/>
      <c r="IAF28" s="2"/>
      <c r="IAG28" s="2"/>
      <c r="IAH28" s="2"/>
      <c r="IAI28" s="2"/>
      <c r="IAJ28" s="2"/>
      <c r="IAK28" s="2"/>
      <c r="IAL28" s="2"/>
      <c r="IAM28" s="2"/>
      <c r="IAN28" s="2"/>
      <c r="IAO28" s="2"/>
      <c r="IAP28" s="2"/>
      <c r="IAQ28" s="2"/>
      <c r="IAR28" s="2"/>
      <c r="IAS28" s="2"/>
      <c r="IAT28" s="2"/>
      <c r="IAU28" s="2"/>
      <c r="IAV28" s="2"/>
      <c r="IAW28" s="2"/>
      <c r="IAX28" s="2"/>
      <c r="IAY28" s="2"/>
      <c r="IAZ28" s="2"/>
      <c r="IBA28" s="2"/>
      <c r="IBB28" s="2"/>
      <c r="IBC28" s="2"/>
      <c r="IBD28" s="2"/>
      <c r="IBE28" s="2"/>
      <c r="IBF28" s="2"/>
      <c r="IBG28" s="2"/>
      <c r="IBH28" s="2"/>
      <c r="IBI28" s="2"/>
      <c r="IBJ28" s="2"/>
      <c r="IBK28" s="2"/>
      <c r="IBL28" s="2"/>
      <c r="IBM28" s="2"/>
      <c r="IBN28" s="2"/>
      <c r="IBO28" s="2"/>
      <c r="IBP28" s="2"/>
      <c r="IBQ28" s="2"/>
      <c r="IBR28" s="2"/>
      <c r="IBS28" s="2"/>
      <c r="IBT28" s="2"/>
      <c r="IBU28" s="2"/>
      <c r="IBV28" s="2"/>
      <c r="IBW28" s="2"/>
      <c r="IBX28" s="2"/>
      <c r="IBY28" s="2"/>
      <c r="IBZ28" s="2"/>
      <c r="ICA28" s="2"/>
      <c r="ICB28" s="2"/>
      <c r="ICC28" s="2"/>
      <c r="ICD28" s="2"/>
      <c r="ICE28" s="2"/>
      <c r="ICF28" s="2"/>
      <c r="ICG28" s="2"/>
      <c r="ICH28" s="2"/>
      <c r="ICI28" s="2"/>
      <c r="ICJ28" s="2"/>
      <c r="ICK28" s="2"/>
      <c r="ICL28" s="2"/>
      <c r="ICM28" s="2"/>
      <c r="ICN28" s="2"/>
      <c r="ICO28" s="2"/>
      <c r="ICP28" s="2"/>
      <c r="ICQ28" s="2"/>
      <c r="ICR28" s="2"/>
      <c r="ICS28" s="2"/>
      <c r="ICT28" s="2"/>
      <c r="ICU28" s="2"/>
      <c r="ICV28" s="2"/>
      <c r="ICW28" s="2"/>
      <c r="ICX28" s="2"/>
      <c r="ICY28" s="2"/>
      <c r="ICZ28" s="2"/>
      <c r="IDA28" s="2"/>
      <c r="IDB28" s="2"/>
      <c r="IDC28" s="2"/>
      <c r="IDD28" s="2"/>
      <c r="IDE28" s="2"/>
      <c r="IDF28" s="2"/>
      <c r="IDG28" s="2"/>
      <c r="IDH28" s="2"/>
      <c r="IDI28" s="2"/>
      <c r="IDJ28" s="2"/>
      <c r="IDK28" s="2"/>
      <c r="IDL28" s="2"/>
      <c r="IDM28" s="2"/>
      <c r="IDN28" s="2"/>
      <c r="IDO28" s="2"/>
      <c r="IDP28" s="2"/>
      <c r="IDQ28" s="2"/>
      <c r="IDR28" s="2"/>
      <c r="IDS28" s="2"/>
      <c r="IDT28" s="2"/>
      <c r="IDU28" s="2"/>
      <c r="IDV28" s="2"/>
      <c r="IDW28" s="2"/>
      <c r="IDX28" s="2"/>
      <c r="IDY28" s="2"/>
      <c r="IDZ28" s="2"/>
      <c r="IEA28" s="2"/>
      <c r="IEB28" s="2"/>
      <c r="IEC28" s="2"/>
      <c r="IED28" s="2"/>
      <c r="IEE28" s="2"/>
      <c r="IEF28" s="2"/>
      <c r="IEG28" s="2"/>
      <c r="IEH28" s="2"/>
      <c r="IEI28" s="2"/>
      <c r="IEJ28" s="2"/>
      <c r="IEK28" s="2"/>
      <c r="IEL28" s="2"/>
      <c r="IEM28" s="2"/>
      <c r="IEN28" s="2"/>
      <c r="IEO28" s="2"/>
      <c r="IEP28" s="2"/>
      <c r="IEQ28" s="2"/>
      <c r="IER28" s="2"/>
      <c r="IES28" s="2"/>
      <c r="IET28" s="2"/>
      <c r="IEU28" s="2"/>
      <c r="IEV28" s="2"/>
      <c r="IEW28" s="2"/>
      <c r="IEX28" s="2"/>
      <c r="IEY28" s="2"/>
      <c r="IEZ28" s="2"/>
      <c r="IFA28" s="2"/>
      <c r="IFB28" s="2"/>
      <c r="IFC28" s="2"/>
      <c r="IFD28" s="2"/>
      <c r="IFE28" s="2"/>
      <c r="IFF28" s="2"/>
      <c r="IFG28" s="2"/>
      <c r="IFH28" s="2"/>
      <c r="IFI28" s="2"/>
      <c r="IFJ28" s="2"/>
      <c r="IFK28" s="2"/>
      <c r="IFL28" s="2"/>
      <c r="IFM28" s="2"/>
      <c r="IFN28" s="2"/>
      <c r="IFO28" s="2"/>
      <c r="IFP28" s="2"/>
      <c r="IFQ28" s="2"/>
      <c r="IFR28" s="2"/>
      <c r="IFS28" s="2"/>
      <c r="IFT28" s="2"/>
      <c r="IFU28" s="2"/>
      <c r="IFV28" s="2"/>
      <c r="IFW28" s="2"/>
      <c r="IFX28" s="2"/>
      <c r="IFY28" s="2"/>
      <c r="IFZ28" s="2"/>
      <c r="IGA28" s="2"/>
      <c r="IGB28" s="2"/>
      <c r="IGC28" s="2"/>
      <c r="IGD28" s="2"/>
      <c r="IGE28" s="2"/>
      <c r="IGF28" s="2"/>
      <c r="IGG28" s="2"/>
      <c r="IGH28" s="2"/>
      <c r="IGI28" s="2"/>
      <c r="IGJ28" s="2"/>
      <c r="IGK28" s="2"/>
      <c r="IGL28" s="2"/>
      <c r="IGM28" s="2"/>
      <c r="IGN28" s="2"/>
      <c r="IGO28" s="2"/>
      <c r="IGP28" s="2"/>
      <c r="IGQ28" s="2"/>
      <c r="IGR28" s="2"/>
      <c r="IGS28" s="2"/>
      <c r="IGT28" s="2"/>
      <c r="IGU28" s="2"/>
      <c r="IGV28" s="2"/>
      <c r="IGW28" s="2"/>
      <c r="IGX28" s="2"/>
      <c r="IGY28" s="2"/>
      <c r="IGZ28" s="2"/>
      <c r="IHA28" s="2"/>
      <c r="IHB28" s="2"/>
      <c r="IHC28" s="2"/>
      <c r="IHD28" s="2"/>
      <c r="IHE28" s="2"/>
      <c r="IHF28" s="2"/>
      <c r="IHG28" s="2"/>
      <c r="IHH28" s="2"/>
      <c r="IHI28" s="2"/>
      <c r="IHJ28" s="2"/>
      <c r="IHK28" s="2"/>
      <c r="IHL28" s="2"/>
      <c r="IHM28" s="2"/>
      <c r="IHN28" s="2"/>
      <c r="IHO28" s="2"/>
      <c r="IHP28" s="2"/>
      <c r="IHQ28" s="2"/>
      <c r="IHR28" s="2"/>
      <c r="IHS28" s="2"/>
      <c r="IHT28" s="2"/>
      <c r="IHU28" s="2"/>
      <c r="IHV28" s="2"/>
      <c r="IHW28" s="2"/>
      <c r="IHX28" s="2"/>
      <c r="IHY28" s="2"/>
      <c r="IHZ28" s="2"/>
      <c r="IIA28" s="2"/>
      <c r="IIB28" s="2"/>
      <c r="IIC28" s="2"/>
      <c r="IID28" s="2"/>
      <c r="IIE28" s="2"/>
      <c r="IIF28" s="2"/>
      <c r="IIG28" s="2"/>
      <c r="IIH28" s="2"/>
      <c r="III28" s="2"/>
      <c r="IIJ28" s="2"/>
      <c r="IIK28" s="2"/>
      <c r="IIL28" s="2"/>
      <c r="IIM28" s="2"/>
      <c r="IIN28" s="2"/>
      <c r="IIO28" s="2"/>
      <c r="IIP28" s="2"/>
      <c r="IIQ28" s="2"/>
      <c r="IIR28" s="2"/>
      <c r="IIS28" s="2"/>
      <c r="IIT28" s="2"/>
      <c r="IIU28" s="2"/>
      <c r="IIV28" s="2"/>
      <c r="IIW28" s="2"/>
      <c r="IIX28" s="2"/>
      <c r="IIY28" s="2"/>
      <c r="IIZ28" s="2"/>
      <c r="IJA28" s="2"/>
      <c r="IJB28" s="2"/>
      <c r="IJC28" s="2"/>
      <c r="IJD28" s="2"/>
      <c r="IJE28" s="2"/>
      <c r="IJF28" s="2"/>
      <c r="IJG28" s="2"/>
      <c r="IJH28" s="2"/>
      <c r="IJI28" s="2"/>
      <c r="IJJ28" s="2"/>
      <c r="IJK28" s="2"/>
      <c r="IJL28" s="2"/>
      <c r="IJM28" s="2"/>
      <c r="IJN28" s="2"/>
      <c r="IJO28" s="2"/>
      <c r="IJP28" s="2"/>
      <c r="IJQ28" s="2"/>
      <c r="IJR28" s="2"/>
      <c r="IJS28" s="2"/>
      <c r="IJT28" s="2"/>
      <c r="IJU28" s="2"/>
      <c r="IJV28" s="2"/>
      <c r="IJW28" s="2"/>
      <c r="IJX28" s="2"/>
      <c r="IJY28" s="2"/>
      <c r="IJZ28" s="2"/>
      <c r="IKA28" s="2"/>
      <c r="IKB28" s="2"/>
      <c r="IKC28" s="2"/>
      <c r="IKD28" s="2"/>
      <c r="IKE28" s="2"/>
      <c r="IKF28" s="2"/>
      <c r="IKG28" s="2"/>
      <c r="IKH28" s="2"/>
      <c r="IKI28" s="2"/>
      <c r="IKJ28" s="2"/>
      <c r="IKK28" s="2"/>
      <c r="IKL28" s="2"/>
      <c r="IKM28" s="2"/>
      <c r="IKN28" s="2"/>
      <c r="IKO28" s="2"/>
      <c r="IKP28" s="2"/>
      <c r="IKQ28" s="2"/>
      <c r="IKR28" s="2"/>
      <c r="IKS28" s="2"/>
      <c r="IKT28" s="2"/>
      <c r="IKU28" s="2"/>
      <c r="IKV28" s="2"/>
      <c r="IKW28" s="2"/>
      <c r="IKX28" s="2"/>
      <c r="IKY28" s="2"/>
      <c r="IKZ28" s="2"/>
      <c r="ILA28" s="2"/>
      <c r="ILB28" s="2"/>
      <c r="ILC28" s="2"/>
      <c r="ILD28" s="2"/>
      <c r="ILE28" s="2"/>
      <c r="ILF28" s="2"/>
      <c r="ILG28" s="2"/>
      <c r="ILH28" s="2"/>
      <c r="ILI28" s="2"/>
      <c r="ILJ28" s="2"/>
      <c r="ILK28" s="2"/>
      <c r="ILL28" s="2"/>
      <c r="ILM28" s="2"/>
      <c r="ILN28" s="2"/>
      <c r="ILO28" s="2"/>
      <c r="ILP28" s="2"/>
      <c r="ILQ28" s="2"/>
      <c r="ILR28" s="2"/>
      <c r="ILS28" s="2"/>
      <c r="ILT28" s="2"/>
      <c r="ILU28" s="2"/>
      <c r="ILV28" s="2"/>
      <c r="ILW28" s="2"/>
      <c r="ILX28" s="2"/>
      <c r="ILY28" s="2"/>
      <c r="ILZ28" s="2"/>
      <c r="IMA28" s="2"/>
      <c r="IMB28" s="2"/>
      <c r="IMC28" s="2"/>
      <c r="IMD28" s="2"/>
      <c r="IME28" s="2"/>
      <c r="IMF28" s="2"/>
      <c r="IMG28" s="2"/>
      <c r="IMH28" s="2"/>
      <c r="IMI28" s="2"/>
      <c r="IMJ28" s="2"/>
      <c r="IMK28" s="2"/>
      <c r="IML28" s="2"/>
      <c r="IMM28" s="2"/>
      <c r="IMN28" s="2"/>
      <c r="IMO28" s="2"/>
      <c r="IMP28" s="2"/>
      <c r="IMQ28" s="2"/>
      <c r="IMR28" s="2"/>
      <c r="IMS28" s="2"/>
      <c r="IMT28" s="2"/>
      <c r="IMU28" s="2"/>
      <c r="IMV28" s="2"/>
      <c r="IMW28" s="2"/>
      <c r="IMX28" s="2"/>
      <c r="IMY28" s="2"/>
      <c r="IMZ28" s="2"/>
      <c r="INA28" s="2"/>
      <c r="INB28" s="2"/>
      <c r="INC28" s="2"/>
      <c r="IND28" s="2"/>
      <c r="INE28" s="2"/>
      <c r="INF28" s="2"/>
      <c r="ING28" s="2"/>
      <c r="INH28" s="2"/>
      <c r="INI28" s="2"/>
      <c r="INJ28" s="2"/>
      <c r="INK28" s="2"/>
      <c r="INL28" s="2"/>
      <c r="INM28" s="2"/>
      <c r="INN28" s="2"/>
      <c r="INO28" s="2"/>
      <c r="INP28" s="2"/>
      <c r="INQ28" s="2"/>
      <c r="INR28" s="2"/>
      <c r="INS28" s="2"/>
      <c r="INT28" s="2"/>
      <c r="INU28" s="2"/>
      <c r="INV28" s="2"/>
      <c r="INW28" s="2"/>
      <c r="INX28" s="2"/>
      <c r="INY28" s="2"/>
      <c r="INZ28" s="2"/>
      <c r="IOA28" s="2"/>
      <c r="IOB28" s="2"/>
      <c r="IOC28" s="2"/>
      <c r="IOD28" s="2"/>
      <c r="IOE28" s="2"/>
      <c r="IOF28" s="2"/>
      <c r="IOG28" s="2"/>
      <c r="IOH28" s="2"/>
      <c r="IOI28" s="2"/>
      <c r="IOJ28" s="2"/>
      <c r="IOK28" s="2"/>
      <c r="IOL28" s="2"/>
      <c r="IOM28" s="2"/>
      <c r="ION28" s="2"/>
      <c r="IOO28" s="2"/>
      <c r="IOP28" s="2"/>
      <c r="IOQ28" s="2"/>
      <c r="IOR28" s="2"/>
      <c r="IOS28" s="2"/>
      <c r="IOT28" s="2"/>
      <c r="IOU28" s="2"/>
      <c r="IOV28" s="2"/>
      <c r="IOW28" s="2"/>
      <c r="IOX28" s="2"/>
      <c r="IOY28" s="2"/>
      <c r="IOZ28" s="2"/>
      <c r="IPA28" s="2"/>
      <c r="IPB28" s="2"/>
      <c r="IPC28" s="2"/>
      <c r="IPD28" s="2"/>
      <c r="IPE28" s="2"/>
      <c r="IPF28" s="2"/>
      <c r="IPG28" s="2"/>
      <c r="IPH28" s="2"/>
      <c r="IPI28" s="2"/>
      <c r="IPJ28" s="2"/>
      <c r="IPK28" s="2"/>
      <c r="IPL28" s="2"/>
      <c r="IPM28" s="2"/>
      <c r="IPN28" s="2"/>
      <c r="IPO28" s="2"/>
      <c r="IPP28" s="2"/>
      <c r="IPQ28" s="2"/>
      <c r="IPR28" s="2"/>
      <c r="IPS28" s="2"/>
      <c r="IPT28" s="2"/>
      <c r="IPU28" s="2"/>
      <c r="IPV28" s="2"/>
      <c r="IPW28" s="2"/>
      <c r="IPX28" s="2"/>
      <c r="IPY28" s="2"/>
      <c r="IPZ28" s="2"/>
      <c r="IQA28" s="2"/>
      <c r="IQB28" s="2"/>
      <c r="IQC28" s="2"/>
      <c r="IQD28" s="2"/>
      <c r="IQE28" s="2"/>
      <c r="IQF28" s="2"/>
      <c r="IQG28" s="2"/>
      <c r="IQH28" s="2"/>
      <c r="IQI28" s="2"/>
      <c r="IQJ28" s="2"/>
      <c r="IQK28" s="2"/>
      <c r="IQL28" s="2"/>
      <c r="IQM28" s="2"/>
      <c r="IQN28" s="2"/>
      <c r="IQO28" s="2"/>
      <c r="IQP28" s="2"/>
      <c r="IQQ28" s="2"/>
      <c r="IQR28" s="2"/>
      <c r="IQS28" s="2"/>
      <c r="IQT28" s="2"/>
      <c r="IQU28" s="2"/>
      <c r="IQV28" s="2"/>
      <c r="IQW28" s="2"/>
      <c r="IQX28" s="2"/>
      <c r="IQY28" s="2"/>
      <c r="IQZ28" s="2"/>
      <c r="IRA28" s="2"/>
      <c r="IRB28" s="2"/>
      <c r="IRC28" s="2"/>
      <c r="IRD28" s="2"/>
      <c r="IRE28" s="2"/>
      <c r="IRF28" s="2"/>
      <c r="IRG28" s="2"/>
      <c r="IRH28" s="2"/>
      <c r="IRI28" s="2"/>
      <c r="IRJ28" s="2"/>
      <c r="IRK28" s="2"/>
      <c r="IRL28" s="2"/>
      <c r="IRM28" s="2"/>
      <c r="IRN28" s="2"/>
      <c r="IRO28" s="2"/>
      <c r="IRP28" s="2"/>
      <c r="IRQ28" s="2"/>
      <c r="IRR28" s="2"/>
      <c r="IRS28" s="2"/>
      <c r="IRT28" s="2"/>
      <c r="IRU28" s="2"/>
      <c r="IRV28" s="2"/>
      <c r="IRW28" s="2"/>
      <c r="IRX28" s="2"/>
      <c r="IRY28" s="2"/>
      <c r="IRZ28" s="2"/>
      <c r="ISA28" s="2"/>
      <c r="ISB28" s="2"/>
      <c r="ISC28" s="2"/>
      <c r="ISD28" s="2"/>
      <c r="ISE28" s="2"/>
      <c r="ISF28" s="2"/>
      <c r="ISG28" s="2"/>
      <c r="ISH28" s="2"/>
      <c r="ISI28" s="2"/>
      <c r="ISJ28" s="2"/>
      <c r="ISK28" s="2"/>
      <c r="ISL28" s="2"/>
      <c r="ISM28" s="2"/>
      <c r="ISN28" s="2"/>
      <c r="ISO28" s="2"/>
      <c r="ISP28" s="2"/>
      <c r="ISQ28" s="2"/>
      <c r="ISR28" s="2"/>
      <c r="ISS28" s="2"/>
      <c r="IST28" s="2"/>
      <c r="ISU28" s="2"/>
      <c r="ISV28" s="2"/>
      <c r="ISW28" s="2"/>
      <c r="ISX28" s="2"/>
      <c r="ISY28" s="2"/>
      <c r="ISZ28" s="2"/>
      <c r="ITA28" s="2"/>
      <c r="ITB28" s="2"/>
      <c r="ITC28" s="2"/>
      <c r="ITD28" s="2"/>
      <c r="ITE28" s="2"/>
      <c r="ITF28" s="2"/>
      <c r="ITG28" s="2"/>
      <c r="ITH28" s="2"/>
      <c r="ITI28" s="2"/>
      <c r="ITJ28" s="2"/>
      <c r="ITK28" s="2"/>
      <c r="ITL28" s="2"/>
      <c r="ITM28" s="2"/>
      <c r="ITN28" s="2"/>
      <c r="ITO28" s="2"/>
      <c r="ITP28" s="2"/>
      <c r="ITQ28" s="2"/>
      <c r="ITR28" s="2"/>
      <c r="ITS28" s="2"/>
      <c r="ITT28" s="2"/>
      <c r="ITU28" s="2"/>
      <c r="ITV28" s="2"/>
      <c r="ITW28" s="2"/>
      <c r="ITX28" s="2"/>
      <c r="ITY28" s="2"/>
      <c r="ITZ28" s="2"/>
      <c r="IUA28" s="2"/>
      <c r="IUB28" s="2"/>
      <c r="IUC28" s="2"/>
      <c r="IUD28" s="2"/>
      <c r="IUE28" s="2"/>
      <c r="IUF28" s="2"/>
      <c r="IUG28" s="2"/>
      <c r="IUH28" s="2"/>
      <c r="IUI28" s="2"/>
      <c r="IUJ28" s="2"/>
      <c r="IUK28" s="2"/>
      <c r="IUL28" s="2"/>
      <c r="IUM28" s="2"/>
      <c r="IUN28" s="2"/>
      <c r="IUO28" s="2"/>
      <c r="IUP28" s="2"/>
      <c r="IUQ28" s="2"/>
      <c r="IUR28" s="2"/>
      <c r="IUS28" s="2"/>
      <c r="IUT28" s="2"/>
      <c r="IUU28" s="2"/>
      <c r="IUV28" s="2"/>
      <c r="IUW28" s="2"/>
      <c r="IUX28" s="2"/>
      <c r="IUY28" s="2"/>
      <c r="IUZ28" s="2"/>
      <c r="IVA28" s="2"/>
      <c r="IVB28" s="2"/>
      <c r="IVC28" s="2"/>
      <c r="IVD28" s="2"/>
      <c r="IVE28" s="2"/>
      <c r="IVF28" s="2"/>
      <c r="IVG28" s="2"/>
      <c r="IVH28" s="2"/>
      <c r="IVI28" s="2"/>
      <c r="IVJ28" s="2"/>
      <c r="IVK28" s="2"/>
      <c r="IVL28" s="2"/>
      <c r="IVM28" s="2"/>
      <c r="IVN28" s="2"/>
      <c r="IVO28" s="2"/>
      <c r="IVP28" s="2"/>
      <c r="IVQ28" s="2"/>
      <c r="IVR28" s="2"/>
      <c r="IVS28" s="2"/>
      <c r="IVT28" s="2"/>
      <c r="IVU28" s="2"/>
      <c r="IVV28" s="2"/>
      <c r="IVW28" s="2"/>
      <c r="IVX28" s="2"/>
      <c r="IVY28" s="2"/>
      <c r="IVZ28" s="2"/>
      <c r="IWA28" s="2"/>
      <c r="IWB28" s="2"/>
      <c r="IWC28" s="2"/>
      <c r="IWD28" s="2"/>
      <c r="IWE28" s="2"/>
      <c r="IWF28" s="2"/>
      <c r="IWG28" s="2"/>
      <c r="IWH28" s="2"/>
      <c r="IWI28" s="2"/>
      <c r="IWJ28" s="2"/>
      <c r="IWK28" s="2"/>
      <c r="IWL28" s="2"/>
      <c r="IWM28" s="2"/>
      <c r="IWN28" s="2"/>
      <c r="IWO28" s="2"/>
      <c r="IWP28" s="2"/>
      <c r="IWQ28" s="2"/>
      <c r="IWR28" s="2"/>
      <c r="IWS28" s="2"/>
      <c r="IWT28" s="2"/>
      <c r="IWU28" s="2"/>
      <c r="IWV28" s="2"/>
      <c r="IWW28" s="2"/>
      <c r="IWX28" s="2"/>
      <c r="IWY28" s="2"/>
      <c r="IWZ28" s="2"/>
      <c r="IXA28" s="2"/>
      <c r="IXB28" s="2"/>
      <c r="IXC28" s="2"/>
      <c r="IXD28" s="2"/>
      <c r="IXE28" s="2"/>
      <c r="IXF28" s="2"/>
      <c r="IXG28" s="2"/>
      <c r="IXH28" s="2"/>
      <c r="IXI28" s="2"/>
      <c r="IXJ28" s="2"/>
      <c r="IXK28" s="2"/>
      <c r="IXL28" s="2"/>
      <c r="IXM28" s="2"/>
      <c r="IXN28" s="2"/>
      <c r="IXO28" s="2"/>
      <c r="IXP28" s="2"/>
      <c r="IXQ28" s="2"/>
      <c r="IXR28" s="2"/>
      <c r="IXS28" s="2"/>
      <c r="IXT28" s="2"/>
      <c r="IXU28" s="2"/>
      <c r="IXV28" s="2"/>
      <c r="IXW28" s="2"/>
      <c r="IXX28" s="2"/>
      <c r="IXY28" s="2"/>
      <c r="IXZ28" s="2"/>
      <c r="IYA28" s="2"/>
      <c r="IYB28" s="2"/>
      <c r="IYC28" s="2"/>
      <c r="IYD28" s="2"/>
      <c r="IYE28" s="2"/>
      <c r="IYF28" s="2"/>
      <c r="IYG28" s="2"/>
      <c r="IYH28" s="2"/>
      <c r="IYI28" s="2"/>
      <c r="IYJ28" s="2"/>
      <c r="IYK28" s="2"/>
      <c r="IYL28" s="2"/>
      <c r="IYM28" s="2"/>
      <c r="IYN28" s="2"/>
      <c r="IYO28" s="2"/>
      <c r="IYP28" s="2"/>
      <c r="IYQ28" s="2"/>
      <c r="IYR28" s="2"/>
      <c r="IYS28" s="2"/>
      <c r="IYT28" s="2"/>
      <c r="IYU28" s="2"/>
      <c r="IYV28" s="2"/>
      <c r="IYW28" s="2"/>
      <c r="IYX28" s="2"/>
      <c r="IYY28" s="2"/>
      <c r="IYZ28" s="2"/>
      <c r="IZA28" s="2"/>
      <c r="IZB28" s="2"/>
      <c r="IZC28" s="2"/>
      <c r="IZD28" s="2"/>
      <c r="IZE28" s="2"/>
      <c r="IZF28" s="2"/>
      <c r="IZG28" s="2"/>
      <c r="IZH28" s="2"/>
      <c r="IZI28" s="2"/>
      <c r="IZJ28" s="2"/>
      <c r="IZK28" s="2"/>
      <c r="IZL28" s="2"/>
      <c r="IZM28" s="2"/>
      <c r="IZN28" s="2"/>
      <c r="IZO28" s="2"/>
      <c r="IZP28" s="2"/>
      <c r="IZQ28" s="2"/>
      <c r="IZR28" s="2"/>
      <c r="IZS28" s="2"/>
      <c r="IZT28" s="2"/>
      <c r="IZU28" s="2"/>
      <c r="IZV28" s="2"/>
      <c r="IZW28" s="2"/>
      <c r="IZX28" s="2"/>
      <c r="IZY28" s="2"/>
      <c r="IZZ28" s="2"/>
      <c r="JAA28" s="2"/>
      <c r="JAB28" s="2"/>
      <c r="JAC28" s="2"/>
      <c r="JAD28" s="2"/>
      <c r="JAE28" s="2"/>
      <c r="JAF28" s="2"/>
      <c r="JAG28" s="2"/>
      <c r="JAH28" s="2"/>
      <c r="JAI28" s="2"/>
      <c r="JAJ28" s="2"/>
      <c r="JAK28" s="2"/>
      <c r="JAL28" s="2"/>
      <c r="JAM28" s="2"/>
      <c r="JAN28" s="2"/>
      <c r="JAO28" s="2"/>
      <c r="JAP28" s="2"/>
      <c r="JAQ28" s="2"/>
      <c r="JAR28" s="2"/>
      <c r="JAS28" s="2"/>
      <c r="JAT28" s="2"/>
      <c r="JAU28" s="2"/>
      <c r="JAV28" s="2"/>
      <c r="JAW28" s="2"/>
      <c r="JAX28" s="2"/>
      <c r="JAY28" s="2"/>
      <c r="JAZ28" s="2"/>
      <c r="JBA28" s="2"/>
      <c r="JBB28" s="2"/>
      <c r="JBC28" s="2"/>
      <c r="JBD28" s="2"/>
      <c r="JBE28" s="2"/>
      <c r="JBF28" s="2"/>
      <c r="JBG28" s="2"/>
      <c r="JBH28" s="2"/>
      <c r="JBI28" s="2"/>
      <c r="JBJ28" s="2"/>
      <c r="JBK28" s="2"/>
      <c r="JBL28" s="2"/>
      <c r="JBM28" s="2"/>
      <c r="JBN28" s="2"/>
      <c r="JBO28" s="2"/>
      <c r="JBP28" s="2"/>
      <c r="JBQ28" s="2"/>
      <c r="JBR28" s="2"/>
      <c r="JBS28" s="2"/>
      <c r="JBT28" s="2"/>
      <c r="JBU28" s="2"/>
      <c r="JBV28" s="2"/>
      <c r="JBW28" s="2"/>
      <c r="JBX28" s="2"/>
      <c r="JBY28" s="2"/>
      <c r="JBZ28" s="2"/>
      <c r="JCA28" s="2"/>
      <c r="JCB28" s="2"/>
      <c r="JCC28" s="2"/>
      <c r="JCD28" s="2"/>
      <c r="JCE28" s="2"/>
      <c r="JCF28" s="2"/>
      <c r="JCG28" s="2"/>
      <c r="JCH28" s="2"/>
      <c r="JCI28" s="2"/>
      <c r="JCJ28" s="2"/>
      <c r="JCK28" s="2"/>
      <c r="JCL28" s="2"/>
      <c r="JCM28" s="2"/>
      <c r="JCN28" s="2"/>
      <c r="JCO28" s="2"/>
      <c r="JCP28" s="2"/>
      <c r="JCQ28" s="2"/>
      <c r="JCR28" s="2"/>
      <c r="JCS28" s="2"/>
      <c r="JCT28" s="2"/>
      <c r="JCU28" s="2"/>
      <c r="JCV28" s="2"/>
      <c r="JCW28" s="2"/>
      <c r="JCX28" s="2"/>
      <c r="JCY28" s="2"/>
      <c r="JCZ28" s="2"/>
      <c r="JDA28" s="2"/>
      <c r="JDB28" s="2"/>
      <c r="JDC28" s="2"/>
      <c r="JDD28" s="2"/>
      <c r="JDE28" s="2"/>
      <c r="JDF28" s="2"/>
      <c r="JDG28" s="2"/>
      <c r="JDH28" s="2"/>
      <c r="JDI28" s="2"/>
      <c r="JDJ28" s="2"/>
      <c r="JDK28" s="2"/>
      <c r="JDL28" s="2"/>
      <c r="JDM28" s="2"/>
      <c r="JDN28" s="2"/>
      <c r="JDO28" s="2"/>
      <c r="JDP28" s="2"/>
      <c r="JDQ28" s="2"/>
      <c r="JDR28" s="2"/>
      <c r="JDS28" s="2"/>
      <c r="JDT28" s="2"/>
      <c r="JDU28" s="2"/>
      <c r="JDV28" s="2"/>
      <c r="JDW28" s="2"/>
      <c r="JDX28" s="2"/>
      <c r="JDY28" s="2"/>
      <c r="JDZ28" s="2"/>
      <c r="JEA28" s="2"/>
      <c r="JEB28" s="2"/>
      <c r="JEC28" s="2"/>
      <c r="JED28" s="2"/>
      <c r="JEE28" s="2"/>
      <c r="JEF28" s="2"/>
      <c r="JEG28" s="2"/>
      <c r="JEH28" s="2"/>
      <c r="JEI28" s="2"/>
      <c r="JEJ28" s="2"/>
      <c r="JEK28" s="2"/>
      <c r="JEL28" s="2"/>
      <c r="JEM28" s="2"/>
      <c r="JEN28" s="2"/>
      <c r="JEO28" s="2"/>
      <c r="JEP28" s="2"/>
      <c r="JEQ28" s="2"/>
      <c r="JER28" s="2"/>
      <c r="JES28" s="2"/>
      <c r="JET28" s="2"/>
      <c r="JEU28" s="2"/>
      <c r="JEV28" s="2"/>
      <c r="JEW28" s="2"/>
      <c r="JEX28" s="2"/>
      <c r="JEY28" s="2"/>
      <c r="JEZ28" s="2"/>
      <c r="JFA28" s="2"/>
      <c r="JFB28" s="2"/>
      <c r="JFC28" s="2"/>
      <c r="JFD28" s="2"/>
      <c r="JFE28" s="2"/>
      <c r="JFF28" s="2"/>
      <c r="JFG28" s="2"/>
      <c r="JFH28" s="2"/>
      <c r="JFI28" s="2"/>
      <c r="JFJ28" s="2"/>
      <c r="JFK28" s="2"/>
      <c r="JFL28" s="2"/>
      <c r="JFM28" s="2"/>
      <c r="JFN28" s="2"/>
      <c r="JFO28" s="2"/>
      <c r="JFP28" s="2"/>
      <c r="JFQ28" s="2"/>
      <c r="JFR28" s="2"/>
      <c r="JFS28" s="2"/>
      <c r="JFT28" s="2"/>
      <c r="JFU28" s="2"/>
      <c r="JFV28" s="2"/>
      <c r="JFW28" s="2"/>
      <c r="JFX28" s="2"/>
      <c r="JFY28" s="2"/>
      <c r="JFZ28" s="2"/>
      <c r="JGA28" s="2"/>
      <c r="JGB28" s="2"/>
      <c r="JGC28" s="2"/>
      <c r="JGD28" s="2"/>
      <c r="JGE28" s="2"/>
      <c r="JGF28" s="2"/>
      <c r="JGG28" s="2"/>
      <c r="JGH28" s="2"/>
      <c r="JGI28" s="2"/>
      <c r="JGJ28" s="2"/>
      <c r="JGK28" s="2"/>
      <c r="JGL28" s="2"/>
      <c r="JGM28" s="2"/>
      <c r="JGN28" s="2"/>
      <c r="JGO28" s="2"/>
      <c r="JGP28" s="2"/>
      <c r="JGQ28" s="2"/>
      <c r="JGR28" s="2"/>
      <c r="JGS28" s="2"/>
      <c r="JGT28" s="2"/>
      <c r="JGU28" s="2"/>
      <c r="JGV28" s="2"/>
      <c r="JGW28" s="2"/>
      <c r="JGX28" s="2"/>
      <c r="JGY28" s="2"/>
      <c r="JGZ28" s="2"/>
      <c r="JHA28" s="2"/>
      <c r="JHB28" s="2"/>
      <c r="JHC28" s="2"/>
      <c r="JHD28" s="2"/>
      <c r="JHE28" s="2"/>
      <c r="JHF28" s="2"/>
      <c r="JHG28" s="2"/>
      <c r="JHH28" s="2"/>
      <c r="JHI28" s="2"/>
      <c r="JHJ28" s="2"/>
      <c r="JHK28" s="2"/>
      <c r="JHL28" s="2"/>
      <c r="JHM28" s="2"/>
      <c r="JHN28" s="2"/>
      <c r="JHO28" s="2"/>
      <c r="JHP28" s="2"/>
      <c r="JHQ28" s="2"/>
      <c r="JHR28" s="2"/>
      <c r="JHS28" s="2"/>
      <c r="JHT28" s="2"/>
      <c r="JHU28" s="2"/>
      <c r="JHV28" s="2"/>
      <c r="JHW28" s="2"/>
      <c r="JHX28" s="2"/>
      <c r="JHY28" s="2"/>
      <c r="JHZ28" s="2"/>
      <c r="JIA28" s="2"/>
      <c r="JIB28" s="2"/>
      <c r="JIC28" s="2"/>
      <c r="JID28" s="2"/>
      <c r="JIE28" s="2"/>
      <c r="JIF28" s="2"/>
      <c r="JIG28" s="2"/>
      <c r="JIH28" s="2"/>
      <c r="JII28" s="2"/>
      <c r="JIJ28" s="2"/>
      <c r="JIK28" s="2"/>
      <c r="JIL28" s="2"/>
      <c r="JIM28" s="2"/>
      <c r="JIN28" s="2"/>
      <c r="JIO28" s="2"/>
      <c r="JIP28" s="2"/>
      <c r="JIQ28" s="2"/>
      <c r="JIR28" s="2"/>
      <c r="JIS28" s="2"/>
      <c r="JIT28" s="2"/>
      <c r="JIU28" s="2"/>
      <c r="JIV28" s="2"/>
      <c r="JIW28" s="2"/>
      <c r="JIX28" s="2"/>
      <c r="JIY28" s="2"/>
      <c r="JIZ28" s="2"/>
      <c r="JJA28" s="2"/>
      <c r="JJB28" s="2"/>
      <c r="JJC28" s="2"/>
      <c r="JJD28" s="2"/>
      <c r="JJE28" s="2"/>
      <c r="JJF28" s="2"/>
      <c r="JJG28" s="2"/>
      <c r="JJH28" s="2"/>
      <c r="JJI28" s="2"/>
      <c r="JJJ28" s="2"/>
      <c r="JJK28" s="2"/>
      <c r="JJL28" s="2"/>
      <c r="JJM28" s="2"/>
      <c r="JJN28" s="2"/>
      <c r="JJO28" s="2"/>
      <c r="JJP28" s="2"/>
      <c r="JJQ28" s="2"/>
      <c r="JJR28" s="2"/>
      <c r="JJS28" s="2"/>
      <c r="JJT28" s="2"/>
      <c r="JJU28" s="2"/>
      <c r="JJV28" s="2"/>
      <c r="JJW28" s="2"/>
      <c r="JJX28" s="2"/>
      <c r="JJY28" s="2"/>
      <c r="JJZ28" s="2"/>
      <c r="JKA28" s="2"/>
      <c r="JKB28" s="2"/>
      <c r="JKC28" s="2"/>
      <c r="JKD28" s="2"/>
      <c r="JKE28" s="2"/>
      <c r="JKF28" s="2"/>
      <c r="JKG28" s="2"/>
      <c r="JKH28" s="2"/>
      <c r="JKI28" s="2"/>
      <c r="JKJ28" s="2"/>
      <c r="JKK28" s="2"/>
      <c r="JKL28" s="2"/>
      <c r="JKM28" s="2"/>
      <c r="JKN28" s="2"/>
      <c r="JKO28" s="2"/>
      <c r="JKP28" s="2"/>
      <c r="JKQ28" s="2"/>
      <c r="JKR28" s="2"/>
      <c r="JKS28" s="2"/>
      <c r="JKT28" s="2"/>
      <c r="JKU28" s="2"/>
      <c r="JKV28" s="2"/>
      <c r="JKW28" s="2"/>
      <c r="JKX28" s="2"/>
      <c r="JKY28" s="2"/>
      <c r="JKZ28" s="2"/>
      <c r="JLA28" s="2"/>
      <c r="JLB28" s="2"/>
      <c r="JLC28" s="2"/>
      <c r="JLD28" s="2"/>
      <c r="JLE28" s="2"/>
      <c r="JLF28" s="2"/>
      <c r="JLG28" s="2"/>
      <c r="JLH28" s="2"/>
      <c r="JLI28" s="2"/>
      <c r="JLJ28" s="2"/>
      <c r="JLK28" s="2"/>
      <c r="JLL28" s="2"/>
      <c r="JLM28" s="2"/>
      <c r="JLN28" s="2"/>
      <c r="JLO28" s="2"/>
      <c r="JLP28" s="2"/>
      <c r="JLQ28" s="2"/>
      <c r="JLR28" s="2"/>
      <c r="JLS28" s="2"/>
      <c r="JLT28" s="2"/>
      <c r="JLU28" s="2"/>
      <c r="JLV28" s="2"/>
      <c r="JLW28" s="2"/>
      <c r="JLX28" s="2"/>
      <c r="JLY28" s="2"/>
      <c r="JLZ28" s="2"/>
      <c r="JMA28" s="2"/>
      <c r="JMB28" s="2"/>
      <c r="JMC28" s="2"/>
      <c r="JMD28" s="2"/>
      <c r="JME28" s="2"/>
      <c r="JMF28" s="2"/>
      <c r="JMG28" s="2"/>
      <c r="JMH28" s="2"/>
      <c r="JMI28" s="2"/>
      <c r="JMJ28" s="2"/>
      <c r="JMK28" s="2"/>
      <c r="JML28" s="2"/>
      <c r="JMM28" s="2"/>
      <c r="JMN28" s="2"/>
      <c r="JMO28" s="2"/>
      <c r="JMP28" s="2"/>
      <c r="JMQ28" s="2"/>
      <c r="JMR28" s="2"/>
      <c r="JMS28" s="2"/>
      <c r="JMT28" s="2"/>
      <c r="JMU28" s="2"/>
      <c r="JMV28" s="2"/>
      <c r="JMW28" s="2"/>
      <c r="JMX28" s="2"/>
      <c r="JMY28" s="2"/>
      <c r="JMZ28" s="2"/>
      <c r="JNA28" s="2"/>
      <c r="JNB28" s="2"/>
      <c r="JNC28" s="2"/>
      <c r="JND28" s="2"/>
      <c r="JNE28" s="2"/>
      <c r="JNF28" s="2"/>
      <c r="JNG28" s="2"/>
      <c r="JNH28" s="2"/>
      <c r="JNI28" s="2"/>
      <c r="JNJ28" s="2"/>
      <c r="JNK28" s="2"/>
      <c r="JNL28" s="2"/>
      <c r="JNM28" s="2"/>
      <c r="JNN28" s="2"/>
      <c r="JNO28" s="2"/>
      <c r="JNP28" s="2"/>
      <c r="JNQ28" s="2"/>
      <c r="JNR28" s="2"/>
      <c r="JNS28" s="2"/>
      <c r="JNT28" s="2"/>
      <c r="JNU28" s="2"/>
      <c r="JNV28" s="2"/>
      <c r="JNW28" s="2"/>
      <c r="JNX28" s="2"/>
      <c r="JNY28" s="2"/>
      <c r="JNZ28" s="2"/>
      <c r="JOA28" s="2"/>
      <c r="JOB28" s="2"/>
      <c r="JOC28" s="2"/>
      <c r="JOD28" s="2"/>
      <c r="JOE28" s="2"/>
      <c r="JOF28" s="2"/>
      <c r="JOG28" s="2"/>
      <c r="JOH28" s="2"/>
      <c r="JOI28" s="2"/>
      <c r="JOJ28" s="2"/>
      <c r="JOK28" s="2"/>
      <c r="JOL28" s="2"/>
      <c r="JOM28" s="2"/>
      <c r="JON28" s="2"/>
      <c r="JOO28" s="2"/>
      <c r="JOP28" s="2"/>
      <c r="JOQ28" s="2"/>
      <c r="JOR28" s="2"/>
      <c r="JOS28" s="2"/>
      <c r="JOT28" s="2"/>
      <c r="JOU28" s="2"/>
      <c r="JOV28" s="2"/>
      <c r="JOW28" s="2"/>
      <c r="JOX28" s="2"/>
      <c r="JOY28" s="2"/>
      <c r="JOZ28" s="2"/>
      <c r="JPA28" s="2"/>
      <c r="JPB28" s="2"/>
      <c r="JPC28" s="2"/>
      <c r="JPD28" s="2"/>
      <c r="JPE28" s="2"/>
      <c r="JPF28" s="2"/>
      <c r="JPG28" s="2"/>
      <c r="JPH28" s="2"/>
      <c r="JPI28" s="2"/>
      <c r="JPJ28" s="2"/>
      <c r="JPK28" s="2"/>
      <c r="JPL28" s="2"/>
      <c r="JPM28" s="2"/>
      <c r="JPN28" s="2"/>
      <c r="JPO28" s="2"/>
      <c r="JPP28" s="2"/>
      <c r="JPQ28" s="2"/>
      <c r="JPR28" s="2"/>
      <c r="JPS28" s="2"/>
      <c r="JPT28" s="2"/>
      <c r="JPU28" s="2"/>
      <c r="JPV28" s="2"/>
      <c r="JPW28" s="2"/>
      <c r="JPX28" s="2"/>
      <c r="JPY28" s="2"/>
      <c r="JPZ28" s="2"/>
      <c r="JQA28" s="2"/>
      <c r="JQB28" s="2"/>
      <c r="JQC28" s="2"/>
      <c r="JQD28" s="2"/>
      <c r="JQE28" s="2"/>
      <c r="JQF28" s="2"/>
      <c r="JQG28" s="2"/>
      <c r="JQH28" s="2"/>
      <c r="JQI28" s="2"/>
      <c r="JQJ28" s="2"/>
      <c r="JQK28" s="2"/>
      <c r="JQL28" s="2"/>
      <c r="JQM28" s="2"/>
      <c r="JQN28" s="2"/>
      <c r="JQO28" s="2"/>
      <c r="JQP28" s="2"/>
      <c r="JQQ28" s="2"/>
      <c r="JQR28" s="2"/>
      <c r="JQS28" s="2"/>
      <c r="JQT28" s="2"/>
      <c r="JQU28" s="2"/>
      <c r="JQV28" s="2"/>
      <c r="JQW28" s="2"/>
      <c r="JQX28" s="2"/>
      <c r="JQY28" s="2"/>
      <c r="JQZ28" s="2"/>
      <c r="JRA28" s="2"/>
      <c r="JRB28" s="2"/>
      <c r="JRC28" s="2"/>
      <c r="JRD28" s="2"/>
      <c r="JRE28" s="2"/>
      <c r="JRF28" s="2"/>
      <c r="JRG28" s="2"/>
      <c r="JRH28" s="2"/>
      <c r="JRI28" s="2"/>
      <c r="JRJ28" s="2"/>
      <c r="JRK28" s="2"/>
      <c r="JRL28" s="2"/>
      <c r="JRM28" s="2"/>
      <c r="JRN28" s="2"/>
      <c r="JRO28" s="2"/>
      <c r="JRP28" s="2"/>
      <c r="JRQ28" s="2"/>
      <c r="JRR28" s="2"/>
      <c r="JRS28" s="2"/>
      <c r="JRT28" s="2"/>
      <c r="JRU28" s="2"/>
      <c r="JRV28" s="2"/>
      <c r="JRW28" s="2"/>
      <c r="JRX28" s="2"/>
      <c r="JRY28" s="2"/>
      <c r="JRZ28" s="2"/>
      <c r="JSA28" s="2"/>
      <c r="JSB28" s="2"/>
      <c r="JSC28" s="2"/>
      <c r="JSD28" s="2"/>
      <c r="JSE28" s="2"/>
      <c r="JSF28" s="2"/>
      <c r="JSG28" s="2"/>
      <c r="JSH28" s="2"/>
      <c r="JSI28" s="2"/>
      <c r="JSJ28" s="2"/>
      <c r="JSK28" s="2"/>
      <c r="JSL28" s="2"/>
      <c r="JSM28" s="2"/>
      <c r="JSN28" s="2"/>
      <c r="JSO28" s="2"/>
      <c r="JSP28" s="2"/>
      <c r="JSQ28" s="2"/>
      <c r="JSR28" s="2"/>
      <c r="JSS28" s="2"/>
      <c r="JST28" s="2"/>
      <c r="JSU28" s="2"/>
      <c r="JSV28" s="2"/>
      <c r="JSW28" s="2"/>
      <c r="JSX28" s="2"/>
      <c r="JSY28" s="2"/>
      <c r="JSZ28" s="2"/>
      <c r="JTA28" s="2"/>
      <c r="JTB28" s="2"/>
      <c r="JTC28" s="2"/>
      <c r="JTD28" s="2"/>
      <c r="JTE28" s="2"/>
      <c r="JTF28" s="2"/>
      <c r="JTG28" s="2"/>
      <c r="JTH28" s="2"/>
      <c r="JTI28" s="2"/>
      <c r="JTJ28" s="2"/>
      <c r="JTK28" s="2"/>
      <c r="JTL28" s="2"/>
      <c r="JTM28" s="2"/>
      <c r="JTN28" s="2"/>
      <c r="JTO28" s="2"/>
      <c r="JTP28" s="2"/>
      <c r="JTQ28" s="2"/>
      <c r="JTR28" s="2"/>
      <c r="JTS28" s="2"/>
      <c r="JTT28" s="2"/>
      <c r="JTU28" s="2"/>
      <c r="JTV28" s="2"/>
      <c r="JTW28" s="2"/>
      <c r="JTX28" s="2"/>
      <c r="JTY28" s="2"/>
      <c r="JTZ28" s="2"/>
      <c r="JUA28" s="2"/>
      <c r="JUB28" s="2"/>
      <c r="JUC28" s="2"/>
      <c r="JUD28" s="2"/>
      <c r="JUE28" s="2"/>
      <c r="JUF28" s="2"/>
      <c r="JUG28" s="2"/>
      <c r="JUH28" s="2"/>
      <c r="JUI28" s="2"/>
      <c r="JUJ28" s="2"/>
      <c r="JUK28" s="2"/>
      <c r="JUL28" s="2"/>
      <c r="JUM28" s="2"/>
      <c r="JUN28" s="2"/>
      <c r="JUO28" s="2"/>
      <c r="JUP28" s="2"/>
      <c r="JUQ28" s="2"/>
      <c r="JUR28" s="2"/>
      <c r="JUS28" s="2"/>
      <c r="JUT28" s="2"/>
      <c r="JUU28" s="2"/>
      <c r="JUV28" s="2"/>
      <c r="JUW28" s="2"/>
      <c r="JUX28" s="2"/>
      <c r="JUY28" s="2"/>
      <c r="JUZ28" s="2"/>
      <c r="JVA28" s="2"/>
      <c r="JVB28" s="2"/>
      <c r="JVC28" s="2"/>
      <c r="JVD28" s="2"/>
      <c r="JVE28" s="2"/>
      <c r="JVF28" s="2"/>
      <c r="JVG28" s="2"/>
      <c r="JVH28" s="2"/>
      <c r="JVI28" s="2"/>
      <c r="JVJ28" s="2"/>
      <c r="JVK28" s="2"/>
      <c r="JVL28" s="2"/>
      <c r="JVM28" s="2"/>
      <c r="JVN28" s="2"/>
      <c r="JVO28" s="2"/>
      <c r="JVP28" s="2"/>
      <c r="JVQ28" s="2"/>
      <c r="JVR28" s="2"/>
      <c r="JVS28" s="2"/>
      <c r="JVT28" s="2"/>
      <c r="JVU28" s="2"/>
      <c r="JVV28" s="2"/>
      <c r="JVW28" s="2"/>
      <c r="JVX28" s="2"/>
      <c r="JVY28" s="2"/>
      <c r="JVZ28" s="2"/>
      <c r="JWA28" s="2"/>
      <c r="JWB28" s="2"/>
      <c r="JWC28" s="2"/>
      <c r="JWD28" s="2"/>
      <c r="JWE28" s="2"/>
      <c r="JWF28" s="2"/>
      <c r="JWG28" s="2"/>
      <c r="JWH28" s="2"/>
      <c r="JWI28" s="2"/>
      <c r="JWJ28" s="2"/>
      <c r="JWK28" s="2"/>
      <c r="JWL28" s="2"/>
      <c r="JWM28" s="2"/>
      <c r="JWN28" s="2"/>
      <c r="JWO28" s="2"/>
      <c r="JWP28" s="2"/>
      <c r="JWQ28" s="2"/>
      <c r="JWR28" s="2"/>
      <c r="JWS28" s="2"/>
      <c r="JWT28" s="2"/>
      <c r="JWU28" s="2"/>
      <c r="JWV28" s="2"/>
      <c r="JWW28" s="2"/>
      <c r="JWX28" s="2"/>
      <c r="JWY28" s="2"/>
      <c r="JWZ28" s="2"/>
      <c r="JXA28" s="2"/>
      <c r="JXB28" s="2"/>
      <c r="JXC28" s="2"/>
      <c r="JXD28" s="2"/>
      <c r="JXE28" s="2"/>
      <c r="JXF28" s="2"/>
      <c r="JXG28" s="2"/>
      <c r="JXH28" s="2"/>
      <c r="JXI28" s="2"/>
      <c r="JXJ28" s="2"/>
      <c r="JXK28" s="2"/>
      <c r="JXL28" s="2"/>
      <c r="JXM28" s="2"/>
      <c r="JXN28" s="2"/>
      <c r="JXO28" s="2"/>
      <c r="JXP28" s="2"/>
      <c r="JXQ28" s="2"/>
      <c r="JXR28" s="2"/>
      <c r="JXS28" s="2"/>
      <c r="JXT28" s="2"/>
      <c r="JXU28" s="2"/>
      <c r="JXV28" s="2"/>
      <c r="JXW28" s="2"/>
      <c r="JXX28" s="2"/>
      <c r="JXY28" s="2"/>
      <c r="JXZ28" s="2"/>
      <c r="JYA28" s="2"/>
      <c r="JYB28" s="2"/>
      <c r="JYC28" s="2"/>
      <c r="JYD28" s="2"/>
      <c r="JYE28" s="2"/>
      <c r="JYF28" s="2"/>
      <c r="JYG28" s="2"/>
      <c r="JYH28" s="2"/>
      <c r="JYI28" s="2"/>
      <c r="JYJ28" s="2"/>
      <c r="JYK28" s="2"/>
      <c r="JYL28" s="2"/>
      <c r="JYM28" s="2"/>
      <c r="JYN28" s="2"/>
      <c r="JYO28" s="2"/>
      <c r="JYP28" s="2"/>
      <c r="JYQ28" s="2"/>
      <c r="JYR28" s="2"/>
      <c r="JYS28" s="2"/>
      <c r="JYT28" s="2"/>
      <c r="JYU28" s="2"/>
      <c r="JYV28" s="2"/>
      <c r="JYW28" s="2"/>
      <c r="JYX28" s="2"/>
      <c r="JYY28" s="2"/>
      <c r="JYZ28" s="2"/>
      <c r="JZA28" s="2"/>
      <c r="JZB28" s="2"/>
      <c r="JZC28" s="2"/>
      <c r="JZD28" s="2"/>
      <c r="JZE28" s="2"/>
      <c r="JZF28" s="2"/>
      <c r="JZG28" s="2"/>
      <c r="JZH28" s="2"/>
      <c r="JZI28" s="2"/>
      <c r="JZJ28" s="2"/>
      <c r="JZK28" s="2"/>
      <c r="JZL28" s="2"/>
      <c r="JZM28" s="2"/>
      <c r="JZN28" s="2"/>
      <c r="JZO28" s="2"/>
      <c r="JZP28" s="2"/>
      <c r="JZQ28" s="2"/>
      <c r="JZR28" s="2"/>
      <c r="JZS28" s="2"/>
      <c r="JZT28" s="2"/>
      <c r="JZU28" s="2"/>
      <c r="JZV28" s="2"/>
      <c r="JZW28" s="2"/>
      <c r="JZX28" s="2"/>
      <c r="JZY28" s="2"/>
      <c r="JZZ28" s="2"/>
      <c r="KAA28" s="2"/>
      <c r="KAB28" s="2"/>
      <c r="KAC28" s="2"/>
      <c r="KAD28" s="2"/>
      <c r="KAE28" s="2"/>
      <c r="KAF28" s="2"/>
      <c r="KAG28" s="2"/>
      <c r="KAH28" s="2"/>
      <c r="KAI28" s="2"/>
      <c r="KAJ28" s="2"/>
      <c r="KAK28" s="2"/>
      <c r="KAL28" s="2"/>
      <c r="KAM28" s="2"/>
      <c r="KAN28" s="2"/>
      <c r="KAO28" s="2"/>
      <c r="KAP28" s="2"/>
      <c r="KAQ28" s="2"/>
      <c r="KAR28" s="2"/>
      <c r="KAS28" s="2"/>
      <c r="KAT28" s="2"/>
      <c r="KAU28" s="2"/>
      <c r="KAV28" s="2"/>
      <c r="KAW28" s="2"/>
      <c r="KAX28" s="2"/>
      <c r="KAY28" s="2"/>
      <c r="KAZ28" s="2"/>
      <c r="KBA28" s="2"/>
      <c r="KBB28" s="2"/>
      <c r="KBC28" s="2"/>
      <c r="KBD28" s="2"/>
      <c r="KBE28" s="2"/>
      <c r="KBF28" s="2"/>
      <c r="KBG28" s="2"/>
      <c r="KBH28" s="2"/>
      <c r="KBI28" s="2"/>
      <c r="KBJ28" s="2"/>
      <c r="KBK28" s="2"/>
      <c r="KBL28" s="2"/>
      <c r="KBM28" s="2"/>
      <c r="KBN28" s="2"/>
      <c r="KBO28" s="2"/>
      <c r="KBP28" s="2"/>
      <c r="KBQ28" s="2"/>
      <c r="KBR28" s="2"/>
      <c r="KBS28" s="2"/>
      <c r="KBT28" s="2"/>
      <c r="KBU28" s="2"/>
      <c r="KBV28" s="2"/>
      <c r="KBW28" s="2"/>
      <c r="KBX28" s="2"/>
      <c r="KBY28" s="2"/>
      <c r="KBZ28" s="2"/>
      <c r="KCA28" s="2"/>
      <c r="KCB28" s="2"/>
      <c r="KCC28" s="2"/>
      <c r="KCD28" s="2"/>
      <c r="KCE28" s="2"/>
      <c r="KCF28" s="2"/>
      <c r="KCG28" s="2"/>
      <c r="KCH28" s="2"/>
      <c r="KCI28" s="2"/>
      <c r="KCJ28" s="2"/>
      <c r="KCK28" s="2"/>
      <c r="KCL28" s="2"/>
      <c r="KCM28" s="2"/>
      <c r="KCN28" s="2"/>
      <c r="KCO28" s="2"/>
      <c r="KCP28" s="2"/>
      <c r="KCQ28" s="2"/>
      <c r="KCR28" s="2"/>
      <c r="KCS28" s="2"/>
      <c r="KCT28" s="2"/>
      <c r="KCU28" s="2"/>
      <c r="KCV28" s="2"/>
      <c r="KCW28" s="2"/>
      <c r="KCX28" s="2"/>
      <c r="KCY28" s="2"/>
      <c r="KCZ28" s="2"/>
      <c r="KDA28" s="2"/>
      <c r="KDB28" s="2"/>
      <c r="KDC28" s="2"/>
      <c r="KDD28" s="2"/>
      <c r="KDE28" s="2"/>
      <c r="KDF28" s="2"/>
      <c r="KDG28" s="2"/>
      <c r="KDH28" s="2"/>
      <c r="KDI28" s="2"/>
      <c r="KDJ28" s="2"/>
      <c r="KDK28" s="2"/>
      <c r="KDL28" s="2"/>
      <c r="KDM28" s="2"/>
      <c r="KDN28" s="2"/>
      <c r="KDO28" s="2"/>
      <c r="KDP28" s="2"/>
      <c r="KDQ28" s="2"/>
      <c r="KDR28" s="2"/>
      <c r="KDS28" s="2"/>
      <c r="KDT28" s="2"/>
      <c r="KDU28" s="2"/>
      <c r="KDV28" s="2"/>
      <c r="KDW28" s="2"/>
      <c r="KDX28" s="2"/>
      <c r="KDY28" s="2"/>
      <c r="KDZ28" s="2"/>
      <c r="KEA28" s="2"/>
      <c r="KEB28" s="2"/>
      <c r="KEC28" s="2"/>
      <c r="KED28" s="2"/>
      <c r="KEE28" s="2"/>
      <c r="KEF28" s="2"/>
      <c r="KEG28" s="2"/>
      <c r="KEH28" s="2"/>
      <c r="KEI28" s="2"/>
      <c r="KEJ28" s="2"/>
      <c r="KEK28" s="2"/>
      <c r="KEL28" s="2"/>
      <c r="KEM28" s="2"/>
      <c r="KEN28" s="2"/>
      <c r="KEO28" s="2"/>
      <c r="KEP28" s="2"/>
      <c r="KEQ28" s="2"/>
      <c r="KER28" s="2"/>
      <c r="KES28" s="2"/>
      <c r="KET28" s="2"/>
      <c r="KEU28" s="2"/>
      <c r="KEV28" s="2"/>
      <c r="KEW28" s="2"/>
      <c r="KEX28" s="2"/>
      <c r="KEY28" s="2"/>
      <c r="KEZ28" s="2"/>
      <c r="KFA28" s="2"/>
      <c r="KFB28" s="2"/>
      <c r="KFC28" s="2"/>
      <c r="KFD28" s="2"/>
      <c r="KFE28" s="2"/>
      <c r="KFF28" s="2"/>
      <c r="KFG28" s="2"/>
      <c r="KFH28" s="2"/>
      <c r="KFI28" s="2"/>
      <c r="KFJ28" s="2"/>
      <c r="KFK28" s="2"/>
      <c r="KFL28" s="2"/>
      <c r="KFM28" s="2"/>
      <c r="KFN28" s="2"/>
      <c r="KFO28" s="2"/>
      <c r="KFP28" s="2"/>
      <c r="KFQ28" s="2"/>
      <c r="KFR28" s="2"/>
      <c r="KFS28" s="2"/>
      <c r="KFT28" s="2"/>
      <c r="KFU28" s="2"/>
      <c r="KFV28" s="2"/>
      <c r="KFW28" s="2"/>
      <c r="KFX28" s="2"/>
      <c r="KFY28" s="2"/>
      <c r="KFZ28" s="2"/>
      <c r="KGA28" s="2"/>
      <c r="KGB28" s="2"/>
      <c r="KGC28" s="2"/>
      <c r="KGD28" s="2"/>
      <c r="KGE28" s="2"/>
      <c r="KGF28" s="2"/>
      <c r="KGG28" s="2"/>
      <c r="KGH28" s="2"/>
      <c r="KGI28" s="2"/>
      <c r="KGJ28" s="2"/>
      <c r="KGK28" s="2"/>
      <c r="KGL28" s="2"/>
      <c r="KGM28" s="2"/>
      <c r="KGN28" s="2"/>
      <c r="KGO28" s="2"/>
      <c r="KGP28" s="2"/>
      <c r="KGQ28" s="2"/>
      <c r="KGR28" s="2"/>
      <c r="KGS28" s="2"/>
      <c r="KGT28" s="2"/>
      <c r="KGU28" s="2"/>
      <c r="KGV28" s="2"/>
      <c r="KGW28" s="2"/>
      <c r="KGX28" s="2"/>
      <c r="KGY28" s="2"/>
      <c r="KGZ28" s="2"/>
      <c r="KHA28" s="2"/>
      <c r="KHB28" s="2"/>
      <c r="KHC28" s="2"/>
      <c r="KHD28" s="2"/>
      <c r="KHE28" s="2"/>
      <c r="KHF28" s="2"/>
      <c r="KHG28" s="2"/>
      <c r="KHH28" s="2"/>
      <c r="KHI28" s="2"/>
      <c r="KHJ28" s="2"/>
      <c r="KHK28" s="2"/>
      <c r="KHL28" s="2"/>
      <c r="KHM28" s="2"/>
      <c r="KHN28" s="2"/>
      <c r="KHO28" s="2"/>
      <c r="KHP28" s="2"/>
      <c r="KHQ28" s="2"/>
      <c r="KHR28" s="2"/>
      <c r="KHS28" s="2"/>
      <c r="KHT28" s="2"/>
      <c r="KHU28" s="2"/>
      <c r="KHV28" s="2"/>
      <c r="KHW28" s="2"/>
      <c r="KHX28" s="2"/>
      <c r="KHY28" s="2"/>
      <c r="KHZ28" s="2"/>
      <c r="KIA28" s="2"/>
      <c r="KIB28" s="2"/>
      <c r="KIC28" s="2"/>
      <c r="KID28" s="2"/>
      <c r="KIE28" s="2"/>
      <c r="KIF28" s="2"/>
      <c r="KIG28" s="2"/>
      <c r="KIH28" s="2"/>
      <c r="KII28" s="2"/>
      <c r="KIJ28" s="2"/>
      <c r="KIK28" s="2"/>
      <c r="KIL28" s="2"/>
      <c r="KIM28" s="2"/>
      <c r="KIN28" s="2"/>
      <c r="KIO28" s="2"/>
      <c r="KIP28" s="2"/>
      <c r="KIQ28" s="2"/>
      <c r="KIR28" s="2"/>
      <c r="KIS28" s="2"/>
      <c r="KIT28" s="2"/>
      <c r="KIU28" s="2"/>
      <c r="KIV28" s="2"/>
      <c r="KIW28" s="2"/>
      <c r="KIX28" s="2"/>
      <c r="KIY28" s="2"/>
      <c r="KIZ28" s="2"/>
      <c r="KJA28" s="2"/>
      <c r="KJB28" s="2"/>
      <c r="KJC28" s="2"/>
      <c r="KJD28" s="2"/>
      <c r="KJE28" s="2"/>
      <c r="KJF28" s="2"/>
      <c r="KJG28" s="2"/>
      <c r="KJH28" s="2"/>
      <c r="KJI28" s="2"/>
      <c r="KJJ28" s="2"/>
      <c r="KJK28" s="2"/>
      <c r="KJL28" s="2"/>
      <c r="KJM28" s="2"/>
      <c r="KJN28" s="2"/>
      <c r="KJO28" s="2"/>
      <c r="KJP28" s="2"/>
      <c r="KJQ28" s="2"/>
      <c r="KJR28" s="2"/>
      <c r="KJS28" s="2"/>
      <c r="KJT28" s="2"/>
      <c r="KJU28" s="2"/>
      <c r="KJV28" s="2"/>
      <c r="KJW28" s="2"/>
      <c r="KJX28" s="2"/>
      <c r="KJY28" s="2"/>
      <c r="KJZ28" s="2"/>
      <c r="KKA28" s="2"/>
      <c r="KKB28" s="2"/>
      <c r="KKC28" s="2"/>
      <c r="KKD28" s="2"/>
      <c r="KKE28" s="2"/>
      <c r="KKF28" s="2"/>
      <c r="KKG28" s="2"/>
      <c r="KKH28" s="2"/>
      <c r="KKI28" s="2"/>
      <c r="KKJ28" s="2"/>
      <c r="KKK28" s="2"/>
      <c r="KKL28" s="2"/>
      <c r="KKM28" s="2"/>
      <c r="KKN28" s="2"/>
      <c r="KKO28" s="2"/>
      <c r="KKP28" s="2"/>
      <c r="KKQ28" s="2"/>
      <c r="KKR28" s="2"/>
      <c r="KKS28" s="2"/>
      <c r="KKT28" s="2"/>
      <c r="KKU28" s="2"/>
      <c r="KKV28" s="2"/>
      <c r="KKW28" s="2"/>
      <c r="KKX28" s="2"/>
      <c r="KKY28" s="2"/>
      <c r="KKZ28" s="2"/>
      <c r="KLA28" s="2"/>
      <c r="KLB28" s="2"/>
      <c r="KLC28" s="2"/>
      <c r="KLD28" s="2"/>
      <c r="KLE28" s="2"/>
      <c r="KLF28" s="2"/>
      <c r="KLG28" s="2"/>
      <c r="KLH28" s="2"/>
      <c r="KLI28" s="2"/>
      <c r="KLJ28" s="2"/>
      <c r="KLK28" s="2"/>
      <c r="KLL28" s="2"/>
      <c r="KLM28" s="2"/>
      <c r="KLN28" s="2"/>
      <c r="KLO28" s="2"/>
      <c r="KLP28" s="2"/>
      <c r="KLQ28" s="2"/>
      <c r="KLR28" s="2"/>
      <c r="KLS28" s="2"/>
      <c r="KLT28" s="2"/>
      <c r="KLU28" s="2"/>
      <c r="KLV28" s="2"/>
      <c r="KLW28" s="2"/>
      <c r="KLX28" s="2"/>
      <c r="KLY28" s="2"/>
      <c r="KLZ28" s="2"/>
      <c r="KMA28" s="2"/>
      <c r="KMB28" s="2"/>
      <c r="KMC28" s="2"/>
      <c r="KMD28" s="2"/>
      <c r="KME28" s="2"/>
      <c r="KMF28" s="2"/>
      <c r="KMG28" s="2"/>
      <c r="KMH28" s="2"/>
      <c r="KMI28" s="2"/>
      <c r="KMJ28" s="2"/>
      <c r="KMK28" s="2"/>
      <c r="KML28" s="2"/>
      <c r="KMM28" s="2"/>
      <c r="KMN28" s="2"/>
      <c r="KMO28" s="2"/>
      <c r="KMP28" s="2"/>
      <c r="KMQ28" s="2"/>
      <c r="KMR28" s="2"/>
      <c r="KMS28" s="2"/>
      <c r="KMT28" s="2"/>
      <c r="KMU28" s="2"/>
      <c r="KMV28" s="2"/>
      <c r="KMW28" s="2"/>
      <c r="KMX28" s="2"/>
      <c r="KMY28" s="2"/>
      <c r="KMZ28" s="2"/>
      <c r="KNA28" s="2"/>
      <c r="KNB28" s="2"/>
      <c r="KNC28" s="2"/>
      <c r="KND28" s="2"/>
      <c r="KNE28" s="2"/>
      <c r="KNF28" s="2"/>
      <c r="KNG28" s="2"/>
      <c r="KNH28" s="2"/>
      <c r="KNI28" s="2"/>
      <c r="KNJ28" s="2"/>
      <c r="KNK28" s="2"/>
      <c r="KNL28" s="2"/>
      <c r="KNM28" s="2"/>
      <c r="KNN28" s="2"/>
      <c r="KNO28" s="2"/>
      <c r="KNP28" s="2"/>
      <c r="KNQ28" s="2"/>
      <c r="KNR28" s="2"/>
      <c r="KNS28" s="2"/>
      <c r="KNT28" s="2"/>
      <c r="KNU28" s="2"/>
      <c r="KNV28" s="2"/>
      <c r="KNW28" s="2"/>
      <c r="KNX28" s="2"/>
      <c r="KNY28" s="2"/>
      <c r="KNZ28" s="2"/>
      <c r="KOA28" s="2"/>
      <c r="KOB28" s="2"/>
      <c r="KOC28" s="2"/>
      <c r="KOD28" s="2"/>
      <c r="KOE28" s="2"/>
      <c r="KOF28" s="2"/>
      <c r="KOG28" s="2"/>
      <c r="KOH28" s="2"/>
      <c r="KOI28" s="2"/>
      <c r="KOJ28" s="2"/>
      <c r="KOK28" s="2"/>
      <c r="KOL28" s="2"/>
      <c r="KOM28" s="2"/>
      <c r="KON28" s="2"/>
      <c r="KOO28" s="2"/>
      <c r="KOP28" s="2"/>
      <c r="KOQ28" s="2"/>
      <c r="KOR28" s="2"/>
      <c r="KOS28" s="2"/>
      <c r="KOT28" s="2"/>
      <c r="KOU28" s="2"/>
      <c r="KOV28" s="2"/>
      <c r="KOW28" s="2"/>
      <c r="KOX28" s="2"/>
      <c r="KOY28" s="2"/>
      <c r="KOZ28" s="2"/>
      <c r="KPA28" s="2"/>
      <c r="KPB28" s="2"/>
      <c r="KPC28" s="2"/>
      <c r="KPD28" s="2"/>
      <c r="KPE28" s="2"/>
      <c r="KPF28" s="2"/>
      <c r="KPG28" s="2"/>
      <c r="KPH28" s="2"/>
      <c r="KPI28" s="2"/>
      <c r="KPJ28" s="2"/>
      <c r="KPK28" s="2"/>
      <c r="KPL28" s="2"/>
      <c r="KPM28" s="2"/>
      <c r="KPN28" s="2"/>
      <c r="KPO28" s="2"/>
      <c r="KPP28" s="2"/>
      <c r="KPQ28" s="2"/>
      <c r="KPR28" s="2"/>
      <c r="KPS28" s="2"/>
      <c r="KPT28" s="2"/>
      <c r="KPU28" s="2"/>
      <c r="KPV28" s="2"/>
      <c r="KPW28" s="2"/>
      <c r="KPX28" s="2"/>
      <c r="KPY28" s="2"/>
      <c r="KPZ28" s="2"/>
      <c r="KQA28" s="2"/>
      <c r="KQB28" s="2"/>
      <c r="KQC28" s="2"/>
      <c r="KQD28" s="2"/>
      <c r="KQE28" s="2"/>
      <c r="KQF28" s="2"/>
      <c r="KQG28" s="2"/>
      <c r="KQH28" s="2"/>
      <c r="KQI28" s="2"/>
      <c r="KQJ28" s="2"/>
      <c r="KQK28" s="2"/>
      <c r="KQL28" s="2"/>
      <c r="KQM28" s="2"/>
      <c r="KQN28" s="2"/>
      <c r="KQO28" s="2"/>
      <c r="KQP28" s="2"/>
      <c r="KQQ28" s="2"/>
      <c r="KQR28" s="2"/>
      <c r="KQS28" s="2"/>
      <c r="KQT28" s="2"/>
      <c r="KQU28" s="2"/>
      <c r="KQV28" s="2"/>
      <c r="KQW28" s="2"/>
      <c r="KQX28" s="2"/>
      <c r="KQY28" s="2"/>
      <c r="KQZ28" s="2"/>
      <c r="KRA28" s="2"/>
      <c r="KRB28" s="2"/>
      <c r="KRC28" s="2"/>
      <c r="KRD28" s="2"/>
      <c r="KRE28" s="2"/>
      <c r="KRF28" s="2"/>
      <c r="KRG28" s="2"/>
      <c r="KRH28" s="2"/>
      <c r="KRI28" s="2"/>
      <c r="KRJ28" s="2"/>
      <c r="KRK28" s="2"/>
      <c r="KRL28" s="2"/>
      <c r="KRM28" s="2"/>
      <c r="KRN28" s="2"/>
      <c r="KRO28" s="2"/>
      <c r="KRP28" s="2"/>
      <c r="KRQ28" s="2"/>
      <c r="KRR28" s="2"/>
      <c r="KRS28" s="2"/>
      <c r="KRT28" s="2"/>
      <c r="KRU28" s="2"/>
      <c r="KRV28" s="2"/>
      <c r="KRW28" s="2"/>
      <c r="KRX28" s="2"/>
      <c r="KRY28" s="2"/>
      <c r="KRZ28" s="2"/>
      <c r="KSA28" s="2"/>
      <c r="KSB28" s="2"/>
      <c r="KSC28" s="2"/>
      <c r="KSD28" s="2"/>
      <c r="KSE28" s="2"/>
      <c r="KSF28" s="2"/>
      <c r="KSG28" s="2"/>
      <c r="KSH28" s="2"/>
      <c r="KSI28" s="2"/>
      <c r="KSJ28" s="2"/>
      <c r="KSK28" s="2"/>
      <c r="KSL28" s="2"/>
      <c r="KSM28" s="2"/>
      <c r="KSN28" s="2"/>
      <c r="KSO28" s="2"/>
      <c r="KSP28" s="2"/>
      <c r="KSQ28" s="2"/>
      <c r="KSR28" s="2"/>
      <c r="KSS28" s="2"/>
      <c r="KST28" s="2"/>
      <c r="KSU28" s="2"/>
      <c r="KSV28" s="2"/>
      <c r="KSW28" s="2"/>
      <c r="KSX28" s="2"/>
      <c r="KSY28" s="2"/>
      <c r="KSZ28" s="2"/>
      <c r="KTA28" s="2"/>
      <c r="KTB28" s="2"/>
      <c r="KTC28" s="2"/>
      <c r="KTD28" s="2"/>
      <c r="KTE28" s="2"/>
      <c r="KTF28" s="2"/>
      <c r="KTG28" s="2"/>
      <c r="KTH28" s="2"/>
      <c r="KTI28" s="2"/>
      <c r="KTJ28" s="2"/>
      <c r="KTK28" s="2"/>
      <c r="KTL28" s="2"/>
      <c r="KTM28" s="2"/>
      <c r="KTN28" s="2"/>
      <c r="KTO28" s="2"/>
      <c r="KTP28" s="2"/>
      <c r="KTQ28" s="2"/>
      <c r="KTR28" s="2"/>
      <c r="KTS28" s="2"/>
      <c r="KTT28" s="2"/>
      <c r="KTU28" s="2"/>
      <c r="KTV28" s="2"/>
      <c r="KTW28" s="2"/>
      <c r="KTX28" s="2"/>
      <c r="KTY28" s="2"/>
      <c r="KTZ28" s="2"/>
      <c r="KUA28" s="2"/>
      <c r="KUB28" s="2"/>
      <c r="KUC28" s="2"/>
      <c r="KUD28" s="2"/>
      <c r="KUE28" s="2"/>
      <c r="KUF28" s="2"/>
      <c r="KUG28" s="2"/>
      <c r="KUH28" s="2"/>
      <c r="KUI28" s="2"/>
      <c r="KUJ28" s="2"/>
      <c r="KUK28" s="2"/>
      <c r="KUL28" s="2"/>
      <c r="KUM28" s="2"/>
      <c r="KUN28" s="2"/>
      <c r="KUO28" s="2"/>
      <c r="KUP28" s="2"/>
      <c r="KUQ28" s="2"/>
      <c r="KUR28" s="2"/>
      <c r="KUS28" s="2"/>
      <c r="KUT28" s="2"/>
      <c r="KUU28" s="2"/>
      <c r="KUV28" s="2"/>
      <c r="KUW28" s="2"/>
      <c r="KUX28" s="2"/>
      <c r="KUY28" s="2"/>
      <c r="KUZ28" s="2"/>
      <c r="KVA28" s="2"/>
      <c r="KVB28" s="2"/>
      <c r="KVC28" s="2"/>
      <c r="KVD28" s="2"/>
      <c r="KVE28" s="2"/>
      <c r="KVF28" s="2"/>
      <c r="KVG28" s="2"/>
      <c r="KVH28" s="2"/>
      <c r="KVI28" s="2"/>
      <c r="KVJ28" s="2"/>
      <c r="KVK28" s="2"/>
      <c r="KVL28" s="2"/>
      <c r="KVM28" s="2"/>
      <c r="KVN28" s="2"/>
      <c r="KVO28" s="2"/>
      <c r="KVP28" s="2"/>
      <c r="KVQ28" s="2"/>
      <c r="KVR28" s="2"/>
      <c r="KVS28" s="2"/>
      <c r="KVT28" s="2"/>
      <c r="KVU28" s="2"/>
      <c r="KVV28" s="2"/>
      <c r="KVW28" s="2"/>
      <c r="KVX28" s="2"/>
      <c r="KVY28" s="2"/>
      <c r="KVZ28" s="2"/>
      <c r="KWA28" s="2"/>
      <c r="KWB28" s="2"/>
      <c r="KWC28" s="2"/>
      <c r="KWD28" s="2"/>
      <c r="KWE28" s="2"/>
      <c r="KWF28" s="2"/>
      <c r="KWG28" s="2"/>
      <c r="KWH28" s="2"/>
      <c r="KWI28" s="2"/>
      <c r="KWJ28" s="2"/>
      <c r="KWK28" s="2"/>
      <c r="KWL28" s="2"/>
      <c r="KWM28" s="2"/>
      <c r="KWN28" s="2"/>
      <c r="KWO28" s="2"/>
      <c r="KWP28" s="2"/>
      <c r="KWQ28" s="2"/>
      <c r="KWR28" s="2"/>
      <c r="KWS28" s="2"/>
      <c r="KWT28" s="2"/>
      <c r="KWU28" s="2"/>
      <c r="KWV28" s="2"/>
      <c r="KWW28" s="2"/>
      <c r="KWX28" s="2"/>
      <c r="KWY28" s="2"/>
      <c r="KWZ28" s="2"/>
      <c r="KXA28" s="2"/>
      <c r="KXB28" s="2"/>
      <c r="KXC28" s="2"/>
      <c r="KXD28" s="2"/>
      <c r="KXE28" s="2"/>
      <c r="KXF28" s="2"/>
      <c r="KXG28" s="2"/>
      <c r="KXH28" s="2"/>
      <c r="KXI28" s="2"/>
      <c r="KXJ28" s="2"/>
      <c r="KXK28" s="2"/>
      <c r="KXL28" s="2"/>
      <c r="KXM28" s="2"/>
      <c r="KXN28" s="2"/>
      <c r="KXO28" s="2"/>
      <c r="KXP28" s="2"/>
      <c r="KXQ28" s="2"/>
      <c r="KXR28" s="2"/>
      <c r="KXS28" s="2"/>
      <c r="KXT28" s="2"/>
      <c r="KXU28" s="2"/>
      <c r="KXV28" s="2"/>
      <c r="KXW28" s="2"/>
      <c r="KXX28" s="2"/>
      <c r="KXY28" s="2"/>
      <c r="KXZ28" s="2"/>
      <c r="KYA28" s="2"/>
      <c r="KYB28" s="2"/>
      <c r="KYC28" s="2"/>
      <c r="KYD28" s="2"/>
      <c r="KYE28" s="2"/>
      <c r="KYF28" s="2"/>
      <c r="KYG28" s="2"/>
      <c r="KYH28" s="2"/>
      <c r="KYI28" s="2"/>
      <c r="KYJ28" s="2"/>
      <c r="KYK28" s="2"/>
      <c r="KYL28" s="2"/>
      <c r="KYM28" s="2"/>
      <c r="KYN28" s="2"/>
      <c r="KYO28" s="2"/>
      <c r="KYP28" s="2"/>
      <c r="KYQ28" s="2"/>
      <c r="KYR28" s="2"/>
      <c r="KYS28" s="2"/>
      <c r="KYT28" s="2"/>
      <c r="KYU28" s="2"/>
      <c r="KYV28" s="2"/>
      <c r="KYW28" s="2"/>
      <c r="KYX28" s="2"/>
      <c r="KYY28" s="2"/>
      <c r="KYZ28" s="2"/>
      <c r="KZA28" s="2"/>
      <c r="KZB28" s="2"/>
      <c r="KZC28" s="2"/>
      <c r="KZD28" s="2"/>
      <c r="KZE28" s="2"/>
      <c r="KZF28" s="2"/>
      <c r="KZG28" s="2"/>
      <c r="KZH28" s="2"/>
      <c r="KZI28" s="2"/>
      <c r="KZJ28" s="2"/>
      <c r="KZK28" s="2"/>
      <c r="KZL28" s="2"/>
      <c r="KZM28" s="2"/>
      <c r="KZN28" s="2"/>
      <c r="KZO28" s="2"/>
      <c r="KZP28" s="2"/>
      <c r="KZQ28" s="2"/>
      <c r="KZR28" s="2"/>
      <c r="KZS28" s="2"/>
      <c r="KZT28" s="2"/>
      <c r="KZU28" s="2"/>
      <c r="KZV28" s="2"/>
      <c r="KZW28" s="2"/>
      <c r="KZX28" s="2"/>
      <c r="KZY28" s="2"/>
      <c r="KZZ28" s="2"/>
      <c r="LAA28" s="2"/>
      <c r="LAB28" s="2"/>
      <c r="LAC28" s="2"/>
      <c r="LAD28" s="2"/>
      <c r="LAE28" s="2"/>
      <c r="LAF28" s="2"/>
      <c r="LAG28" s="2"/>
      <c r="LAH28" s="2"/>
      <c r="LAI28" s="2"/>
      <c r="LAJ28" s="2"/>
      <c r="LAK28" s="2"/>
      <c r="LAL28" s="2"/>
      <c r="LAM28" s="2"/>
      <c r="LAN28" s="2"/>
      <c r="LAO28" s="2"/>
      <c r="LAP28" s="2"/>
      <c r="LAQ28" s="2"/>
      <c r="LAR28" s="2"/>
      <c r="LAS28" s="2"/>
      <c r="LAT28" s="2"/>
      <c r="LAU28" s="2"/>
      <c r="LAV28" s="2"/>
      <c r="LAW28" s="2"/>
      <c r="LAX28" s="2"/>
      <c r="LAY28" s="2"/>
      <c r="LAZ28" s="2"/>
      <c r="LBA28" s="2"/>
      <c r="LBB28" s="2"/>
      <c r="LBC28" s="2"/>
      <c r="LBD28" s="2"/>
      <c r="LBE28" s="2"/>
      <c r="LBF28" s="2"/>
      <c r="LBG28" s="2"/>
      <c r="LBH28" s="2"/>
      <c r="LBI28" s="2"/>
      <c r="LBJ28" s="2"/>
      <c r="LBK28" s="2"/>
      <c r="LBL28" s="2"/>
      <c r="LBM28" s="2"/>
      <c r="LBN28" s="2"/>
      <c r="LBO28" s="2"/>
      <c r="LBP28" s="2"/>
      <c r="LBQ28" s="2"/>
      <c r="LBR28" s="2"/>
      <c r="LBS28" s="2"/>
      <c r="LBT28" s="2"/>
      <c r="LBU28" s="2"/>
      <c r="LBV28" s="2"/>
      <c r="LBW28" s="2"/>
      <c r="LBX28" s="2"/>
      <c r="LBY28" s="2"/>
      <c r="LBZ28" s="2"/>
      <c r="LCA28" s="2"/>
      <c r="LCB28" s="2"/>
      <c r="LCC28" s="2"/>
      <c r="LCD28" s="2"/>
      <c r="LCE28" s="2"/>
      <c r="LCF28" s="2"/>
      <c r="LCG28" s="2"/>
      <c r="LCH28" s="2"/>
      <c r="LCI28" s="2"/>
      <c r="LCJ28" s="2"/>
      <c r="LCK28" s="2"/>
      <c r="LCL28" s="2"/>
      <c r="LCM28" s="2"/>
      <c r="LCN28" s="2"/>
      <c r="LCO28" s="2"/>
      <c r="LCP28" s="2"/>
      <c r="LCQ28" s="2"/>
      <c r="LCR28" s="2"/>
      <c r="LCS28" s="2"/>
      <c r="LCT28" s="2"/>
      <c r="LCU28" s="2"/>
      <c r="LCV28" s="2"/>
      <c r="LCW28" s="2"/>
      <c r="LCX28" s="2"/>
      <c r="LCY28" s="2"/>
      <c r="LCZ28" s="2"/>
      <c r="LDA28" s="2"/>
      <c r="LDB28" s="2"/>
      <c r="LDC28" s="2"/>
      <c r="LDD28" s="2"/>
      <c r="LDE28" s="2"/>
      <c r="LDF28" s="2"/>
      <c r="LDG28" s="2"/>
      <c r="LDH28" s="2"/>
      <c r="LDI28" s="2"/>
      <c r="LDJ28" s="2"/>
      <c r="LDK28" s="2"/>
      <c r="LDL28" s="2"/>
      <c r="LDM28" s="2"/>
      <c r="LDN28" s="2"/>
      <c r="LDO28" s="2"/>
      <c r="LDP28" s="2"/>
      <c r="LDQ28" s="2"/>
      <c r="LDR28" s="2"/>
      <c r="LDS28" s="2"/>
      <c r="LDT28" s="2"/>
      <c r="LDU28" s="2"/>
      <c r="LDV28" s="2"/>
      <c r="LDW28" s="2"/>
      <c r="LDX28" s="2"/>
      <c r="LDY28" s="2"/>
      <c r="LDZ28" s="2"/>
      <c r="LEA28" s="2"/>
      <c r="LEB28" s="2"/>
      <c r="LEC28" s="2"/>
      <c r="LED28" s="2"/>
      <c r="LEE28" s="2"/>
      <c r="LEF28" s="2"/>
      <c r="LEG28" s="2"/>
      <c r="LEH28" s="2"/>
      <c r="LEI28" s="2"/>
      <c r="LEJ28" s="2"/>
      <c r="LEK28" s="2"/>
      <c r="LEL28" s="2"/>
      <c r="LEM28" s="2"/>
      <c r="LEN28" s="2"/>
      <c r="LEO28" s="2"/>
      <c r="LEP28" s="2"/>
      <c r="LEQ28" s="2"/>
      <c r="LER28" s="2"/>
      <c r="LES28" s="2"/>
      <c r="LET28" s="2"/>
      <c r="LEU28" s="2"/>
      <c r="LEV28" s="2"/>
      <c r="LEW28" s="2"/>
      <c r="LEX28" s="2"/>
      <c r="LEY28" s="2"/>
      <c r="LEZ28" s="2"/>
      <c r="LFA28" s="2"/>
      <c r="LFB28" s="2"/>
      <c r="LFC28" s="2"/>
      <c r="LFD28" s="2"/>
      <c r="LFE28" s="2"/>
      <c r="LFF28" s="2"/>
      <c r="LFG28" s="2"/>
      <c r="LFH28" s="2"/>
      <c r="LFI28" s="2"/>
      <c r="LFJ28" s="2"/>
      <c r="LFK28" s="2"/>
      <c r="LFL28" s="2"/>
      <c r="LFM28" s="2"/>
      <c r="LFN28" s="2"/>
      <c r="LFO28" s="2"/>
      <c r="LFP28" s="2"/>
      <c r="LFQ28" s="2"/>
      <c r="LFR28" s="2"/>
      <c r="LFS28" s="2"/>
      <c r="LFT28" s="2"/>
      <c r="LFU28" s="2"/>
      <c r="LFV28" s="2"/>
      <c r="LFW28" s="2"/>
      <c r="LFX28" s="2"/>
      <c r="LFY28" s="2"/>
      <c r="LFZ28" s="2"/>
      <c r="LGA28" s="2"/>
      <c r="LGB28" s="2"/>
      <c r="LGC28" s="2"/>
      <c r="LGD28" s="2"/>
      <c r="LGE28" s="2"/>
      <c r="LGF28" s="2"/>
      <c r="LGG28" s="2"/>
      <c r="LGH28" s="2"/>
      <c r="LGI28" s="2"/>
      <c r="LGJ28" s="2"/>
      <c r="LGK28" s="2"/>
      <c r="LGL28" s="2"/>
      <c r="LGM28" s="2"/>
      <c r="LGN28" s="2"/>
      <c r="LGO28" s="2"/>
      <c r="LGP28" s="2"/>
      <c r="LGQ28" s="2"/>
      <c r="LGR28" s="2"/>
      <c r="LGS28" s="2"/>
      <c r="LGT28" s="2"/>
      <c r="LGU28" s="2"/>
      <c r="LGV28" s="2"/>
      <c r="LGW28" s="2"/>
      <c r="LGX28" s="2"/>
      <c r="LGY28" s="2"/>
      <c r="LGZ28" s="2"/>
      <c r="LHA28" s="2"/>
      <c r="LHB28" s="2"/>
      <c r="LHC28" s="2"/>
      <c r="LHD28" s="2"/>
      <c r="LHE28" s="2"/>
      <c r="LHF28" s="2"/>
      <c r="LHG28" s="2"/>
      <c r="LHH28" s="2"/>
      <c r="LHI28" s="2"/>
      <c r="LHJ28" s="2"/>
      <c r="LHK28" s="2"/>
      <c r="LHL28" s="2"/>
      <c r="LHM28" s="2"/>
      <c r="LHN28" s="2"/>
      <c r="LHO28" s="2"/>
      <c r="LHP28" s="2"/>
      <c r="LHQ28" s="2"/>
      <c r="LHR28" s="2"/>
      <c r="LHS28" s="2"/>
      <c r="LHT28" s="2"/>
      <c r="LHU28" s="2"/>
      <c r="LHV28" s="2"/>
      <c r="LHW28" s="2"/>
      <c r="LHX28" s="2"/>
      <c r="LHY28" s="2"/>
      <c r="LHZ28" s="2"/>
      <c r="LIA28" s="2"/>
      <c r="LIB28" s="2"/>
      <c r="LIC28" s="2"/>
      <c r="LID28" s="2"/>
      <c r="LIE28" s="2"/>
      <c r="LIF28" s="2"/>
      <c r="LIG28" s="2"/>
      <c r="LIH28" s="2"/>
      <c r="LII28" s="2"/>
      <c r="LIJ28" s="2"/>
      <c r="LIK28" s="2"/>
      <c r="LIL28" s="2"/>
      <c r="LIM28" s="2"/>
      <c r="LIN28" s="2"/>
      <c r="LIO28" s="2"/>
      <c r="LIP28" s="2"/>
      <c r="LIQ28" s="2"/>
      <c r="LIR28" s="2"/>
      <c r="LIS28" s="2"/>
      <c r="LIT28" s="2"/>
      <c r="LIU28" s="2"/>
      <c r="LIV28" s="2"/>
      <c r="LIW28" s="2"/>
      <c r="LIX28" s="2"/>
      <c r="LIY28" s="2"/>
      <c r="LIZ28" s="2"/>
      <c r="LJA28" s="2"/>
      <c r="LJB28" s="2"/>
      <c r="LJC28" s="2"/>
      <c r="LJD28" s="2"/>
      <c r="LJE28" s="2"/>
      <c r="LJF28" s="2"/>
      <c r="LJG28" s="2"/>
      <c r="LJH28" s="2"/>
      <c r="LJI28" s="2"/>
      <c r="LJJ28" s="2"/>
      <c r="LJK28" s="2"/>
      <c r="LJL28" s="2"/>
      <c r="LJM28" s="2"/>
      <c r="LJN28" s="2"/>
      <c r="LJO28" s="2"/>
      <c r="LJP28" s="2"/>
      <c r="LJQ28" s="2"/>
      <c r="LJR28" s="2"/>
      <c r="LJS28" s="2"/>
      <c r="LJT28" s="2"/>
      <c r="LJU28" s="2"/>
      <c r="LJV28" s="2"/>
      <c r="LJW28" s="2"/>
      <c r="LJX28" s="2"/>
      <c r="LJY28" s="2"/>
      <c r="LJZ28" s="2"/>
      <c r="LKA28" s="2"/>
      <c r="LKB28" s="2"/>
      <c r="LKC28" s="2"/>
      <c r="LKD28" s="2"/>
      <c r="LKE28" s="2"/>
      <c r="LKF28" s="2"/>
      <c r="LKG28" s="2"/>
      <c r="LKH28" s="2"/>
      <c r="LKI28" s="2"/>
      <c r="LKJ28" s="2"/>
      <c r="LKK28" s="2"/>
      <c r="LKL28" s="2"/>
      <c r="LKM28" s="2"/>
      <c r="LKN28" s="2"/>
      <c r="LKO28" s="2"/>
      <c r="LKP28" s="2"/>
      <c r="LKQ28" s="2"/>
      <c r="LKR28" s="2"/>
      <c r="LKS28" s="2"/>
      <c r="LKT28" s="2"/>
      <c r="LKU28" s="2"/>
      <c r="LKV28" s="2"/>
      <c r="LKW28" s="2"/>
      <c r="LKX28" s="2"/>
      <c r="LKY28" s="2"/>
      <c r="LKZ28" s="2"/>
      <c r="LLA28" s="2"/>
      <c r="LLB28" s="2"/>
      <c r="LLC28" s="2"/>
      <c r="LLD28" s="2"/>
      <c r="LLE28" s="2"/>
      <c r="LLF28" s="2"/>
      <c r="LLG28" s="2"/>
      <c r="LLH28" s="2"/>
      <c r="LLI28" s="2"/>
      <c r="LLJ28" s="2"/>
      <c r="LLK28" s="2"/>
      <c r="LLL28" s="2"/>
      <c r="LLM28" s="2"/>
      <c r="LLN28" s="2"/>
      <c r="LLO28" s="2"/>
      <c r="LLP28" s="2"/>
      <c r="LLQ28" s="2"/>
      <c r="LLR28" s="2"/>
      <c r="LLS28" s="2"/>
      <c r="LLT28" s="2"/>
      <c r="LLU28" s="2"/>
      <c r="LLV28" s="2"/>
      <c r="LLW28" s="2"/>
      <c r="LLX28" s="2"/>
      <c r="LLY28" s="2"/>
      <c r="LLZ28" s="2"/>
      <c r="LMA28" s="2"/>
      <c r="LMB28" s="2"/>
      <c r="LMC28" s="2"/>
      <c r="LMD28" s="2"/>
      <c r="LME28" s="2"/>
      <c r="LMF28" s="2"/>
      <c r="LMG28" s="2"/>
      <c r="LMH28" s="2"/>
      <c r="LMI28" s="2"/>
      <c r="LMJ28" s="2"/>
      <c r="LMK28" s="2"/>
      <c r="LML28" s="2"/>
      <c r="LMM28" s="2"/>
      <c r="LMN28" s="2"/>
      <c r="LMO28" s="2"/>
      <c r="LMP28" s="2"/>
      <c r="LMQ28" s="2"/>
      <c r="LMR28" s="2"/>
      <c r="LMS28" s="2"/>
      <c r="LMT28" s="2"/>
      <c r="LMU28" s="2"/>
      <c r="LMV28" s="2"/>
      <c r="LMW28" s="2"/>
      <c r="LMX28" s="2"/>
      <c r="LMY28" s="2"/>
      <c r="LMZ28" s="2"/>
      <c r="LNA28" s="2"/>
      <c r="LNB28" s="2"/>
      <c r="LNC28" s="2"/>
      <c r="LND28" s="2"/>
      <c r="LNE28" s="2"/>
      <c r="LNF28" s="2"/>
      <c r="LNG28" s="2"/>
      <c r="LNH28" s="2"/>
      <c r="LNI28" s="2"/>
      <c r="LNJ28" s="2"/>
      <c r="LNK28" s="2"/>
      <c r="LNL28" s="2"/>
      <c r="LNM28" s="2"/>
      <c r="LNN28" s="2"/>
      <c r="LNO28" s="2"/>
      <c r="LNP28" s="2"/>
      <c r="LNQ28" s="2"/>
      <c r="LNR28" s="2"/>
      <c r="LNS28" s="2"/>
      <c r="LNT28" s="2"/>
      <c r="LNU28" s="2"/>
      <c r="LNV28" s="2"/>
      <c r="LNW28" s="2"/>
      <c r="LNX28" s="2"/>
      <c r="LNY28" s="2"/>
      <c r="LNZ28" s="2"/>
      <c r="LOA28" s="2"/>
      <c r="LOB28" s="2"/>
      <c r="LOC28" s="2"/>
      <c r="LOD28" s="2"/>
      <c r="LOE28" s="2"/>
      <c r="LOF28" s="2"/>
      <c r="LOG28" s="2"/>
      <c r="LOH28" s="2"/>
      <c r="LOI28" s="2"/>
      <c r="LOJ28" s="2"/>
      <c r="LOK28" s="2"/>
      <c r="LOL28" s="2"/>
      <c r="LOM28" s="2"/>
      <c r="LON28" s="2"/>
      <c r="LOO28" s="2"/>
      <c r="LOP28" s="2"/>
      <c r="LOQ28" s="2"/>
      <c r="LOR28" s="2"/>
      <c r="LOS28" s="2"/>
      <c r="LOT28" s="2"/>
      <c r="LOU28" s="2"/>
      <c r="LOV28" s="2"/>
      <c r="LOW28" s="2"/>
      <c r="LOX28" s="2"/>
      <c r="LOY28" s="2"/>
      <c r="LOZ28" s="2"/>
      <c r="LPA28" s="2"/>
      <c r="LPB28" s="2"/>
      <c r="LPC28" s="2"/>
      <c r="LPD28" s="2"/>
      <c r="LPE28" s="2"/>
      <c r="LPF28" s="2"/>
      <c r="LPG28" s="2"/>
      <c r="LPH28" s="2"/>
      <c r="LPI28" s="2"/>
      <c r="LPJ28" s="2"/>
      <c r="LPK28" s="2"/>
      <c r="LPL28" s="2"/>
      <c r="LPM28" s="2"/>
      <c r="LPN28" s="2"/>
      <c r="LPO28" s="2"/>
      <c r="LPP28" s="2"/>
      <c r="LPQ28" s="2"/>
      <c r="LPR28" s="2"/>
      <c r="LPS28" s="2"/>
      <c r="LPT28" s="2"/>
      <c r="LPU28" s="2"/>
      <c r="LPV28" s="2"/>
      <c r="LPW28" s="2"/>
      <c r="LPX28" s="2"/>
      <c r="LPY28" s="2"/>
      <c r="LPZ28" s="2"/>
      <c r="LQA28" s="2"/>
      <c r="LQB28" s="2"/>
      <c r="LQC28" s="2"/>
      <c r="LQD28" s="2"/>
      <c r="LQE28" s="2"/>
      <c r="LQF28" s="2"/>
      <c r="LQG28" s="2"/>
      <c r="LQH28" s="2"/>
      <c r="LQI28" s="2"/>
      <c r="LQJ28" s="2"/>
      <c r="LQK28" s="2"/>
      <c r="LQL28" s="2"/>
      <c r="LQM28" s="2"/>
      <c r="LQN28" s="2"/>
      <c r="LQO28" s="2"/>
      <c r="LQP28" s="2"/>
      <c r="LQQ28" s="2"/>
      <c r="LQR28" s="2"/>
      <c r="LQS28" s="2"/>
      <c r="LQT28" s="2"/>
      <c r="LQU28" s="2"/>
      <c r="LQV28" s="2"/>
      <c r="LQW28" s="2"/>
      <c r="LQX28" s="2"/>
      <c r="LQY28" s="2"/>
      <c r="LQZ28" s="2"/>
      <c r="LRA28" s="2"/>
      <c r="LRB28" s="2"/>
      <c r="LRC28" s="2"/>
      <c r="LRD28" s="2"/>
      <c r="LRE28" s="2"/>
      <c r="LRF28" s="2"/>
      <c r="LRG28" s="2"/>
      <c r="LRH28" s="2"/>
      <c r="LRI28" s="2"/>
      <c r="LRJ28" s="2"/>
      <c r="LRK28" s="2"/>
      <c r="LRL28" s="2"/>
      <c r="LRM28" s="2"/>
      <c r="LRN28" s="2"/>
      <c r="LRO28" s="2"/>
      <c r="LRP28" s="2"/>
      <c r="LRQ28" s="2"/>
      <c r="LRR28" s="2"/>
      <c r="LRS28" s="2"/>
      <c r="LRT28" s="2"/>
      <c r="LRU28" s="2"/>
      <c r="LRV28" s="2"/>
      <c r="LRW28" s="2"/>
      <c r="LRX28" s="2"/>
      <c r="LRY28" s="2"/>
      <c r="LRZ28" s="2"/>
      <c r="LSA28" s="2"/>
      <c r="LSB28" s="2"/>
      <c r="LSC28" s="2"/>
      <c r="LSD28" s="2"/>
      <c r="LSE28" s="2"/>
      <c r="LSF28" s="2"/>
      <c r="LSG28" s="2"/>
      <c r="LSH28" s="2"/>
      <c r="LSI28" s="2"/>
      <c r="LSJ28" s="2"/>
      <c r="LSK28" s="2"/>
      <c r="LSL28" s="2"/>
      <c r="LSM28" s="2"/>
      <c r="LSN28" s="2"/>
      <c r="LSO28" s="2"/>
      <c r="LSP28" s="2"/>
      <c r="LSQ28" s="2"/>
      <c r="LSR28" s="2"/>
      <c r="LSS28" s="2"/>
      <c r="LST28" s="2"/>
      <c r="LSU28" s="2"/>
      <c r="LSV28" s="2"/>
      <c r="LSW28" s="2"/>
      <c r="LSX28" s="2"/>
      <c r="LSY28" s="2"/>
      <c r="LSZ28" s="2"/>
      <c r="LTA28" s="2"/>
      <c r="LTB28" s="2"/>
      <c r="LTC28" s="2"/>
      <c r="LTD28" s="2"/>
      <c r="LTE28" s="2"/>
      <c r="LTF28" s="2"/>
      <c r="LTG28" s="2"/>
      <c r="LTH28" s="2"/>
      <c r="LTI28" s="2"/>
      <c r="LTJ28" s="2"/>
      <c r="LTK28" s="2"/>
      <c r="LTL28" s="2"/>
      <c r="LTM28" s="2"/>
      <c r="LTN28" s="2"/>
      <c r="LTO28" s="2"/>
      <c r="LTP28" s="2"/>
      <c r="LTQ28" s="2"/>
      <c r="LTR28" s="2"/>
      <c r="LTS28" s="2"/>
      <c r="LTT28" s="2"/>
      <c r="LTU28" s="2"/>
      <c r="LTV28" s="2"/>
      <c r="LTW28" s="2"/>
      <c r="LTX28" s="2"/>
      <c r="LTY28" s="2"/>
      <c r="LTZ28" s="2"/>
      <c r="LUA28" s="2"/>
      <c r="LUB28" s="2"/>
      <c r="LUC28" s="2"/>
      <c r="LUD28" s="2"/>
      <c r="LUE28" s="2"/>
      <c r="LUF28" s="2"/>
      <c r="LUG28" s="2"/>
      <c r="LUH28" s="2"/>
      <c r="LUI28" s="2"/>
      <c r="LUJ28" s="2"/>
      <c r="LUK28" s="2"/>
      <c r="LUL28" s="2"/>
      <c r="LUM28" s="2"/>
      <c r="LUN28" s="2"/>
      <c r="LUO28" s="2"/>
      <c r="LUP28" s="2"/>
      <c r="LUQ28" s="2"/>
      <c r="LUR28" s="2"/>
      <c r="LUS28" s="2"/>
      <c r="LUT28" s="2"/>
      <c r="LUU28" s="2"/>
      <c r="LUV28" s="2"/>
      <c r="LUW28" s="2"/>
      <c r="LUX28" s="2"/>
      <c r="LUY28" s="2"/>
      <c r="LUZ28" s="2"/>
      <c r="LVA28" s="2"/>
      <c r="LVB28" s="2"/>
      <c r="LVC28" s="2"/>
      <c r="LVD28" s="2"/>
      <c r="LVE28" s="2"/>
      <c r="LVF28" s="2"/>
      <c r="LVG28" s="2"/>
      <c r="LVH28" s="2"/>
      <c r="LVI28" s="2"/>
      <c r="LVJ28" s="2"/>
      <c r="LVK28" s="2"/>
      <c r="LVL28" s="2"/>
      <c r="LVM28" s="2"/>
      <c r="LVN28" s="2"/>
      <c r="LVO28" s="2"/>
      <c r="LVP28" s="2"/>
      <c r="LVQ28" s="2"/>
      <c r="LVR28" s="2"/>
      <c r="LVS28" s="2"/>
      <c r="LVT28" s="2"/>
      <c r="LVU28" s="2"/>
      <c r="LVV28" s="2"/>
      <c r="LVW28" s="2"/>
      <c r="LVX28" s="2"/>
      <c r="LVY28" s="2"/>
      <c r="LVZ28" s="2"/>
      <c r="LWA28" s="2"/>
      <c r="LWB28" s="2"/>
      <c r="LWC28" s="2"/>
      <c r="LWD28" s="2"/>
      <c r="LWE28" s="2"/>
      <c r="LWF28" s="2"/>
      <c r="LWG28" s="2"/>
      <c r="LWH28" s="2"/>
      <c r="LWI28" s="2"/>
      <c r="LWJ28" s="2"/>
      <c r="LWK28" s="2"/>
      <c r="LWL28" s="2"/>
      <c r="LWM28" s="2"/>
      <c r="LWN28" s="2"/>
      <c r="LWO28" s="2"/>
      <c r="LWP28" s="2"/>
      <c r="LWQ28" s="2"/>
      <c r="LWR28" s="2"/>
      <c r="LWS28" s="2"/>
      <c r="LWT28" s="2"/>
      <c r="LWU28" s="2"/>
      <c r="LWV28" s="2"/>
      <c r="LWW28" s="2"/>
      <c r="LWX28" s="2"/>
      <c r="LWY28" s="2"/>
      <c r="LWZ28" s="2"/>
      <c r="LXA28" s="2"/>
      <c r="LXB28" s="2"/>
      <c r="LXC28" s="2"/>
      <c r="LXD28" s="2"/>
      <c r="LXE28" s="2"/>
      <c r="LXF28" s="2"/>
      <c r="LXG28" s="2"/>
      <c r="LXH28" s="2"/>
      <c r="LXI28" s="2"/>
      <c r="LXJ28" s="2"/>
      <c r="LXK28" s="2"/>
      <c r="LXL28" s="2"/>
      <c r="LXM28" s="2"/>
      <c r="LXN28" s="2"/>
      <c r="LXO28" s="2"/>
      <c r="LXP28" s="2"/>
      <c r="LXQ28" s="2"/>
      <c r="LXR28" s="2"/>
      <c r="LXS28" s="2"/>
      <c r="LXT28" s="2"/>
      <c r="LXU28" s="2"/>
      <c r="LXV28" s="2"/>
      <c r="LXW28" s="2"/>
      <c r="LXX28" s="2"/>
      <c r="LXY28" s="2"/>
      <c r="LXZ28" s="2"/>
      <c r="LYA28" s="2"/>
      <c r="LYB28" s="2"/>
      <c r="LYC28" s="2"/>
      <c r="LYD28" s="2"/>
      <c r="LYE28" s="2"/>
      <c r="LYF28" s="2"/>
      <c r="LYG28" s="2"/>
      <c r="LYH28" s="2"/>
      <c r="LYI28" s="2"/>
      <c r="LYJ28" s="2"/>
      <c r="LYK28" s="2"/>
      <c r="LYL28" s="2"/>
      <c r="LYM28" s="2"/>
      <c r="LYN28" s="2"/>
      <c r="LYO28" s="2"/>
      <c r="LYP28" s="2"/>
      <c r="LYQ28" s="2"/>
      <c r="LYR28" s="2"/>
      <c r="LYS28" s="2"/>
      <c r="LYT28" s="2"/>
      <c r="LYU28" s="2"/>
      <c r="LYV28" s="2"/>
      <c r="LYW28" s="2"/>
      <c r="LYX28" s="2"/>
      <c r="LYY28" s="2"/>
      <c r="LYZ28" s="2"/>
      <c r="LZA28" s="2"/>
      <c r="LZB28" s="2"/>
      <c r="LZC28" s="2"/>
      <c r="LZD28" s="2"/>
      <c r="LZE28" s="2"/>
      <c r="LZF28" s="2"/>
      <c r="LZG28" s="2"/>
      <c r="LZH28" s="2"/>
      <c r="LZI28" s="2"/>
      <c r="LZJ28" s="2"/>
      <c r="LZK28" s="2"/>
      <c r="LZL28" s="2"/>
      <c r="LZM28" s="2"/>
      <c r="LZN28" s="2"/>
      <c r="LZO28" s="2"/>
      <c r="LZP28" s="2"/>
      <c r="LZQ28" s="2"/>
      <c r="LZR28" s="2"/>
      <c r="LZS28" s="2"/>
      <c r="LZT28" s="2"/>
      <c r="LZU28" s="2"/>
      <c r="LZV28" s="2"/>
      <c r="LZW28" s="2"/>
      <c r="LZX28" s="2"/>
      <c r="LZY28" s="2"/>
      <c r="LZZ28" s="2"/>
      <c r="MAA28" s="2"/>
      <c r="MAB28" s="2"/>
      <c r="MAC28" s="2"/>
      <c r="MAD28" s="2"/>
      <c r="MAE28" s="2"/>
      <c r="MAF28" s="2"/>
      <c r="MAG28" s="2"/>
      <c r="MAH28" s="2"/>
      <c r="MAI28" s="2"/>
      <c r="MAJ28" s="2"/>
      <c r="MAK28" s="2"/>
      <c r="MAL28" s="2"/>
      <c r="MAM28" s="2"/>
      <c r="MAN28" s="2"/>
      <c r="MAO28" s="2"/>
      <c r="MAP28" s="2"/>
      <c r="MAQ28" s="2"/>
      <c r="MAR28" s="2"/>
      <c r="MAS28" s="2"/>
      <c r="MAT28" s="2"/>
      <c r="MAU28" s="2"/>
      <c r="MAV28" s="2"/>
      <c r="MAW28" s="2"/>
      <c r="MAX28" s="2"/>
      <c r="MAY28" s="2"/>
      <c r="MAZ28" s="2"/>
      <c r="MBA28" s="2"/>
      <c r="MBB28" s="2"/>
      <c r="MBC28" s="2"/>
      <c r="MBD28" s="2"/>
      <c r="MBE28" s="2"/>
      <c r="MBF28" s="2"/>
      <c r="MBG28" s="2"/>
      <c r="MBH28" s="2"/>
      <c r="MBI28" s="2"/>
      <c r="MBJ28" s="2"/>
      <c r="MBK28" s="2"/>
      <c r="MBL28" s="2"/>
      <c r="MBM28" s="2"/>
      <c r="MBN28" s="2"/>
      <c r="MBO28" s="2"/>
      <c r="MBP28" s="2"/>
      <c r="MBQ28" s="2"/>
      <c r="MBR28" s="2"/>
      <c r="MBS28" s="2"/>
      <c r="MBT28" s="2"/>
      <c r="MBU28" s="2"/>
      <c r="MBV28" s="2"/>
      <c r="MBW28" s="2"/>
      <c r="MBX28" s="2"/>
      <c r="MBY28" s="2"/>
      <c r="MBZ28" s="2"/>
      <c r="MCA28" s="2"/>
      <c r="MCB28" s="2"/>
      <c r="MCC28" s="2"/>
      <c r="MCD28" s="2"/>
      <c r="MCE28" s="2"/>
      <c r="MCF28" s="2"/>
      <c r="MCG28" s="2"/>
      <c r="MCH28" s="2"/>
      <c r="MCI28" s="2"/>
      <c r="MCJ28" s="2"/>
      <c r="MCK28" s="2"/>
      <c r="MCL28" s="2"/>
      <c r="MCM28" s="2"/>
      <c r="MCN28" s="2"/>
      <c r="MCO28" s="2"/>
      <c r="MCP28" s="2"/>
      <c r="MCQ28" s="2"/>
      <c r="MCR28" s="2"/>
      <c r="MCS28" s="2"/>
      <c r="MCT28" s="2"/>
      <c r="MCU28" s="2"/>
      <c r="MCV28" s="2"/>
      <c r="MCW28" s="2"/>
      <c r="MCX28" s="2"/>
      <c r="MCY28" s="2"/>
      <c r="MCZ28" s="2"/>
      <c r="MDA28" s="2"/>
      <c r="MDB28" s="2"/>
      <c r="MDC28" s="2"/>
      <c r="MDD28" s="2"/>
      <c r="MDE28" s="2"/>
      <c r="MDF28" s="2"/>
      <c r="MDG28" s="2"/>
      <c r="MDH28" s="2"/>
      <c r="MDI28" s="2"/>
      <c r="MDJ28" s="2"/>
      <c r="MDK28" s="2"/>
      <c r="MDL28" s="2"/>
      <c r="MDM28" s="2"/>
      <c r="MDN28" s="2"/>
      <c r="MDO28" s="2"/>
      <c r="MDP28" s="2"/>
      <c r="MDQ28" s="2"/>
      <c r="MDR28" s="2"/>
      <c r="MDS28" s="2"/>
      <c r="MDT28" s="2"/>
      <c r="MDU28" s="2"/>
      <c r="MDV28" s="2"/>
      <c r="MDW28" s="2"/>
      <c r="MDX28" s="2"/>
      <c r="MDY28" s="2"/>
      <c r="MDZ28" s="2"/>
      <c r="MEA28" s="2"/>
      <c r="MEB28" s="2"/>
      <c r="MEC28" s="2"/>
      <c r="MED28" s="2"/>
      <c r="MEE28" s="2"/>
      <c r="MEF28" s="2"/>
      <c r="MEG28" s="2"/>
      <c r="MEH28" s="2"/>
      <c r="MEI28" s="2"/>
      <c r="MEJ28" s="2"/>
      <c r="MEK28" s="2"/>
      <c r="MEL28" s="2"/>
      <c r="MEM28" s="2"/>
      <c r="MEN28" s="2"/>
      <c r="MEO28" s="2"/>
      <c r="MEP28" s="2"/>
      <c r="MEQ28" s="2"/>
      <c r="MER28" s="2"/>
      <c r="MES28" s="2"/>
      <c r="MET28" s="2"/>
      <c r="MEU28" s="2"/>
      <c r="MEV28" s="2"/>
      <c r="MEW28" s="2"/>
      <c r="MEX28" s="2"/>
      <c r="MEY28" s="2"/>
      <c r="MEZ28" s="2"/>
      <c r="MFA28" s="2"/>
      <c r="MFB28" s="2"/>
      <c r="MFC28" s="2"/>
      <c r="MFD28" s="2"/>
      <c r="MFE28" s="2"/>
      <c r="MFF28" s="2"/>
      <c r="MFG28" s="2"/>
      <c r="MFH28" s="2"/>
      <c r="MFI28" s="2"/>
      <c r="MFJ28" s="2"/>
      <c r="MFK28" s="2"/>
      <c r="MFL28" s="2"/>
      <c r="MFM28" s="2"/>
      <c r="MFN28" s="2"/>
      <c r="MFO28" s="2"/>
      <c r="MFP28" s="2"/>
      <c r="MFQ28" s="2"/>
      <c r="MFR28" s="2"/>
      <c r="MFS28" s="2"/>
      <c r="MFT28" s="2"/>
      <c r="MFU28" s="2"/>
      <c r="MFV28" s="2"/>
      <c r="MFW28" s="2"/>
      <c r="MFX28" s="2"/>
      <c r="MFY28" s="2"/>
      <c r="MFZ28" s="2"/>
      <c r="MGA28" s="2"/>
      <c r="MGB28" s="2"/>
      <c r="MGC28" s="2"/>
      <c r="MGD28" s="2"/>
      <c r="MGE28" s="2"/>
      <c r="MGF28" s="2"/>
      <c r="MGG28" s="2"/>
      <c r="MGH28" s="2"/>
      <c r="MGI28" s="2"/>
      <c r="MGJ28" s="2"/>
      <c r="MGK28" s="2"/>
      <c r="MGL28" s="2"/>
      <c r="MGM28" s="2"/>
      <c r="MGN28" s="2"/>
      <c r="MGO28" s="2"/>
      <c r="MGP28" s="2"/>
      <c r="MGQ28" s="2"/>
      <c r="MGR28" s="2"/>
      <c r="MGS28" s="2"/>
      <c r="MGT28" s="2"/>
      <c r="MGU28" s="2"/>
      <c r="MGV28" s="2"/>
      <c r="MGW28" s="2"/>
      <c r="MGX28" s="2"/>
      <c r="MGY28" s="2"/>
      <c r="MGZ28" s="2"/>
      <c r="MHA28" s="2"/>
      <c r="MHB28" s="2"/>
      <c r="MHC28" s="2"/>
      <c r="MHD28" s="2"/>
      <c r="MHE28" s="2"/>
      <c r="MHF28" s="2"/>
      <c r="MHG28" s="2"/>
      <c r="MHH28" s="2"/>
      <c r="MHI28" s="2"/>
      <c r="MHJ28" s="2"/>
      <c r="MHK28" s="2"/>
      <c r="MHL28" s="2"/>
      <c r="MHM28" s="2"/>
      <c r="MHN28" s="2"/>
      <c r="MHO28" s="2"/>
      <c r="MHP28" s="2"/>
      <c r="MHQ28" s="2"/>
      <c r="MHR28" s="2"/>
      <c r="MHS28" s="2"/>
      <c r="MHT28" s="2"/>
      <c r="MHU28" s="2"/>
      <c r="MHV28" s="2"/>
      <c r="MHW28" s="2"/>
      <c r="MHX28" s="2"/>
      <c r="MHY28" s="2"/>
      <c r="MHZ28" s="2"/>
      <c r="MIA28" s="2"/>
      <c r="MIB28" s="2"/>
      <c r="MIC28" s="2"/>
      <c r="MID28" s="2"/>
      <c r="MIE28" s="2"/>
      <c r="MIF28" s="2"/>
      <c r="MIG28" s="2"/>
      <c r="MIH28" s="2"/>
      <c r="MII28" s="2"/>
      <c r="MIJ28" s="2"/>
      <c r="MIK28" s="2"/>
      <c r="MIL28" s="2"/>
      <c r="MIM28" s="2"/>
      <c r="MIN28" s="2"/>
      <c r="MIO28" s="2"/>
      <c r="MIP28" s="2"/>
      <c r="MIQ28" s="2"/>
      <c r="MIR28" s="2"/>
      <c r="MIS28" s="2"/>
      <c r="MIT28" s="2"/>
      <c r="MIU28" s="2"/>
      <c r="MIV28" s="2"/>
      <c r="MIW28" s="2"/>
      <c r="MIX28" s="2"/>
      <c r="MIY28" s="2"/>
      <c r="MIZ28" s="2"/>
      <c r="MJA28" s="2"/>
      <c r="MJB28" s="2"/>
      <c r="MJC28" s="2"/>
      <c r="MJD28" s="2"/>
      <c r="MJE28" s="2"/>
      <c r="MJF28" s="2"/>
      <c r="MJG28" s="2"/>
      <c r="MJH28" s="2"/>
      <c r="MJI28" s="2"/>
      <c r="MJJ28" s="2"/>
      <c r="MJK28" s="2"/>
      <c r="MJL28" s="2"/>
      <c r="MJM28" s="2"/>
      <c r="MJN28" s="2"/>
      <c r="MJO28" s="2"/>
      <c r="MJP28" s="2"/>
      <c r="MJQ28" s="2"/>
      <c r="MJR28" s="2"/>
      <c r="MJS28" s="2"/>
      <c r="MJT28" s="2"/>
      <c r="MJU28" s="2"/>
      <c r="MJV28" s="2"/>
      <c r="MJW28" s="2"/>
      <c r="MJX28" s="2"/>
      <c r="MJY28" s="2"/>
      <c r="MJZ28" s="2"/>
      <c r="MKA28" s="2"/>
      <c r="MKB28" s="2"/>
      <c r="MKC28" s="2"/>
      <c r="MKD28" s="2"/>
      <c r="MKE28" s="2"/>
      <c r="MKF28" s="2"/>
      <c r="MKG28" s="2"/>
      <c r="MKH28" s="2"/>
      <c r="MKI28" s="2"/>
      <c r="MKJ28" s="2"/>
      <c r="MKK28" s="2"/>
      <c r="MKL28" s="2"/>
      <c r="MKM28" s="2"/>
      <c r="MKN28" s="2"/>
      <c r="MKO28" s="2"/>
      <c r="MKP28" s="2"/>
      <c r="MKQ28" s="2"/>
      <c r="MKR28" s="2"/>
      <c r="MKS28" s="2"/>
      <c r="MKT28" s="2"/>
      <c r="MKU28" s="2"/>
      <c r="MKV28" s="2"/>
      <c r="MKW28" s="2"/>
      <c r="MKX28" s="2"/>
      <c r="MKY28" s="2"/>
      <c r="MKZ28" s="2"/>
      <c r="MLA28" s="2"/>
      <c r="MLB28" s="2"/>
      <c r="MLC28" s="2"/>
      <c r="MLD28" s="2"/>
      <c r="MLE28" s="2"/>
      <c r="MLF28" s="2"/>
      <c r="MLG28" s="2"/>
      <c r="MLH28" s="2"/>
      <c r="MLI28" s="2"/>
      <c r="MLJ28" s="2"/>
      <c r="MLK28" s="2"/>
      <c r="MLL28" s="2"/>
      <c r="MLM28" s="2"/>
      <c r="MLN28" s="2"/>
      <c r="MLO28" s="2"/>
      <c r="MLP28" s="2"/>
      <c r="MLQ28" s="2"/>
      <c r="MLR28" s="2"/>
      <c r="MLS28" s="2"/>
      <c r="MLT28" s="2"/>
      <c r="MLU28" s="2"/>
      <c r="MLV28" s="2"/>
      <c r="MLW28" s="2"/>
      <c r="MLX28" s="2"/>
      <c r="MLY28" s="2"/>
      <c r="MLZ28" s="2"/>
      <c r="MMA28" s="2"/>
      <c r="MMB28" s="2"/>
      <c r="MMC28" s="2"/>
      <c r="MMD28" s="2"/>
      <c r="MME28" s="2"/>
      <c r="MMF28" s="2"/>
      <c r="MMG28" s="2"/>
      <c r="MMH28" s="2"/>
      <c r="MMI28" s="2"/>
      <c r="MMJ28" s="2"/>
      <c r="MMK28" s="2"/>
      <c r="MML28" s="2"/>
      <c r="MMM28" s="2"/>
      <c r="MMN28" s="2"/>
      <c r="MMO28" s="2"/>
      <c r="MMP28" s="2"/>
      <c r="MMQ28" s="2"/>
      <c r="MMR28" s="2"/>
      <c r="MMS28" s="2"/>
      <c r="MMT28" s="2"/>
      <c r="MMU28" s="2"/>
      <c r="MMV28" s="2"/>
      <c r="MMW28" s="2"/>
      <c r="MMX28" s="2"/>
      <c r="MMY28" s="2"/>
      <c r="MMZ28" s="2"/>
      <c r="MNA28" s="2"/>
      <c r="MNB28" s="2"/>
      <c r="MNC28" s="2"/>
      <c r="MND28" s="2"/>
      <c r="MNE28" s="2"/>
      <c r="MNF28" s="2"/>
      <c r="MNG28" s="2"/>
      <c r="MNH28" s="2"/>
      <c r="MNI28" s="2"/>
      <c r="MNJ28" s="2"/>
      <c r="MNK28" s="2"/>
      <c r="MNL28" s="2"/>
      <c r="MNM28" s="2"/>
      <c r="MNN28" s="2"/>
      <c r="MNO28" s="2"/>
      <c r="MNP28" s="2"/>
      <c r="MNQ28" s="2"/>
      <c r="MNR28" s="2"/>
      <c r="MNS28" s="2"/>
      <c r="MNT28" s="2"/>
      <c r="MNU28" s="2"/>
      <c r="MNV28" s="2"/>
      <c r="MNW28" s="2"/>
      <c r="MNX28" s="2"/>
      <c r="MNY28" s="2"/>
      <c r="MNZ28" s="2"/>
      <c r="MOA28" s="2"/>
      <c r="MOB28" s="2"/>
      <c r="MOC28" s="2"/>
      <c r="MOD28" s="2"/>
      <c r="MOE28" s="2"/>
      <c r="MOF28" s="2"/>
      <c r="MOG28" s="2"/>
      <c r="MOH28" s="2"/>
      <c r="MOI28" s="2"/>
      <c r="MOJ28" s="2"/>
      <c r="MOK28" s="2"/>
      <c r="MOL28" s="2"/>
      <c r="MOM28" s="2"/>
      <c r="MON28" s="2"/>
      <c r="MOO28" s="2"/>
      <c r="MOP28" s="2"/>
      <c r="MOQ28" s="2"/>
      <c r="MOR28" s="2"/>
      <c r="MOS28" s="2"/>
      <c r="MOT28" s="2"/>
      <c r="MOU28" s="2"/>
      <c r="MOV28" s="2"/>
      <c r="MOW28" s="2"/>
      <c r="MOX28" s="2"/>
      <c r="MOY28" s="2"/>
      <c r="MOZ28" s="2"/>
      <c r="MPA28" s="2"/>
      <c r="MPB28" s="2"/>
      <c r="MPC28" s="2"/>
      <c r="MPD28" s="2"/>
      <c r="MPE28" s="2"/>
      <c r="MPF28" s="2"/>
      <c r="MPG28" s="2"/>
      <c r="MPH28" s="2"/>
      <c r="MPI28" s="2"/>
      <c r="MPJ28" s="2"/>
      <c r="MPK28" s="2"/>
      <c r="MPL28" s="2"/>
      <c r="MPM28" s="2"/>
      <c r="MPN28" s="2"/>
      <c r="MPO28" s="2"/>
      <c r="MPP28" s="2"/>
      <c r="MPQ28" s="2"/>
      <c r="MPR28" s="2"/>
      <c r="MPS28" s="2"/>
      <c r="MPT28" s="2"/>
      <c r="MPU28" s="2"/>
      <c r="MPV28" s="2"/>
      <c r="MPW28" s="2"/>
      <c r="MPX28" s="2"/>
      <c r="MPY28" s="2"/>
      <c r="MPZ28" s="2"/>
      <c r="MQA28" s="2"/>
      <c r="MQB28" s="2"/>
      <c r="MQC28" s="2"/>
      <c r="MQD28" s="2"/>
      <c r="MQE28" s="2"/>
      <c r="MQF28" s="2"/>
      <c r="MQG28" s="2"/>
      <c r="MQH28" s="2"/>
      <c r="MQI28" s="2"/>
      <c r="MQJ28" s="2"/>
      <c r="MQK28" s="2"/>
      <c r="MQL28" s="2"/>
      <c r="MQM28" s="2"/>
      <c r="MQN28" s="2"/>
      <c r="MQO28" s="2"/>
      <c r="MQP28" s="2"/>
      <c r="MQQ28" s="2"/>
      <c r="MQR28" s="2"/>
      <c r="MQS28" s="2"/>
      <c r="MQT28" s="2"/>
      <c r="MQU28" s="2"/>
      <c r="MQV28" s="2"/>
      <c r="MQW28" s="2"/>
      <c r="MQX28" s="2"/>
      <c r="MQY28" s="2"/>
      <c r="MQZ28" s="2"/>
      <c r="MRA28" s="2"/>
      <c r="MRB28" s="2"/>
      <c r="MRC28" s="2"/>
      <c r="MRD28" s="2"/>
      <c r="MRE28" s="2"/>
      <c r="MRF28" s="2"/>
      <c r="MRG28" s="2"/>
      <c r="MRH28" s="2"/>
      <c r="MRI28" s="2"/>
      <c r="MRJ28" s="2"/>
      <c r="MRK28" s="2"/>
      <c r="MRL28" s="2"/>
      <c r="MRM28" s="2"/>
      <c r="MRN28" s="2"/>
      <c r="MRO28" s="2"/>
      <c r="MRP28" s="2"/>
      <c r="MRQ28" s="2"/>
      <c r="MRR28" s="2"/>
      <c r="MRS28" s="2"/>
      <c r="MRT28" s="2"/>
      <c r="MRU28" s="2"/>
      <c r="MRV28" s="2"/>
      <c r="MRW28" s="2"/>
      <c r="MRX28" s="2"/>
      <c r="MRY28" s="2"/>
      <c r="MRZ28" s="2"/>
      <c r="MSA28" s="2"/>
      <c r="MSB28" s="2"/>
      <c r="MSC28" s="2"/>
      <c r="MSD28" s="2"/>
      <c r="MSE28" s="2"/>
      <c r="MSF28" s="2"/>
      <c r="MSG28" s="2"/>
      <c r="MSH28" s="2"/>
      <c r="MSI28" s="2"/>
      <c r="MSJ28" s="2"/>
      <c r="MSK28" s="2"/>
      <c r="MSL28" s="2"/>
      <c r="MSM28" s="2"/>
      <c r="MSN28" s="2"/>
      <c r="MSO28" s="2"/>
      <c r="MSP28" s="2"/>
      <c r="MSQ28" s="2"/>
      <c r="MSR28" s="2"/>
      <c r="MSS28" s="2"/>
      <c r="MST28" s="2"/>
      <c r="MSU28" s="2"/>
      <c r="MSV28" s="2"/>
      <c r="MSW28" s="2"/>
      <c r="MSX28" s="2"/>
      <c r="MSY28" s="2"/>
      <c r="MSZ28" s="2"/>
      <c r="MTA28" s="2"/>
      <c r="MTB28" s="2"/>
      <c r="MTC28" s="2"/>
      <c r="MTD28" s="2"/>
      <c r="MTE28" s="2"/>
      <c r="MTF28" s="2"/>
      <c r="MTG28" s="2"/>
      <c r="MTH28" s="2"/>
      <c r="MTI28" s="2"/>
      <c r="MTJ28" s="2"/>
      <c r="MTK28" s="2"/>
      <c r="MTL28" s="2"/>
      <c r="MTM28" s="2"/>
      <c r="MTN28" s="2"/>
      <c r="MTO28" s="2"/>
      <c r="MTP28" s="2"/>
      <c r="MTQ28" s="2"/>
      <c r="MTR28" s="2"/>
      <c r="MTS28" s="2"/>
      <c r="MTT28" s="2"/>
      <c r="MTU28" s="2"/>
      <c r="MTV28" s="2"/>
      <c r="MTW28" s="2"/>
      <c r="MTX28" s="2"/>
      <c r="MTY28" s="2"/>
      <c r="MTZ28" s="2"/>
      <c r="MUA28" s="2"/>
      <c r="MUB28" s="2"/>
      <c r="MUC28" s="2"/>
      <c r="MUD28" s="2"/>
      <c r="MUE28" s="2"/>
      <c r="MUF28" s="2"/>
      <c r="MUG28" s="2"/>
      <c r="MUH28" s="2"/>
      <c r="MUI28" s="2"/>
      <c r="MUJ28" s="2"/>
      <c r="MUK28" s="2"/>
      <c r="MUL28" s="2"/>
      <c r="MUM28" s="2"/>
      <c r="MUN28" s="2"/>
      <c r="MUO28" s="2"/>
      <c r="MUP28" s="2"/>
      <c r="MUQ28" s="2"/>
      <c r="MUR28" s="2"/>
      <c r="MUS28" s="2"/>
      <c r="MUT28" s="2"/>
      <c r="MUU28" s="2"/>
      <c r="MUV28" s="2"/>
      <c r="MUW28" s="2"/>
      <c r="MUX28" s="2"/>
      <c r="MUY28" s="2"/>
      <c r="MUZ28" s="2"/>
      <c r="MVA28" s="2"/>
      <c r="MVB28" s="2"/>
      <c r="MVC28" s="2"/>
      <c r="MVD28" s="2"/>
      <c r="MVE28" s="2"/>
      <c r="MVF28" s="2"/>
      <c r="MVG28" s="2"/>
      <c r="MVH28" s="2"/>
      <c r="MVI28" s="2"/>
      <c r="MVJ28" s="2"/>
      <c r="MVK28" s="2"/>
      <c r="MVL28" s="2"/>
      <c r="MVM28" s="2"/>
      <c r="MVN28" s="2"/>
      <c r="MVO28" s="2"/>
      <c r="MVP28" s="2"/>
      <c r="MVQ28" s="2"/>
      <c r="MVR28" s="2"/>
      <c r="MVS28" s="2"/>
      <c r="MVT28" s="2"/>
      <c r="MVU28" s="2"/>
      <c r="MVV28" s="2"/>
      <c r="MVW28" s="2"/>
      <c r="MVX28" s="2"/>
      <c r="MVY28" s="2"/>
      <c r="MVZ28" s="2"/>
      <c r="MWA28" s="2"/>
      <c r="MWB28" s="2"/>
      <c r="MWC28" s="2"/>
      <c r="MWD28" s="2"/>
      <c r="MWE28" s="2"/>
      <c r="MWF28" s="2"/>
      <c r="MWG28" s="2"/>
      <c r="MWH28" s="2"/>
      <c r="MWI28" s="2"/>
      <c r="MWJ28" s="2"/>
      <c r="MWK28" s="2"/>
      <c r="MWL28" s="2"/>
      <c r="MWM28" s="2"/>
      <c r="MWN28" s="2"/>
      <c r="MWO28" s="2"/>
      <c r="MWP28" s="2"/>
      <c r="MWQ28" s="2"/>
      <c r="MWR28" s="2"/>
      <c r="MWS28" s="2"/>
      <c r="MWT28" s="2"/>
      <c r="MWU28" s="2"/>
      <c r="MWV28" s="2"/>
      <c r="MWW28" s="2"/>
      <c r="MWX28" s="2"/>
      <c r="MWY28" s="2"/>
      <c r="MWZ28" s="2"/>
      <c r="MXA28" s="2"/>
      <c r="MXB28" s="2"/>
      <c r="MXC28" s="2"/>
      <c r="MXD28" s="2"/>
      <c r="MXE28" s="2"/>
      <c r="MXF28" s="2"/>
      <c r="MXG28" s="2"/>
      <c r="MXH28" s="2"/>
      <c r="MXI28" s="2"/>
      <c r="MXJ28" s="2"/>
      <c r="MXK28" s="2"/>
      <c r="MXL28" s="2"/>
      <c r="MXM28" s="2"/>
      <c r="MXN28" s="2"/>
      <c r="MXO28" s="2"/>
      <c r="MXP28" s="2"/>
      <c r="MXQ28" s="2"/>
      <c r="MXR28" s="2"/>
      <c r="MXS28" s="2"/>
      <c r="MXT28" s="2"/>
      <c r="MXU28" s="2"/>
      <c r="MXV28" s="2"/>
      <c r="MXW28" s="2"/>
      <c r="MXX28" s="2"/>
      <c r="MXY28" s="2"/>
      <c r="MXZ28" s="2"/>
      <c r="MYA28" s="2"/>
      <c r="MYB28" s="2"/>
      <c r="MYC28" s="2"/>
      <c r="MYD28" s="2"/>
      <c r="MYE28" s="2"/>
      <c r="MYF28" s="2"/>
      <c r="MYG28" s="2"/>
      <c r="MYH28" s="2"/>
      <c r="MYI28" s="2"/>
      <c r="MYJ28" s="2"/>
      <c r="MYK28" s="2"/>
      <c r="MYL28" s="2"/>
      <c r="MYM28" s="2"/>
      <c r="MYN28" s="2"/>
      <c r="MYO28" s="2"/>
      <c r="MYP28" s="2"/>
      <c r="MYQ28" s="2"/>
      <c r="MYR28" s="2"/>
      <c r="MYS28" s="2"/>
      <c r="MYT28" s="2"/>
      <c r="MYU28" s="2"/>
      <c r="MYV28" s="2"/>
      <c r="MYW28" s="2"/>
      <c r="MYX28" s="2"/>
      <c r="MYY28" s="2"/>
      <c r="MYZ28" s="2"/>
      <c r="MZA28" s="2"/>
      <c r="MZB28" s="2"/>
      <c r="MZC28" s="2"/>
      <c r="MZD28" s="2"/>
      <c r="MZE28" s="2"/>
      <c r="MZF28" s="2"/>
      <c r="MZG28" s="2"/>
      <c r="MZH28" s="2"/>
      <c r="MZI28" s="2"/>
      <c r="MZJ28" s="2"/>
      <c r="MZK28" s="2"/>
      <c r="MZL28" s="2"/>
      <c r="MZM28" s="2"/>
      <c r="MZN28" s="2"/>
      <c r="MZO28" s="2"/>
      <c r="MZP28" s="2"/>
      <c r="MZQ28" s="2"/>
      <c r="MZR28" s="2"/>
      <c r="MZS28" s="2"/>
      <c r="MZT28" s="2"/>
      <c r="MZU28" s="2"/>
      <c r="MZV28" s="2"/>
      <c r="MZW28" s="2"/>
      <c r="MZX28" s="2"/>
      <c r="MZY28" s="2"/>
      <c r="MZZ28" s="2"/>
      <c r="NAA28" s="2"/>
      <c r="NAB28" s="2"/>
      <c r="NAC28" s="2"/>
      <c r="NAD28" s="2"/>
      <c r="NAE28" s="2"/>
      <c r="NAF28" s="2"/>
      <c r="NAG28" s="2"/>
      <c r="NAH28" s="2"/>
      <c r="NAI28" s="2"/>
      <c r="NAJ28" s="2"/>
      <c r="NAK28" s="2"/>
      <c r="NAL28" s="2"/>
      <c r="NAM28" s="2"/>
      <c r="NAN28" s="2"/>
      <c r="NAO28" s="2"/>
      <c r="NAP28" s="2"/>
      <c r="NAQ28" s="2"/>
      <c r="NAR28" s="2"/>
      <c r="NAS28" s="2"/>
      <c r="NAT28" s="2"/>
      <c r="NAU28" s="2"/>
      <c r="NAV28" s="2"/>
      <c r="NAW28" s="2"/>
      <c r="NAX28" s="2"/>
      <c r="NAY28" s="2"/>
      <c r="NAZ28" s="2"/>
      <c r="NBA28" s="2"/>
      <c r="NBB28" s="2"/>
      <c r="NBC28" s="2"/>
      <c r="NBD28" s="2"/>
      <c r="NBE28" s="2"/>
      <c r="NBF28" s="2"/>
      <c r="NBG28" s="2"/>
      <c r="NBH28" s="2"/>
      <c r="NBI28" s="2"/>
      <c r="NBJ28" s="2"/>
      <c r="NBK28" s="2"/>
      <c r="NBL28" s="2"/>
      <c r="NBM28" s="2"/>
      <c r="NBN28" s="2"/>
      <c r="NBO28" s="2"/>
      <c r="NBP28" s="2"/>
      <c r="NBQ28" s="2"/>
      <c r="NBR28" s="2"/>
      <c r="NBS28" s="2"/>
      <c r="NBT28" s="2"/>
      <c r="NBU28" s="2"/>
      <c r="NBV28" s="2"/>
      <c r="NBW28" s="2"/>
      <c r="NBX28" s="2"/>
      <c r="NBY28" s="2"/>
      <c r="NBZ28" s="2"/>
      <c r="NCA28" s="2"/>
      <c r="NCB28" s="2"/>
      <c r="NCC28" s="2"/>
      <c r="NCD28" s="2"/>
      <c r="NCE28" s="2"/>
      <c r="NCF28" s="2"/>
      <c r="NCG28" s="2"/>
      <c r="NCH28" s="2"/>
      <c r="NCI28" s="2"/>
      <c r="NCJ28" s="2"/>
      <c r="NCK28" s="2"/>
      <c r="NCL28" s="2"/>
      <c r="NCM28" s="2"/>
      <c r="NCN28" s="2"/>
      <c r="NCO28" s="2"/>
      <c r="NCP28" s="2"/>
      <c r="NCQ28" s="2"/>
      <c r="NCR28" s="2"/>
      <c r="NCS28" s="2"/>
      <c r="NCT28" s="2"/>
      <c r="NCU28" s="2"/>
      <c r="NCV28" s="2"/>
      <c r="NCW28" s="2"/>
      <c r="NCX28" s="2"/>
      <c r="NCY28" s="2"/>
      <c r="NCZ28" s="2"/>
      <c r="NDA28" s="2"/>
      <c r="NDB28" s="2"/>
      <c r="NDC28" s="2"/>
      <c r="NDD28" s="2"/>
      <c r="NDE28" s="2"/>
      <c r="NDF28" s="2"/>
      <c r="NDG28" s="2"/>
      <c r="NDH28" s="2"/>
      <c r="NDI28" s="2"/>
      <c r="NDJ28" s="2"/>
      <c r="NDK28" s="2"/>
      <c r="NDL28" s="2"/>
      <c r="NDM28" s="2"/>
      <c r="NDN28" s="2"/>
      <c r="NDO28" s="2"/>
      <c r="NDP28" s="2"/>
      <c r="NDQ28" s="2"/>
      <c r="NDR28" s="2"/>
      <c r="NDS28" s="2"/>
      <c r="NDT28" s="2"/>
      <c r="NDU28" s="2"/>
      <c r="NDV28" s="2"/>
      <c r="NDW28" s="2"/>
      <c r="NDX28" s="2"/>
      <c r="NDY28" s="2"/>
      <c r="NDZ28" s="2"/>
      <c r="NEA28" s="2"/>
      <c r="NEB28" s="2"/>
      <c r="NEC28" s="2"/>
      <c r="NED28" s="2"/>
      <c r="NEE28" s="2"/>
      <c r="NEF28" s="2"/>
      <c r="NEG28" s="2"/>
      <c r="NEH28" s="2"/>
      <c r="NEI28" s="2"/>
      <c r="NEJ28" s="2"/>
      <c r="NEK28" s="2"/>
      <c r="NEL28" s="2"/>
      <c r="NEM28" s="2"/>
      <c r="NEN28" s="2"/>
      <c r="NEO28" s="2"/>
      <c r="NEP28" s="2"/>
      <c r="NEQ28" s="2"/>
      <c r="NER28" s="2"/>
      <c r="NES28" s="2"/>
      <c r="NET28" s="2"/>
      <c r="NEU28" s="2"/>
      <c r="NEV28" s="2"/>
      <c r="NEW28" s="2"/>
      <c r="NEX28" s="2"/>
      <c r="NEY28" s="2"/>
      <c r="NEZ28" s="2"/>
      <c r="NFA28" s="2"/>
      <c r="NFB28" s="2"/>
      <c r="NFC28" s="2"/>
      <c r="NFD28" s="2"/>
      <c r="NFE28" s="2"/>
      <c r="NFF28" s="2"/>
      <c r="NFG28" s="2"/>
      <c r="NFH28" s="2"/>
      <c r="NFI28" s="2"/>
      <c r="NFJ28" s="2"/>
      <c r="NFK28" s="2"/>
      <c r="NFL28" s="2"/>
      <c r="NFM28" s="2"/>
      <c r="NFN28" s="2"/>
      <c r="NFO28" s="2"/>
      <c r="NFP28" s="2"/>
      <c r="NFQ28" s="2"/>
      <c r="NFR28" s="2"/>
      <c r="NFS28" s="2"/>
      <c r="NFT28" s="2"/>
      <c r="NFU28" s="2"/>
      <c r="NFV28" s="2"/>
      <c r="NFW28" s="2"/>
      <c r="NFX28" s="2"/>
      <c r="NFY28" s="2"/>
      <c r="NFZ28" s="2"/>
      <c r="NGA28" s="2"/>
      <c r="NGB28" s="2"/>
      <c r="NGC28" s="2"/>
      <c r="NGD28" s="2"/>
      <c r="NGE28" s="2"/>
      <c r="NGF28" s="2"/>
      <c r="NGG28" s="2"/>
      <c r="NGH28" s="2"/>
      <c r="NGI28" s="2"/>
      <c r="NGJ28" s="2"/>
      <c r="NGK28" s="2"/>
      <c r="NGL28" s="2"/>
      <c r="NGM28" s="2"/>
      <c r="NGN28" s="2"/>
      <c r="NGO28" s="2"/>
      <c r="NGP28" s="2"/>
      <c r="NGQ28" s="2"/>
      <c r="NGR28" s="2"/>
      <c r="NGS28" s="2"/>
      <c r="NGT28" s="2"/>
      <c r="NGU28" s="2"/>
      <c r="NGV28" s="2"/>
      <c r="NGW28" s="2"/>
      <c r="NGX28" s="2"/>
      <c r="NGY28" s="2"/>
      <c r="NGZ28" s="2"/>
      <c r="NHA28" s="2"/>
      <c r="NHB28" s="2"/>
      <c r="NHC28" s="2"/>
      <c r="NHD28" s="2"/>
      <c r="NHE28" s="2"/>
      <c r="NHF28" s="2"/>
      <c r="NHG28" s="2"/>
      <c r="NHH28" s="2"/>
      <c r="NHI28" s="2"/>
      <c r="NHJ28" s="2"/>
      <c r="NHK28" s="2"/>
      <c r="NHL28" s="2"/>
      <c r="NHM28" s="2"/>
      <c r="NHN28" s="2"/>
      <c r="NHO28" s="2"/>
      <c r="NHP28" s="2"/>
      <c r="NHQ28" s="2"/>
      <c r="NHR28" s="2"/>
      <c r="NHS28" s="2"/>
      <c r="NHT28" s="2"/>
      <c r="NHU28" s="2"/>
      <c r="NHV28" s="2"/>
      <c r="NHW28" s="2"/>
      <c r="NHX28" s="2"/>
      <c r="NHY28" s="2"/>
      <c r="NHZ28" s="2"/>
      <c r="NIA28" s="2"/>
      <c r="NIB28" s="2"/>
      <c r="NIC28" s="2"/>
      <c r="NID28" s="2"/>
      <c r="NIE28" s="2"/>
      <c r="NIF28" s="2"/>
      <c r="NIG28" s="2"/>
      <c r="NIH28" s="2"/>
      <c r="NII28" s="2"/>
      <c r="NIJ28" s="2"/>
      <c r="NIK28" s="2"/>
      <c r="NIL28" s="2"/>
      <c r="NIM28" s="2"/>
      <c r="NIN28" s="2"/>
      <c r="NIO28" s="2"/>
      <c r="NIP28" s="2"/>
      <c r="NIQ28" s="2"/>
      <c r="NIR28" s="2"/>
      <c r="NIS28" s="2"/>
      <c r="NIT28" s="2"/>
      <c r="NIU28" s="2"/>
      <c r="NIV28" s="2"/>
      <c r="NIW28" s="2"/>
      <c r="NIX28" s="2"/>
      <c r="NIY28" s="2"/>
      <c r="NIZ28" s="2"/>
      <c r="NJA28" s="2"/>
      <c r="NJB28" s="2"/>
      <c r="NJC28" s="2"/>
      <c r="NJD28" s="2"/>
      <c r="NJE28" s="2"/>
      <c r="NJF28" s="2"/>
      <c r="NJG28" s="2"/>
      <c r="NJH28" s="2"/>
      <c r="NJI28" s="2"/>
      <c r="NJJ28" s="2"/>
      <c r="NJK28" s="2"/>
      <c r="NJL28" s="2"/>
      <c r="NJM28" s="2"/>
      <c r="NJN28" s="2"/>
      <c r="NJO28" s="2"/>
      <c r="NJP28" s="2"/>
      <c r="NJQ28" s="2"/>
      <c r="NJR28" s="2"/>
      <c r="NJS28" s="2"/>
      <c r="NJT28" s="2"/>
      <c r="NJU28" s="2"/>
      <c r="NJV28" s="2"/>
      <c r="NJW28" s="2"/>
      <c r="NJX28" s="2"/>
      <c r="NJY28" s="2"/>
      <c r="NJZ28" s="2"/>
      <c r="NKA28" s="2"/>
      <c r="NKB28" s="2"/>
      <c r="NKC28" s="2"/>
      <c r="NKD28" s="2"/>
      <c r="NKE28" s="2"/>
      <c r="NKF28" s="2"/>
      <c r="NKG28" s="2"/>
      <c r="NKH28" s="2"/>
      <c r="NKI28" s="2"/>
      <c r="NKJ28" s="2"/>
      <c r="NKK28" s="2"/>
      <c r="NKL28" s="2"/>
      <c r="NKM28" s="2"/>
      <c r="NKN28" s="2"/>
      <c r="NKO28" s="2"/>
      <c r="NKP28" s="2"/>
      <c r="NKQ28" s="2"/>
      <c r="NKR28" s="2"/>
      <c r="NKS28" s="2"/>
      <c r="NKT28" s="2"/>
      <c r="NKU28" s="2"/>
      <c r="NKV28" s="2"/>
      <c r="NKW28" s="2"/>
      <c r="NKX28" s="2"/>
      <c r="NKY28" s="2"/>
      <c r="NKZ28" s="2"/>
      <c r="NLA28" s="2"/>
      <c r="NLB28" s="2"/>
      <c r="NLC28" s="2"/>
      <c r="NLD28" s="2"/>
      <c r="NLE28" s="2"/>
      <c r="NLF28" s="2"/>
      <c r="NLG28" s="2"/>
      <c r="NLH28" s="2"/>
      <c r="NLI28" s="2"/>
      <c r="NLJ28" s="2"/>
      <c r="NLK28" s="2"/>
      <c r="NLL28" s="2"/>
      <c r="NLM28" s="2"/>
      <c r="NLN28" s="2"/>
      <c r="NLO28" s="2"/>
      <c r="NLP28" s="2"/>
      <c r="NLQ28" s="2"/>
      <c r="NLR28" s="2"/>
      <c r="NLS28" s="2"/>
      <c r="NLT28" s="2"/>
      <c r="NLU28" s="2"/>
      <c r="NLV28" s="2"/>
      <c r="NLW28" s="2"/>
      <c r="NLX28" s="2"/>
      <c r="NLY28" s="2"/>
      <c r="NLZ28" s="2"/>
      <c r="NMA28" s="2"/>
      <c r="NMB28" s="2"/>
      <c r="NMC28" s="2"/>
      <c r="NMD28" s="2"/>
      <c r="NME28" s="2"/>
      <c r="NMF28" s="2"/>
      <c r="NMG28" s="2"/>
      <c r="NMH28" s="2"/>
      <c r="NMI28" s="2"/>
      <c r="NMJ28" s="2"/>
      <c r="NMK28" s="2"/>
      <c r="NML28" s="2"/>
      <c r="NMM28" s="2"/>
      <c r="NMN28" s="2"/>
      <c r="NMO28" s="2"/>
      <c r="NMP28" s="2"/>
      <c r="NMQ28" s="2"/>
      <c r="NMR28" s="2"/>
      <c r="NMS28" s="2"/>
      <c r="NMT28" s="2"/>
      <c r="NMU28" s="2"/>
      <c r="NMV28" s="2"/>
      <c r="NMW28" s="2"/>
      <c r="NMX28" s="2"/>
      <c r="NMY28" s="2"/>
      <c r="NMZ28" s="2"/>
      <c r="NNA28" s="2"/>
      <c r="NNB28" s="2"/>
      <c r="NNC28" s="2"/>
      <c r="NND28" s="2"/>
      <c r="NNE28" s="2"/>
      <c r="NNF28" s="2"/>
      <c r="NNG28" s="2"/>
      <c r="NNH28" s="2"/>
      <c r="NNI28" s="2"/>
      <c r="NNJ28" s="2"/>
      <c r="NNK28" s="2"/>
      <c r="NNL28" s="2"/>
      <c r="NNM28" s="2"/>
      <c r="NNN28" s="2"/>
      <c r="NNO28" s="2"/>
      <c r="NNP28" s="2"/>
      <c r="NNQ28" s="2"/>
      <c r="NNR28" s="2"/>
      <c r="NNS28" s="2"/>
      <c r="NNT28" s="2"/>
      <c r="NNU28" s="2"/>
      <c r="NNV28" s="2"/>
      <c r="NNW28" s="2"/>
      <c r="NNX28" s="2"/>
      <c r="NNY28" s="2"/>
      <c r="NNZ28" s="2"/>
      <c r="NOA28" s="2"/>
      <c r="NOB28" s="2"/>
      <c r="NOC28" s="2"/>
      <c r="NOD28" s="2"/>
      <c r="NOE28" s="2"/>
      <c r="NOF28" s="2"/>
      <c r="NOG28" s="2"/>
      <c r="NOH28" s="2"/>
      <c r="NOI28" s="2"/>
      <c r="NOJ28" s="2"/>
      <c r="NOK28" s="2"/>
      <c r="NOL28" s="2"/>
      <c r="NOM28" s="2"/>
      <c r="NON28" s="2"/>
      <c r="NOO28" s="2"/>
      <c r="NOP28" s="2"/>
      <c r="NOQ28" s="2"/>
      <c r="NOR28" s="2"/>
      <c r="NOS28" s="2"/>
      <c r="NOT28" s="2"/>
      <c r="NOU28" s="2"/>
      <c r="NOV28" s="2"/>
      <c r="NOW28" s="2"/>
      <c r="NOX28" s="2"/>
      <c r="NOY28" s="2"/>
      <c r="NOZ28" s="2"/>
      <c r="NPA28" s="2"/>
      <c r="NPB28" s="2"/>
      <c r="NPC28" s="2"/>
      <c r="NPD28" s="2"/>
      <c r="NPE28" s="2"/>
      <c r="NPF28" s="2"/>
      <c r="NPG28" s="2"/>
      <c r="NPH28" s="2"/>
      <c r="NPI28" s="2"/>
      <c r="NPJ28" s="2"/>
      <c r="NPK28" s="2"/>
      <c r="NPL28" s="2"/>
      <c r="NPM28" s="2"/>
      <c r="NPN28" s="2"/>
      <c r="NPO28" s="2"/>
      <c r="NPP28" s="2"/>
      <c r="NPQ28" s="2"/>
      <c r="NPR28" s="2"/>
      <c r="NPS28" s="2"/>
      <c r="NPT28" s="2"/>
      <c r="NPU28" s="2"/>
      <c r="NPV28" s="2"/>
      <c r="NPW28" s="2"/>
      <c r="NPX28" s="2"/>
      <c r="NPY28" s="2"/>
      <c r="NPZ28" s="2"/>
      <c r="NQA28" s="2"/>
      <c r="NQB28" s="2"/>
      <c r="NQC28" s="2"/>
      <c r="NQD28" s="2"/>
      <c r="NQE28" s="2"/>
      <c r="NQF28" s="2"/>
      <c r="NQG28" s="2"/>
      <c r="NQH28" s="2"/>
      <c r="NQI28" s="2"/>
      <c r="NQJ28" s="2"/>
      <c r="NQK28" s="2"/>
      <c r="NQL28" s="2"/>
      <c r="NQM28" s="2"/>
      <c r="NQN28" s="2"/>
      <c r="NQO28" s="2"/>
      <c r="NQP28" s="2"/>
      <c r="NQQ28" s="2"/>
      <c r="NQR28" s="2"/>
      <c r="NQS28" s="2"/>
      <c r="NQT28" s="2"/>
      <c r="NQU28" s="2"/>
      <c r="NQV28" s="2"/>
      <c r="NQW28" s="2"/>
      <c r="NQX28" s="2"/>
      <c r="NQY28" s="2"/>
      <c r="NQZ28" s="2"/>
      <c r="NRA28" s="2"/>
      <c r="NRB28" s="2"/>
      <c r="NRC28" s="2"/>
      <c r="NRD28" s="2"/>
      <c r="NRE28" s="2"/>
      <c r="NRF28" s="2"/>
      <c r="NRG28" s="2"/>
      <c r="NRH28" s="2"/>
      <c r="NRI28" s="2"/>
      <c r="NRJ28" s="2"/>
      <c r="NRK28" s="2"/>
      <c r="NRL28" s="2"/>
      <c r="NRM28" s="2"/>
      <c r="NRN28" s="2"/>
      <c r="NRO28" s="2"/>
      <c r="NRP28" s="2"/>
      <c r="NRQ28" s="2"/>
      <c r="NRR28" s="2"/>
      <c r="NRS28" s="2"/>
      <c r="NRT28" s="2"/>
      <c r="NRU28" s="2"/>
      <c r="NRV28" s="2"/>
      <c r="NRW28" s="2"/>
      <c r="NRX28" s="2"/>
      <c r="NRY28" s="2"/>
      <c r="NRZ28" s="2"/>
      <c r="NSA28" s="2"/>
      <c r="NSB28" s="2"/>
      <c r="NSC28" s="2"/>
      <c r="NSD28" s="2"/>
      <c r="NSE28" s="2"/>
      <c r="NSF28" s="2"/>
      <c r="NSG28" s="2"/>
      <c r="NSH28" s="2"/>
      <c r="NSI28" s="2"/>
      <c r="NSJ28" s="2"/>
      <c r="NSK28" s="2"/>
      <c r="NSL28" s="2"/>
      <c r="NSM28" s="2"/>
      <c r="NSN28" s="2"/>
      <c r="NSO28" s="2"/>
      <c r="NSP28" s="2"/>
      <c r="NSQ28" s="2"/>
      <c r="NSR28" s="2"/>
      <c r="NSS28" s="2"/>
      <c r="NST28" s="2"/>
      <c r="NSU28" s="2"/>
      <c r="NSV28" s="2"/>
      <c r="NSW28" s="2"/>
      <c r="NSX28" s="2"/>
      <c r="NSY28" s="2"/>
      <c r="NSZ28" s="2"/>
      <c r="NTA28" s="2"/>
      <c r="NTB28" s="2"/>
      <c r="NTC28" s="2"/>
      <c r="NTD28" s="2"/>
      <c r="NTE28" s="2"/>
      <c r="NTF28" s="2"/>
      <c r="NTG28" s="2"/>
      <c r="NTH28" s="2"/>
      <c r="NTI28" s="2"/>
      <c r="NTJ28" s="2"/>
      <c r="NTK28" s="2"/>
      <c r="NTL28" s="2"/>
      <c r="NTM28" s="2"/>
      <c r="NTN28" s="2"/>
      <c r="NTO28" s="2"/>
      <c r="NTP28" s="2"/>
      <c r="NTQ28" s="2"/>
      <c r="NTR28" s="2"/>
      <c r="NTS28" s="2"/>
      <c r="NTT28" s="2"/>
      <c r="NTU28" s="2"/>
      <c r="NTV28" s="2"/>
      <c r="NTW28" s="2"/>
      <c r="NTX28" s="2"/>
      <c r="NTY28" s="2"/>
      <c r="NTZ28" s="2"/>
      <c r="NUA28" s="2"/>
      <c r="NUB28" s="2"/>
      <c r="NUC28" s="2"/>
      <c r="NUD28" s="2"/>
      <c r="NUE28" s="2"/>
      <c r="NUF28" s="2"/>
      <c r="NUG28" s="2"/>
      <c r="NUH28" s="2"/>
      <c r="NUI28" s="2"/>
      <c r="NUJ28" s="2"/>
      <c r="NUK28" s="2"/>
      <c r="NUL28" s="2"/>
      <c r="NUM28" s="2"/>
      <c r="NUN28" s="2"/>
      <c r="NUO28" s="2"/>
      <c r="NUP28" s="2"/>
      <c r="NUQ28" s="2"/>
      <c r="NUR28" s="2"/>
      <c r="NUS28" s="2"/>
      <c r="NUT28" s="2"/>
      <c r="NUU28" s="2"/>
      <c r="NUV28" s="2"/>
      <c r="NUW28" s="2"/>
      <c r="NUX28" s="2"/>
      <c r="NUY28" s="2"/>
      <c r="NUZ28" s="2"/>
      <c r="NVA28" s="2"/>
      <c r="NVB28" s="2"/>
      <c r="NVC28" s="2"/>
      <c r="NVD28" s="2"/>
      <c r="NVE28" s="2"/>
      <c r="NVF28" s="2"/>
      <c r="NVG28" s="2"/>
      <c r="NVH28" s="2"/>
      <c r="NVI28" s="2"/>
      <c r="NVJ28" s="2"/>
      <c r="NVK28" s="2"/>
      <c r="NVL28" s="2"/>
      <c r="NVM28" s="2"/>
      <c r="NVN28" s="2"/>
      <c r="NVO28" s="2"/>
      <c r="NVP28" s="2"/>
      <c r="NVQ28" s="2"/>
      <c r="NVR28" s="2"/>
      <c r="NVS28" s="2"/>
      <c r="NVT28" s="2"/>
      <c r="NVU28" s="2"/>
      <c r="NVV28" s="2"/>
      <c r="NVW28" s="2"/>
      <c r="NVX28" s="2"/>
      <c r="NVY28" s="2"/>
      <c r="NVZ28" s="2"/>
      <c r="NWA28" s="2"/>
      <c r="NWB28" s="2"/>
      <c r="NWC28" s="2"/>
      <c r="NWD28" s="2"/>
      <c r="NWE28" s="2"/>
      <c r="NWF28" s="2"/>
      <c r="NWG28" s="2"/>
      <c r="NWH28" s="2"/>
      <c r="NWI28" s="2"/>
      <c r="NWJ28" s="2"/>
      <c r="NWK28" s="2"/>
      <c r="NWL28" s="2"/>
      <c r="NWM28" s="2"/>
      <c r="NWN28" s="2"/>
      <c r="NWO28" s="2"/>
      <c r="NWP28" s="2"/>
      <c r="NWQ28" s="2"/>
      <c r="NWR28" s="2"/>
      <c r="NWS28" s="2"/>
      <c r="NWT28" s="2"/>
      <c r="NWU28" s="2"/>
      <c r="NWV28" s="2"/>
      <c r="NWW28" s="2"/>
      <c r="NWX28" s="2"/>
      <c r="NWY28" s="2"/>
      <c r="NWZ28" s="2"/>
      <c r="NXA28" s="2"/>
      <c r="NXB28" s="2"/>
      <c r="NXC28" s="2"/>
      <c r="NXD28" s="2"/>
      <c r="NXE28" s="2"/>
      <c r="NXF28" s="2"/>
      <c r="NXG28" s="2"/>
      <c r="NXH28" s="2"/>
      <c r="NXI28" s="2"/>
      <c r="NXJ28" s="2"/>
      <c r="NXK28" s="2"/>
      <c r="NXL28" s="2"/>
      <c r="NXM28" s="2"/>
      <c r="NXN28" s="2"/>
      <c r="NXO28" s="2"/>
      <c r="NXP28" s="2"/>
      <c r="NXQ28" s="2"/>
      <c r="NXR28" s="2"/>
      <c r="NXS28" s="2"/>
      <c r="NXT28" s="2"/>
      <c r="NXU28" s="2"/>
      <c r="NXV28" s="2"/>
      <c r="NXW28" s="2"/>
      <c r="NXX28" s="2"/>
      <c r="NXY28" s="2"/>
      <c r="NXZ28" s="2"/>
      <c r="NYA28" s="2"/>
      <c r="NYB28" s="2"/>
      <c r="NYC28" s="2"/>
      <c r="NYD28" s="2"/>
      <c r="NYE28" s="2"/>
      <c r="NYF28" s="2"/>
      <c r="NYG28" s="2"/>
      <c r="NYH28" s="2"/>
      <c r="NYI28" s="2"/>
      <c r="NYJ28" s="2"/>
      <c r="NYK28" s="2"/>
      <c r="NYL28" s="2"/>
      <c r="NYM28" s="2"/>
      <c r="NYN28" s="2"/>
      <c r="NYO28" s="2"/>
      <c r="NYP28" s="2"/>
      <c r="NYQ28" s="2"/>
      <c r="NYR28" s="2"/>
      <c r="NYS28" s="2"/>
      <c r="NYT28" s="2"/>
      <c r="NYU28" s="2"/>
      <c r="NYV28" s="2"/>
      <c r="NYW28" s="2"/>
      <c r="NYX28" s="2"/>
      <c r="NYY28" s="2"/>
      <c r="NYZ28" s="2"/>
      <c r="NZA28" s="2"/>
      <c r="NZB28" s="2"/>
      <c r="NZC28" s="2"/>
      <c r="NZD28" s="2"/>
      <c r="NZE28" s="2"/>
      <c r="NZF28" s="2"/>
      <c r="NZG28" s="2"/>
      <c r="NZH28" s="2"/>
      <c r="NZI28" s="2"/>
      <c r="NZJ28" s="2"/>
      <c r="NZK28" s="2"/>
      <c r="NZL28" s="2"/>
      <c r="NZM28" s="2"/>
      <c r="NZN28" s="2"/>
      <c r="NZO28" s="2"/>
      <c r="NZP28" s="2"/>
      <c r="NZQ28" s="2"/>
      <c r="NZR28" s="2"/>
      <c r="NZS28" s="2"/>
      <c r="NZT28" s="2"/>
      <c r="NZU28" s="2"/>
      <c r="NZV28" s="2"/>
      <c r="NZW28" s="2"/>
      <c r="NZX28" s="2"/>
      <c r="NZY28" s="2"/>
      <c r="NZZ28" s="2"/>
      <c r="OAA28" s="2"/>
      <c r="OAB28" s="2"/>
      <c r="OAC28" s="2"/>
      <c r="OAD28" s="2"/>
      <c r="OAE28" s="2"/>
      <c r="OAF28" s="2"/>
      <c r="OAG28" s="2"/>
      <c r="OAH28" s="2"/>
      <c r="OAI28" s="2"/>
      <c r="OAJ28" s="2"/>
      <c r="OAK28" s="2"/>
      <c r="OAL28" s="2"/>
      <c r="OAM28" s="2"/>
      <c r="OAN28" s="2"/>
      <c r="OAO28" s="2"/>
      <c r="OAP28" s="2"/>
      <c r="OAQ28" s="2"/>
      <c r="OAR28" s="2"/>
      <c r="OAS28" s="2"/>
      <c r="OAT28" s="2"/>
      <c r="OAU28" s="2"/>
      <c r="OAV28" s="2"/>
      <c r="OAW28" s="2"/>
      <c r="OAX28" s="2"/>
      <c r="OAY28" s="2"/>
      <c r="OAZ28" s="2"/>
      <c r="OBA28" s="2"/>
      <c r="OBB28" s="2"/>
      <c r="OBC28" s="2"/>
      <c r="OBD28" s="2"/>
      <c r="OBE28" s="2"/>
      <c r="OBF28" s="2"/>
      <c r="OBG28" s="2"/>
      <c r="OBH28" s="2"/>
      <c r="OBI28" s="2"/>
      <c r="OBJ28" s="2"/>
      <c r="OBK28" s="2"/>
      <c r="OBL28" s="2"/>
      <c r="OBM28" s="2"/>
      <c r="OBN28" s="2"/>
      <c r="OBO28" s="2"/>
      <c r="OBP28" s="2"/>
      <c r="OBQ28" s="2"/>
      <c r="OBR28" s="2"/>
      <c r="OBS28" s="2"/>
      <c r="OBT28" s="2"/>
      <c r="OBU28" s="2"/>
      <c r="OBV28" s="2"/>
      <c r="OBW28" s="2"/>
      <c r="OBX28" s="2"/>
      <c r="OBY28" s="2"/>
      <c r="OBZ28" s="2"/>
      <c r="OCA28" s="2"/>
      <c r="OCB28" s="2"/>
      <c r="OCC28" s="2"/>
      <c r="OCD28" s="2"/>
      <c r="OCE28" s="2"/>
      <c r="OCF28" s="2"/>
      <c r="OCG28" s="2"/>
      <c r="OCH28" s="2"/>
      <c r="OCI28" s="2"/>
      <c r="OCJ28" s="2"/>
      <c r="OCK28" s="2"/>
      <c r="OCL28" s="2"/>
      <c r="OCM28" s="2"/>
      <c r="OCN28" s="2"/>
      <c r="OCO28" s="2"/>
      <c r="OCP28" s="2"/>
      <c r="OCQ28" s="2"/>
      <c r="OCR28" s="2"/>
      <c r="OCS28" s="2"/>
      <c r="OCT28" s="2"/>
      <c r="OCU28" s="2"/>
      <c r="OCV28" s="2"/>
      <c r="OCW28" s="2"/>
      <c r="OCX28" s="2"/>
      <c r="OCY28" s="2"/>
      <c r="OCZ28" s="2"/>
      <c r="ODA28" s="2"/>
      <c r="ODB28" s="2"/>
      <c r="ODC28" s="2"/>
      <c r="ODD28" s="2"/>
      <c r="ODE28" s="2"/>
      <c r="ODF28" s="2"/>
      <c r="ODG28" s="2"/>
      <c r="ODH28" s="2"/>
      <c r="ODI28" s="2"/>
      <c r="ODJ28" s="2"/>
      <c r="ODK28" s="2"/>
      <c r="ODL28" s="2"/>
      <c r="ODM28" s="2"/>
      <c r="ODN28" s="2"/>
      <c r="ODO28" s="2"/>
      <c r="ODP28" s="2"/>
      <c r="ODQ28" s="2"/>
      <c r="ODR28" s="2"/>
      <c r="ODS28" s="2"/>
      <c r="ODT28" s="2"/>
      <c r="ODU28" s="2"/>
      <c r="ODV28" s="2"/>
      <c r="ODW28" s="2"/>
      <c r="ODX28" s="2"/>
      <c r="ODY28" s="2"/>
      <c r="ODZ28" s="2"/>
      <c r="OEA28" s="2"/>
      <c r="OEB28" s="2"/>
      <c r="OEC28" s="2"/>
      <c r="OED28" s="2"/>
      <c r="OEE28" s="2"/>
      <c r="OEF28" s="2"/>
      <c r="OEG28" s="2"/>
      <c r="OEH28" s="2"/>
      <c r="OEI28" s="2"/>
      <c r="OEJ28" s="2"/>
      <c r="OEK28" s="2"/>
      <c r="OEL28" s="2"/>
      <c r="OEM28" s="2"/>
      <c r="OEN28" s="2"/>
      <c r="OEO28" s="2"/>
      <c r="OEP28" s="2"/>
      <c r="OEQ28" s="2"/>
      <c r="OER28" s="2"/>
      <c r="OES28" s="2"/>
      <c r="OET28" s="2"/>
      <c r="OEU28" s="2"/>
      <c r="OEV28" s="2"/>
      <c r="OEW28" s="2"/>
      <c r="OEX28" s="2"/>
      <c r="OEY28" s="2"/>
      <c r="OEZ28" s="2"/>
      <c r="OFA28" s="2"/>
      <c r="OFB28" s="2"/>
      <c r="OFC28" s="2"/>
      <c r="OFD28" s="2"/>
      <c r="OFE28" s="2"/>
      <c r="OFF28" s="2"/>
      <c r="OFG28" s="2"/>
      <c r="OFH28" s="2"/>
      <c r="OFI28" s="2"/>
      <c r="OFJ28" s="2"/>
      <c r="OFK28" s="2"/>
      <c r="OFL28" s="2"/>
      <c r="OFM28" s="2"/>
      <c r="OFN28" s="2"/>
      <c r="OFO28" s="2"/>
      <c r="OFP28" s="2"/>
      <c r="OFQ28" s="2"/>
      <c r="OFR28" s="2"/>
      <c r="OFS28" s="2"/>
      <c r="OFT28" s="2"/>
      <c r="OFU28" s="2"/>
      <c r="OFV28" s="2"/>
      <c r="OFW28" s="2"/>
      <c r="OFX28" s="2"/>
      <c r="OFY28" s="2"/>
      <c r="OFZ28" s="2"/>
      <c r="OGA28" s="2"/>
      <c r="OGB28" s="2"/>
      <c r="OGC28" s="2"/>
      <c r="OGD28" s="2"/>
      <c r="OGE28" s="2"/>
      <c r="OGF28" s="2"/>
      <c r="OGG28" s="2"/>
      <c r="OGH28" s="2"/>
      <c r="OGI28" s="2"/>
      <c r="OGJ28" s="2"/>
      <c r="OGK28" s="2"/>
      <c r="OGL28" s="2"/>
      <c r="OGM28" s="2"/>
      <c r="OGN28" s="2"/>
      <c r="OGO28" s="2"/>
      <c r="OGP28" s="2"/>
      <c r="OGQ28" s="2"/>
      <c r="OGR28" s="2"/>
      <c r="OGS28" s="2"/>
      <c r="OGT28" s="2"/>
      <c r="OGU28" s="2"/>
      <c r="OGV28" s="2"/>
      <c r="OGW28" s="2"/>
      <c r="OGX28" s="2"/>
      <c r="OGY28" s="2"/>
      <c r="OGZ28" s="2"/>
      <c r="OHA28" s="2"/>
      <c r="OHB28" s="2"/>
      <c r="OHC28" s="2"/>
      <c r="OHD28" s="2"/>
      <c r="OHE28" s="2"/>
      <c r="OHF28" s="2"/>
      <c r="OHG28" s="2"/>
      <c r="OHH28" s="2"/>
      <c r="OHI28" s="2"/>
      <c r="OHJ28" s="2"/>
      <c r="OHK28" s="2"/>
      <c r="OHL28" s="2"/>
      <c r="OHM28" s="2"/>
      <c r="OHN28" s="2"/>
      <c r="OHO28" s="2"/>
      <c r="OHP28" s="2"/>
      <c r="OHQ28" s="2"/>
      <c r="OHR28" s="2"/>
      <c r="OHS28" s="2"/>
      <c r="OHT28" s="2"/>
      <c r="OHU28" s="2"/>
      <c r="OHV28" s="2"/>
      <c r="OHW28" s="2"/>
      <c r="OHX28" s="2"/>
      <c r="OHY28" s="2"/>
      <c r="OHZ28" s="2"/>
      <c r="OIA28" s="2"/>
      <c r="OIB28" s="2"/>
      <c r="OIC28" s="2"/>
      <c r="OID28" s="2"/>
      <c r="OIE28" s="2"/>
      <c r="OIF28" s="2"/>
      <c r="OIG28" s="2"/>
      <c r="OIH28" s="2"/>
      <c r="OII28" s="2"/>
      <c r="OIJ28" s="2"/>
      <c r="OIK28" s="2"/>
      <c r="OIL28" s="2"/>
      <c r="OIM28" s="2"/>
      <c r="OIN28" s="2"/>
      <c r="OIO28" s="2"/>
      <c r="OIP28" s="2"/>
      <c r="OIQ28" s="2"/>
      <c r="OIR28" s="2"/>
      <c r="OIS28" s="2"/>
      <c r="OIT28" s="2"/>
      <c r="OIU28" s="2"/>
      <c r="OIV28" s="2"/>
      <c r="OIW28" s="2"/>
      <c r="OIX28" s="2"/>
      <c r="OIY28" s="2"/>
      <c r="OIZ28" s="2"/>
      <c r="OJA28" s="2"/>
      <c r="OJB28" s="2"/>
      <c r="OJC28" s="2"/>
      <c r="OJD28" s="2"/>
      <c r="OJE28" s="2"/>
      <c r="OJF28" s="2"/>
      <c r="OJG28" s="2"/>
      <c r="OJH28" s="2"/>
      <c r="OJI28" s="2"/>
      <c r="OJJ28" s="2"/>
      <c r="OJK28" s="2"/>
      <c r="OJL28" s="2"/>
      <c r="OJM28" s="2"/>
      <c r="OJN28" s="2"/>
      <c r="OJO28" s="2"/>
      <c r="OJP28" s="2"/>
      <c r="OJQ28" s="2"/>
      <c r="OJR28" s="2"/>
      <c r="OJS28" s="2"/>
      <c r="OJT28" s="2"/>
      <c r="OJU28" s="2"/>
      <c r="OJV28" s="2"/>
      <c r="OJW28" s="2"/>
      <c r="OJX28" s="2"/>
      <c r="OJY28" s="2"/>
      <c r="OJZ28" s="2"/>
      <c r="OKA28" s="2"/>
      <c r="OKB28" s="2"/>
      <c r="OKC28" s="2"/>
      <c r="OKD28" s="2"/>
      <c r="OKE28" s="2"/>
      <c r="OKF28" s="2"/>
      <c r="OKG28" s="2"/>
      <c r="OKH28" s="2"/>
      <c r="OKI28" s="2"/>
      <c r="OKJ28" s="2"/>
      <c r="OKK28" s="2"/>
      <c r="OKL28" s="2"/>
      <c r="OKM28" s="2"/>
      <c r="OKN28" s="2"/>
      <c r="OKO28" s="2"/>
      <c r="OKP28" s="2"/>
      <c r="OKQ28" s="2"/>
      <c r="OKR28" s="2"/>
      <c r="OKS28" s="2"/>
      <c r="OKT28" s="2"/>
      <c r="OKU28" s="2"/>
      <c r="OKV28" s="2"/>
      <c r="OKW28" s="2"/>
      <c r="OKX28" s="2"/>
      <c r="OKY28" s="2"/>
      <c r="OKZ28" s="2"/>
      <c r="OLA28" s="2"/>
      <c r="OLB28" s="2"/>
      <c r="OLC28" s="2"/>
      <c r="OLD28" s="2"/>
      <c r="OLE28" s="2"/>
      <c r="OLF28" s="2"/>
      <c r="OLG28" s="2"/>
      <c r="OLH28" s="2"/>
      <c r="OLI28" s="2"/>
      <c r="OLJ28" s="2"/>
      <c r="OLK28" s="2"/>
      <c r="OLL28" s="2"/>
      <c r="OLM28" s="2"/>
      <c r="OLN28" s="2"/>
      <c r="OLO28" s="2"/>
      <c r="OLP28" s="2"/>
      <c r="OLQ28" s="2"/>
      <c r="OLR28" s="2"/>
      <c r="OLS28" s="2"/>
      <c r="OLT28" s="2"/>
      <c r="OLU28" s="2"/>
      <c r="OLV28" s="2"/>
      <c r="OLW28" s="2"/>
      <c r="OLX28" s="2"/>
      <c r="OLY28" s="2"/>
      <c r="OLZ28" s="2"/>
      <c r="OMA28" s="2"/>
      <c r="OMB28" s="2"/>
      <c r="OMC28" s="2"/>
      <c r="OMD28" s="2"/>
      <c r="OME28" s="2"/>
      <c r="OMF28" s="2"/>
      <c r="OMG28" s="2"/>
      <c r="OMH28" s="2"/>
      <c r="OMI28" s="2"/>
      <c r="OMJ28" s="2"/>
      <c r="OMK28" s="2"/>
      <c r="OML28" s="2"/>
      <c r="OMM28" s="2"/>
      <c r="OMN28" s="2"/>
      <c r="OMO28" s="2"/>
      <c r="OMP28" s="2"/>
      <c r="OMQ28" s="2"/>
      <c r="OMR28" s="2"/>
      <c r="OMS28" s="2"/>
      <c r="OMT28" s="2"/>
      <c r="OMU28" s="2"/>
      <c r="OMV28" s="2"/>
      <c r="OMW28" s="2"/>
      <c r="OMX28" s="2"/>
      <c r="OMY28" s="2"/>
      <c r="OMZ28" s="2"/>
      <c r="ONA28" s="2"/>
      <c r="ONB28" s="2"/>
      <c r="ONC28" s="2"/>
      <c r="OND28" s="2"/>
      <c r="ONE28" s="2"/>
      <c r="ONF28" s="2"/>
      <c r="ONG28" s="2"/>
      <c r="ONH28" s="2"/>
      <c r="ONI28" s="2"/>
      <c r="ONJ28" s="2"/>
      <c r="ONK28" s="2"/>
      <c r="ONL28" s="2"/>
      <c r="ONM28" s="2"/>
      <c r="ONN28" s="2"/>
      <c r="ONO28" s="2"/>
      <c r="ONP28" s="2"/>
      <c r="ONQ28" s="2"/>
      <c r="ONR28" s="2"/>
      <c r="ONS28" s="2"/>
      <c r="ONT28" s="2"/>
      <c r="ONU28" s="2"/>
      <c r="ONV28" s="2"/>
      <c r="ONW28" s="2"/>
      <c r="ONX28" s="2"/>
      <c r="ONY28" s="2"/>
      <c r="ONZ28" s="2"/>
      <c r="OOA28" s="2"/>
      <c r="OOB28" s="2"/>
      <c r="OOC28" s="2"/>
      <c r="OOD28" s="2"/>
      <c r="OOE28" s="2"/>
      <c r="OOF28" s="2"/>
      <c r="OOG28" s="2"/>
      <c r="OOH28" s="2"/>
      <c r="OOI28" s="2"/>
      <c r="OOJ28" s="2"/>
      <c r="OOK28" s="2"/>
      <c r="OOL28" s="2"/>
      <c r="OOM28" s="2"/>
      <c r="OON28" s="2"/>
      <c r="OOO28" s="2"/>
      <c r="OOP28" s="2"/>
      <c r="OOQ28" s="2"/>
      <c r="OOR28" s="2"/>
      <c r="OOS28" s="2"/>
      <c r="OOT28" s="2"/>
      <c r="OOU28" s="2"/>
      <c r="OOV28" s="2"/>
      <c r="OOW28" s="2"/>
      <c r="OOX28" s="2"/>
      <c r="OOY28" s="2"/>
      <c r="OOZ28" s="2"/>
      <c r="OPA28" s="2"/>
      <c r="OPB28" s="2"/>
      <c r="OPC28" s="2"/>
      <c r="OPD28" s="2"/>
      <c r="OPE28" s="2"/>
      <c r="OPF28" s="2"/>
      <c r="OPG28" s="2"/>
      <c r="OPH28" s="2"/>
      <c r="OPI28" s="2"/>
      <c r="OPJ28" s="2"/>
      <c r="OPK28" s="2"/>
      <c r="OPL28" s="2"/>
      <c r="OPM28" s="2"/>
      <c r="OPN28" s="2"/>
      <c r="OPO28" s="2"/>
      <c r="OPP28" s="2"/>
      <c r="OPQ28" s="2"/>
      <c r="OPR28" s="2"/>
      <c r="OPS28" s="2"/>
      <c r="OPT28" s="2"/>
      <c r="OPU28" s="2"/>
      <c r="OPV28" s="2"/>
      <c r="OPW28" s="2"/>
      <c r="OPX28" s="2"/>
      <c r="OPY28" s="2"/>
      <c r="OPZ28" s="2"/>
      <c r="OQA28" s="2"/>
      <c r="OQB28" s="2"/>
      <c r="OQC28" s="2"/>
      <c r="OQD28" s="2"/>
      <c r="OQE28" s="2"/>
      <c r="OQF28" s="2"/>
      <c r="OQG28" s="2"/>
      <c r="OQH28" s="2"/>
      <c r="OQI28" s="2"/>
      <c r="OQJ28" s="2"/>
      <c r="OQK28" s="2"/>
      <c r="OQL28" s="2"/>
      <c r="OQM28" s="2"/>
      <c r="OQN28" s="2"/>
      <c r="OQO28" s="2"/>
      <c r="OQP28" s="2"/>
      <c r="OQQ28" s="2"/>
      <c r="OQR28" s="2"/>
      <c r="OQS28" s="2"/>
      <c r="OQT28" s="2"/>
      <c r="OQU28" s="2"/>
      <c r="OQV28" s="2"/>
      <c r="OQW28" s="2"/>
      <c r="OQX28" s="2"/>
      <c r="OQY28" s="2"/>
      <c r="OQZ28" s="2"/>
      <c r="ORA28" s="2"/>
      <c r="ORB28" s="2"/>
      <c r="ORC28" s="2"/>
      <c r="ORD28" s="2"/>
      <c r="ORE28" s="2"/>
      <c r="ORF28" s="2"/>
      <c r="ORG28" s="2"/>
      <c r="ORH28" s="2"/>
      <c r="ORI28" s="2"/>
      <c r="ORJ28" s="2"/>
      <c r="ORK28" s="2"/>
      <c r="ORL28" s="2"/>
      <c r="ORM28" s="2"/>
      <c r="ORN28" s="2"/>
      <c r="ORO28" s="2"/>
      <c r="ORP28" s="2"/>
      <c r="ORQ28" s="2"/>
      <c r="ORR28" s="2"/>
      <c r="ORS28" s="2"/>
      <c r="ORT28" s="2"/>
      <c r="ORU28" s="2"/>
      <c r="ORV28" s="2"/>
      <c r="ORW28" s="2"/>
      <c r="ORX28" s="2"/>
      <c r="ORY28" s="2"/>
      <c r="ORZ28" s="2"/>
      <c r="OSA28" s="2"/>
      <c r="OSB28" s="2"/>
      <c r="OSC28" s="2"/>
      <c r="OSD28" s="2"/>
      <c r="OSE28" s="2"/>
      <c r="OSF28" s="2"/>
      <c r="OSG28" s="2"/>
      <c r="OSH28" s="2"/>
      <c r="OSI28" s="2"/>
      <c r="OSJ28" s="2"/>
      <c r="OSK28" s="2"/>
      <c r="OSL28" s="2"/>
      <c r="OSM28" s="2"/>
      <c r="OSN28" s="2"/>
      <c r="OSO28" s="2"/>
      <c r="OSP28" s="2"/>
      <c r="OSQ28" s="2"/>
      <c r="OSR28" s="2"/>
      <c r="OSS28" s="2"/>
      <c r="OST28" s="2"/>
      <c r="OSU28" s="2"/>
      <c r="OSV28" s="2"/>
      <c r="OSW28" s="2"/>
      <c r="OSX28" s="2"/>
      <c r="OSY28" s="2"/>
      <c r="OSZ28" s="2"/>
      <c r="OTA28" s="2"/>
      <c r="OTB28" s="2"/>
      <c r="OTC28" s="2"/>
      <c r="OTD28" s="2"/>
      <c r="OTE28" s="2"/>
      <c r="OTF28" s="2"/>
      <c r="OTG28" s="2"/>
      <c r="OTH28" s="2"/>
      <c r="OTI28" s="2"/>
      <c r="OTJ28" s="2"/>
      <c r="OTK28" s="2"/>
      <c r="OTL28" s="2"/>
      <c r="OTM28" s="2"/>
      <c r="OTN28" s="2"/>
      <c r="OTO28" s="2"/>
      <c r="OTP28" s="2"/>
      <c r="OTQ28" s="2"/>
      <c r="OTR28" s="2"/>
      <c r="OTS28" s="2"/>
      <c r="OTT28" s="2"/>
      <c r="OTU28" s="2"/>
      <c r="OTV28" s="2"/>
      <c r="OTW28" s="2"/>
      <c r="OTX28" s="2"/>
      <c r="OTY28" s="2"/>
      <c r="OTZ28" s="2"/>
      <c r="OUA28" s="2"/>
      <c r="OUB28" s="2"/>
      <c r="OUC28" s="2"/>
      <c r="OUD28" s="2"/>
      <c r="OUE28" s="2"/>
      <c r="OUF28" s="2"/>
      <c r="OUG28" s="2"/>
      <c r="OUH28" s="2"/>
      <c r="OUI28" s="2"/>
      <c r="OUJ28" s="2"/>
      <c r="OUK28" s="2"/>
      <c r="OUL28" s="2"/>
      <c r="OUM28" s="2"/>
      <c r="OUN28" s="2"/>
      <c r="OUO28" s="2"/>
      <c r="OUP28" s="2"/>
      <c r="OUQ28" s="2"/>
      <c r="OUR28" s="2"/>
      <c r="OUS28" s="2"/>
      <c r="OUT28" s="2"/>
      <c r="OUU28" s="2"/>
      <c r="OUV28" s="2"/>
      <c r="OUW28" s="2"/>
      <c r="OUX28" s="2"/>
      <c r="OUY28" s="2"/>
      <c r="OUZ28" s="2"/>
      <c r="OVA28" s="2"/>
      <c r="OVB28" s="2"/>
      <c r="OVC28" s="2"/>
      <c r="OVD28" s="2"/>
      <c r="OVE28" s="2"/>
      <c r="OVF28" s="2"/>
      <c r="OVG28" s="2"/>
      <c r="OVH28" s="2"/>
      <c r="OVI28" s="2"/>
      <c r="OVJ28" s="2"/>
      <c r="OVK28" s="2"/>
      <c r="OVL28" s="2"/>
      <c r="OVM28" s="2"/>
      <c r="OVN28" s="2"/>
      <c r="OVO28" s="2"/>
      <c r="OVP28" s="2"/>
      <c r="OVQ28" s="2"/>
      <c r="OVR28" s="2"/>
      <c r="OVS28" s="2"/>
      <c r="OVT28" s="2"/>
      <c r="OVU28" s="2"/>
      <c r="OVV28" s="2"/>
      <c r="OVW28" s="2"/>
      <c r="OVX28" s="2"/>
      <c r="OVY28" s="2"/>
      <c r="OVZ28" s="2"/>
      <c r="OWA28" s="2"/>
      <c r="OWB28" s="2"/>
      <c r="OWC28" s="2"/>
      <c r="OWD28" s="2"/>
      <c r="OWE28" s="2"/>
      <c r="OWF28" s="2"/>
      <c r="OWG28" s="2"/>
      <c r="OWH28" s="2"/>
      <c r="OWI28" s="2"/>
      <c r="OWJ28" s="2"/>
      <c r="OWK28" s="2"/>
      <c r="OWL28" s="2"/>
      <c r="OWM28" s="2"/>
      <c r="OWN28" s="2"/>
      <c r="OWO28" s="2"/>
      <c r="OWP28" s="2"/>
      <c r="OWQ28" s="2"/>
      <c r="OWR28" s="2"/>
      <c r="OWS28" s="2"/>
      <c r="OWT28" s="2"/>
      <c r="OWU28" s="2"/>
      <c r="OWV28" s="2"/>
      <c r="OWW28" s="2"/>
      <c r="OWX28" s="2"/>
      <c r="OWY28" s="2"/>
      <c r="OWZ28" s="2"/>
      <c r="OXA28" s="2"/>
      <c r="OXB28" s="2"/>
      <c r="OXC28" s="2"/>
      <c r="OXD28" s="2"/>
      <c r="OXE28" s="2"/>
      <c r="OXF28" s="2"/>
      <c r="OXG28" s="2"/>
      <c r="OXH28" s="2"/>
      <c r="OXI28" s="2"/>
      <c r="OXJ28" s="2"/>
      <c r="OXK28" s="2"/>
      <c r="OXL28" s="2"/>
      <c r="OXM28" s="2"/>
      <c r="OXN28" s="2"/>
      <c r="OXO28" s="2"/>
      <c r="OXP28" s="2"/>
      <c r="OXQ28" s="2"/>
      <c r="OXR28" s="2"/>
      <c r="OXS28" s="2"/>
      <c r="OXT28" s="2"/>
      <c r="OXU28" s="2"/>
      <c r="OXV28" s="2"/>
      <c r="OXW28" s="2"/>
      <c r="OXX28" s="2"/>
      <c r="OXY28" s="2"/>
      <c r="OXZ28" s="2"/>
      <c r="OYA28" s="2"/>
      <c r="OYB28" s="2"/>
      <c r="OYC28" s="2"/>
      <c r="OYD28" s="2"/>
      <c r="OYE28" s="2"/>
      <c r="OYF28" s="2"/>
      <c r="OYG28" s="2"/>
      <c r="OYH28" s="2"/>
      <c r="OYI28" s="2"/>
      <c r="OYJ28" s="2"/>
      <c r="OYK28" s="2"/>
      <c r="OYL28" s="2"/>
      <c r="OYM28" s="2"/>
      <c r="OYN28" s="2"/>
      <c r="OYO28" s="2"/>
      <c r="OYP28" s="2"/>
      <c r="OYQ28" s="2"/>
      <c r="OYR28" s="2"/>
      <c r="OYS28" s="2"/>
      <c r="OYT28" s="2"/>
      <c r="OYU28" s="2"/>
      <c r="OYV28" s="2"/>
      <c r="OYW28" s="2"/>
      <c r="OYX28" s="2"/>
      <c r="OYY28" s="2"/>
      <c r="OYZ28" s="2"/>
      <c r="OZA28" s="2"/>
      <c r="OZB28" s="2"/>
      <c r="OZC28" s="2"/>
      <c r="OZD28" s="2"/>
      <c r="OZE28" s="2"/>
      <c r="OZF28" s="2"/>
      <c r="OZG28" s="2"/>
      <c r="OZH28" s="2"/>
      <c r="OZI28" s="2"/>
      <c r="OZJ28" s="2"/>
      <c r="OZK28" s="2"/>
      <c r="OZL28" s="2"/>
      <c r="OZM28" s="2"/>
      <c r="OZN28" s="2"/>
      <c r="OZO28" s="2"/>
      <c r="OZP28" s="2"/>
      <c r="OZQ28" s="2"/>
      <c r="OZR28" s="2"/>
      <c r="OZS28" s="2"/>
      <c r="OZT28" s="2"/>
      <c r="OZU28" s="2"/>
      <c r="OZV28" s="2"/>
      <c r="OZW28" s="2"/>
      <c r="OZX28" s="2"/>
      <c r="OZY28" s="2"/>
      <c r="OZZ28" s="2"/>
      <c r="PAA28" s="2"/>
      <c r="PAB28" s="2"/>
      <c r="PAC28" s="2"/>
      <c r="PAD28" s="2"/>
      <c r="PAE28" s="2"/>
      <c r="PAF28" s="2"/>
      <c r="PAG28" s="2"/>
      <c r="PAH28" s="2"/>
      <c r="PAI28" s="2"/>
      <c r="PAJ28" s="2"/>
      <c r="PAK28" s="2"/>
      <c r="PAL28" s="2"/>
      <c r="PAM28" s="2"/>
      <c r="PAN28" s="2"/>
      <c r="PAO28" s="2"/>
      <c r="PAP28" s="2"/>
      <c r="PAQ28" s="2"/>
      <c r="PAR28" s="2"/>
      <c r="PAS28" s="2"/>
      <c r="PAT28" s="2"/>
      <c r="PAU28" s="2"/>
      <c r="PAV28" s="2"/>
      <c r="PAW28" s="2"/>
      <c r="PAX28" s="2"/>
      <c r="PAY28" s="2"/>
      <c r="PAZ28" s="2"/>
      <c r="PBA28" s="2"/>
      <c r="PBB28" s="2"/>
      <c r="PBC28" s="2"/>
      <c r="PBD28" s="2"/>
      <c r="PBE28" s="2"/>
      <c r="PBF28" s="2"/>
      <c r="PBG28" s="2"/>
      <c r="PBH28" s="2"/>
      <c r="PBI28" s="2"/>
      <c r="PBJ28" s="2"/>
      <c r="PBK28" s="2"/>
      <c r="PBL28" s="2"/>
      <c r="PBM28" s="2"/>
      <c r="PBN28" s="2"/>
      <c r="PBO28" s="2"/>
      <c r="PBP28" s="2"/>
      <c r="PBQ28" s="2"/>
      <c r="PBR28" s="2"/>
      <c r="PBS28" s="2"/>
      <c r="PBT28" s="2"/>
      <c r="PBU28" s="2"/>
      <c r="PBV28" s="2"/>
      <c r="PBW28" s="2"/>
      <c r="PBX28" s="2"/>
      <c r="PBY28" s="2"/>
      <c r="PBZ28" s="2"/>
      <c r="PCA28" s="2"/>
      <c r="PCB28" s="2"/>
      <c r="PCC28" s="2"/>
      <c r="PCD28" s="2"/>
      <c r="PCE28" s="2"/>
      <c r="PCF28" s="2"/>
      <c r="PCG28" s="2"/>
      <c r="PCH28" s="2"/>
      <c r="PCI28" s="2"/>
      <c r="PCJ28" s="2"/>
      <c r="PCK28" s="2"/>
      <c r="PCL28" s="2"/>
      <c r="PCM28" s="2"/>
      <c r="PCN28" s="2"/>
      <c r="PCO28" s="2"/>
      <c r="PCP28" s="2"/>
      <c r="PCQ28" s="2"/>
      <c r="PCR28" s="2"/>
      <c r="PCS28" s="2"/>
      <c r="PCT28" s="2"/>
      <c r="PCU28" s="2"/>
      <c r="PCV28" s="2"/>
      <c r="PCW28" s="2"/>
      <c r="PCX28" s="2"/>
      <c r="PCY28" s="2"/>
      <c r="PCZ28" s="2"/>
      <c r="PDA28" s="2"/>
      <c r="PDB28" s="2"/>
      <c r="PDC28" s="2"/>
      <c r="PDD28" s="2"/>
      <c r="PDE28" s="2"/>
      <c r="PDF28" s="2"/>
      <c r="PDG28" s="2"/>
      <c r="PDH28" s="2"/>
      <c r="PDI28" s="2"/>
      <c r="PDJ28" s="2"/>
      <c r="PDK28" s="2"/>
      <c r="PDL28" s="2"/>
      <c r="PDM28" s="2"/>
      <c r="PDN28" s="2"/>
      <c r="PDO28" s="2"/>
      <c r="PDP28" s="2"/>
      <c r="PDQ28" s="2"/>
      <c r="PDR28" s="2"/>
      <c r="PDS28" s="2"/>
      <c r="PDT28" s="2"/>
      <c r="PDU28" s="2"/>
      <c r="PDV28" s="2"/>
      <c r="PDW28" s="2"/>
      <c r="PDX28" s="2"/>
      <c r="PDY28" s="2"/>
      <c r="PDZ28" s="2"/>
      <c r="PEA28" s="2"/>
      <c r="PEB28" s="2"/>
      <c r="PEC28" s="2"/>
      <c r="PED28" s="2"/>
      <c r="PEE28" s="2"/>
      <c r="PEF28" s="2"/>
      <c r="PEG28" s="2"/>
      <c r="PEH28" s="2"/>
      <c r="PEI28" s="2"/>
      <c r="PEJ28" s="2"/>
      <c r="PEK28" s="2"/>
      <c r="PEL28" s="2"/>
      <c r="PEM28" s="2"/>
      <c r="PEN28" s="2"/>
      <c r="PEO28" s="2"/>
      <c r="PEP28" s="2"/>
      <c r="PEQ28" s="2"/>
      <c r="PER28" s="2"/>
      <c r="PES28" s="2"/>
      <c r="PET28" s="2"/>
      <c r="PEU28" s="2"/>
      <c r="PEV28" s="2"/>
      <c r="PEW28" s="2"/>
      <c r="PEX28" s="2"/>
      <c r="PEY28" s="2"/>
      <c r="PEZ28" s="2"/>
      <c r="PFA28" s="2"/>
      <c r="PFB28" s="2"/>
      <c r="PFC28" s="2"/>
      <c r="PFD28" s="2"/>
      <c r="PFE28" s="2"/>
      <c r="PFF28" s="2"/>
      <c r="PFG28" s="2"/>
      <c r="PFH28" s="2"/>
      <c r="PFI28" s="2"/>
      <c r="PFJ28" s="2"/>
      <c r="PFK28" s="2"/>
      <c r="PFL28" s="2"/>
      <c r="PFM28" s="2"/>
      <c r="PFN28" s="2"/>
      <c r="PFO28" s="2"/>
      <c r="PFP28" s="2"/>
      <c r="PFQ28" s="2"/>
      <c r="PFR28" s="2"/>
      <c r="PFS28" s="2"/>
      <c r="PFT28" s="2"/>
      <c r="PFU28" s="2"/>
      <c r="PFV28" s="2"/>
      <c r="PFW28" s="2"/>
      <c r="PFX28" s="2"/>
      <c r="PFY28" s="2"/>
      <c r="PFZ28" s="2"/>
      <c r="PGA28" s="2"/>
      <c r="PGB28" s="2"/>
      <c r="PGC28" s="2"/>
      <c r="PGD28" s="2"/>
      <c r="PGE28" s="2"/>
      <c r="PGF28" s="2"/>
      <c r="PGG28" s="2"/>
      <c r="PGH28" s="2"/>
      <c r="PGI28" s="2"/>
      <c r="PGJ28" s="2"/>
      <c r="PGK28" s="2"/>
      <c r="PGL28" s="2"/>
      <c r="PGM28" s="2"/>
      <c r="PGN28" s="2"/>
      <c r="PGO28" s="2"/>
      <c r="PGP28" s="2"/>
      <c r="PGQ28" s="2"/>
      <c r="PGR28" s="2"/>
      <c r="PGS28" s="2"/>
      <c r="PGT28" s="2"/>
      <c r="PGU28" s="2"/>
      <c r="PGV28" s="2"/>
      <c r="PGW28" s="2"/>
      <c r="PGX28" s="2"/>
      <c r="PGY28" s="2"/>
      <c r="PGZ28" s="2"/>
      <c r="PHA28" s="2"/>
      <c r="PHB28" s="2"/>
      <c r="PHC28" s="2"/>
      <c r="PHD28" s="2"/>
      <c r="PHE28" s="2"/>
      <c r="PHF28" s="2"/>
      <c r="PHG28" s="2"/>
      <c r="PHH28" s="2"/>
      <c r="PHI28" s="2"/>
      <c r="PHJ28" s="2"/>
      <c r="PHK28" s="2"/>
      <c r="PHL28" s="2"/>
      <c r="PHM28" s="2"/>
      <c r="PHN28" s="2"/>
      <c r="PHO28" s="2"/>
      <c r="PHP28" s="2"/>
      <c r="PHQ28" s="2"/>
      <c r="PHR28" s="2"/>
      <c r="PHS28" s="2"/>
      <c r="PHT28" s="2"/>
      <c r="PHU28" s="2"/>
      <c r="PHV28" s="2"/>
      <c r="PHW28" s="2"/>
      <c r="PHX28" s="2"/>
      <c r="PHY28" s="2"/>
      <c r="PHZ28" s="2"/>
      <c r="PIA28" s="2"/>
      <c r="PIB28" s="2"/>
      <c r="PIC28" s="2"/>
      <c r="PID28" s="2"/>
      <c r="PIE28" s="2"/>
      <c r="PIF28" s="2"/>
      <c r="PIG28" s="2"/>
      <c r="PIH28" s="2"/>
      <c r="PII28" s="2"/>
      <c r="PIJ28" s="2"/>
      <c r="PIK28" s="2"/>
      <c r="PIL28" s="2"/>
      <c r="PIM28" s="2"/>
      <c r="PIN28" s="2"/>
      <c r="PIO28" s="2"/>
      <c r="PIP28" s="2"/>
      <c r="PIQ28" s="2"/>
      <c r="PIR28" s="2"/>
      <c r="PIS28" s="2"/>
      <c r="PIT28" s="2"/>
      <c r="PIU28" s="2"/>
      <c r="PIV28" s="2"/>
      <c r="PIW28" s="2"/>
      <c r="PIX28" s="2"/>
      <c r="PIY28" s="2"/>
      <c r="PIZ28" s="2"/>
      <c r="PJA28" s="2"/>
      <c r="PJB28" s="2"/>
      <c r="PJC28" s="2"/>
      <c r="PJD28" s="2"/>
      <c r="PJE28" s="2"/>
      <c r="PJF28" s="2"/>
      <c r="PJG28" s="2"/>
      <c r="PJH28" s="2"/>
      <c r="PJI28" s="2"/>
      <c r="PJJ28" s="2"/>
      <c r="PJK28" s="2"/>
      <c r="PJL28" s="2"/>
      <c r="PJM28" s="2"/>
      <c r="PJN28" s="2"/>
      <c r="PJO28" s="2"/>
      <c r="PJP28" s="2"/>
      <c r="PJQ28" s="2"/>
      <c r="PJR28" s="2"/>
      <c r="PJS28" s="2"/>
      <c r="PJT28" s="2"/>
      <c r="PJU28" s="2"/>
      <c r="PJV28" s="2"/>
      <c r="PJW28" s="2"/>
      <c r="PJX28" s="2"/>
      <c r="PJY28" s="2"/>
      <c r="PJZ28" s="2"/>
      <c r="PKA28" s="2"/>
      <c r="PKB28" s="2"/>
      <c r="PKC28" s="2"/>
      <c r="PKD28" s="2"/>
      <c r="PKE28" s="2"/>
      <c r="PKF28" s="2"/>
      <c r="PKG28" s="2"/>
      <c r="PKH28" s="2"/>
      <c r="PKI28" s="2"/>
      <c r="PKJ28" s="2"/>
      <c r="PKK28" s="2"/>
      <c r="PKL28" s="2"/>
      <c r="PKM28" s="2"/>
      <c r="PKN28" s="2"/>
      <c r="PKO28" s="2"/>
      <c r="PKP28" s="2"/>
      <c r="PKQ28" s="2"/>
      <c r="PKR28" s="2"/>
      <c r="PKS28" s="2"/>
      <c r="PKT28" s="2"/>
      <c r="PKU28" s="2"/>
      <c r="PKV28" s="2"/>
      <c r="PKW28" s="2"/>
      <c r="PKX28" s="2"/>
      <c r="PKY28" s="2"/>
      <c r="PKZ28" s="2"/>
      <c r="PLA28" s="2"/>
      <c r="PLB28" s="2"/>
      <c r="PLC28" s="2"/>
      <c r="PLD28" s="2"/>
      <c r="PLE28" s="2"/>
      <c r="PLF28" s="2"/>
      <c r="PLG28" s="2"/>
      <c r="PLH28" s="2"/>
      <c r="PLI28" s="2"/>
      <c r="PLJ28" s="2"/>
      <c r="PLK28" s="2"/>
      <c r="PLL28" s="2"/>
      <c r="PLM28" s="2"/>
      <c r="PLN28" s="2"/>
      <c r="PLO28" s="2"/>
      <c r="PLP28" s="2"/>
      <c r="PLQ28" s="2"/>
      <c r="PLR28" s="2"/>
      <c r="PLS28" s="2"/>
      <c r="PLT28" s="2"/>
      <c r="PLU28" s="2"/>
      <c r="PLV28" s="2"/>
      <c r="PLW28" s="2"/>
      <c r="PLX28" s="2"/>
      <c r="PLY28" s="2"/>
      <c r="PLZ28" s="2"/>
      <c r="PMA28" s="2"/>
      <c r="PMB28" s="2"/>
      <c r="PMC28" s="2"/>
      <c r="PMD28" s="2"/>
      <c r="PME28" s="2"/>
      <c r="PMF28" s="2"/>
      <c r="PMG28" s="2"/>
      <c r="PMH28" s="2"/>
      <c r="PMI28" s="2"/>
      <c r="PMJ28" s="2"/>
      <c r="PMK28" s="2"/>
      <c r="PML28" s="2"/>
      <c r="PMM28" s="2"/>
      <c r="PMN28" s="2"/>
      <c r="PMO28" s="2"/>
      <c r="PMP28" s="2"/>
      <c r="PMQ28" s="2"/>
      <c r="PMR28" s="2"/>
      <c r="PMS28" s="2"/>
      <c r="PMT28" s="2"/>
      <c r="PMU28" s="2"/>
      <c r="PMV28" s="2"/>
      <c r="PMW28" s="2"/>
      <c r="PMX28" s="2"/>
      <c r="PMY28" s="2"/>
      <c r="PMZ28" s="2"/>
      <c r="PNA28" s="2"/>
      <c r="PNB28" s="2"/>
      <c r="PNC28" s="2"/>
      <c r="PND28" s="2"/>
      <c r="PNE28" s="2"/>
      <c r="PNF28" s="2"/>
      <c r="PNG28" s="2"/>
      <c r="PNH28" s="2"/>
      <c r="PNI28" s="2"/>
      <c r="PNJ28" s="2"/>
      <c r="PNK28" s="2"/>
      <c r="PNL28" s="2"/>
      <c r="PNM28" s="2"/>
      <c r="PNN28" s="2"/>
      <c r="PNO28" s="2"/>
      <c r="PNP28" s="2"/>
      <c r="PNQ28" s="2"/>
      <c r="PNR28" s="2"/>
      <c r="PNS28" s="2"/>
      <c r="PNT28" s="2"/>
      <c r="PNU28" s="2"/>
      <c r="PNV28" s="2"/>
      <c r="PNW28" s="2"/>
      <c r="PNX28" s="2"/>
      <c r="PNY28" s="2"/>
      <c r="PNZ28" s="2"/>
      <c r="POA28" s="2"/>
      <c r="POB28" s="2"/>
      <c r="POC28" s="2"/>
      <c r="POD28" s="2"/>
      <c r="POE28" s="2"/>
      <c r="POF28" s="2"/>
      <c r="POG28" s="2"/>
      <c r="POH28" s="2"/>
      <c r="POI28" s="2"/>
      <c r="POJ28" s="2"/>
      <c r="POK28" s="2"/>
      <c r="POL28" s="2"/>
      <c r="POM28" s="2"/>
      <c r="PON28" s="2"/>
      <c r="POO28" s="2"/>
      <c r="POP28" s="2"/>
      <c r="POQ28" s="2"/>
      <c r="POR28" s="2"/>
      <c r="POS28" s="2"/>
      <c r="POT28" s="2"/>
      <c r="POU28" s="2"/>
      <c r="POV28" s="2"/>
      <c r="POW28" s="2"/>
      <c r="POX28" s="2"/>
      <c r="POY28" s="2"/>
      <c r="POZ28" s="2"/>
      <c r="PPA28" s="2"/>
      <c r="PPB28" s="2"/>
      <c r="PPC28" s="2"/>
      <c r="PPD28" s="2"/>
      <c r="PPE28" s="2"/>
      <c r="PPF28" s="2"/>
      <c r="PPG28" s="2"/>
      <c r="PPH28" s="2"/>
      <c r="PPI28" s="2"/>
      <c r="PPJ28" s="2"/>
      <c r="PPK28" s="2"/>
      <c r="PPL28" s="2"/>
      <c r="PPM28" s="2"/>
      <c r="PPN28" s="2"/>
      <c r="PPO28" s="2"/>
      <c r="PPP28" s="2"/>
      <c r="PPQ28" s="2"/>
      <c r="PPR28" s="2"/>
      <c r="PPS28" s="2"/>
      <c r="PPT28" s="2"/>
      <c r="PPU28" s="2"/>
      <c r="PPV28" s="2"/>
      <c r="PPW28" s="2"/>
      <c r="PPX28" s="2"/>
      <c r="PPY28" s="2"/>
      <c r="PPZ28" s="2"/>
      <c r="PQA28" s="2"/>
      <c r="PQB28" s="2"/>
      <c r="PQC28" s="2"/>
      <c r="PQD28" s="2"/>
      <c r="PQE28" s="2"/>
      <c r="PQF28" s="2"/>
      <c r="PQG28" s="2"/>
      <c r="PQH28" s="2"/>
      <c r="PQI28" s="2"/>
      <c r="PQJ28" s="2"/>
      <c r="PQK28" s="2"/>
      <c r="PQL28" s="2"/>
      <c r="PQM28" s="2"/>
      <c r="PQN28" s="2"/>
      <c r="PQO28" s="2"/>
      <c r="PQP28" s="2"/>
      <c r="PQQ28" s="2"/>
      <c r="PQR28" s="2"/>
      <c r="PQS28" s="2"/>
      <c r="PQT28" s="2"/>
      <c r="PQU28" s="2"/>
      <c r="PQV28" s="2"/>
      <c r="PQW28" s="2"/>
      <c r="PQX28" s="2"/>
      <c r="PQY28" s="2"/>
      <c r="PQZ28" s="2"/>
      <c r="PRA28" s="2"/>
      <c r="PRB28" s="2"/>
      <c r="PRC28" s="2"/>
      <c r="PRD28" s="2"/>
      <c r="PRE28" s="2"/>
      <c r="PRF28" s="2"/>
      <c r="PRG28" s="2"/>
      <c r="PRH28" s="2"/>
      <c r="PRI28" s="2"/>
      <c r="PRJ28" s="2"/>
      <c r="PRK28" s="2"/>
      <c r="PRL28" s="2"/>
      <c r="PRM28" s="2"/>
      <c r="PRN28" s="2"/>
      <c r="PRO28" s="2"/>
      <c r="PRP28" s="2"/>
      <c r="PRQ28" s="2"/>
      <c r="PRR28" s="2"/>
      <c r="PRS28" s="2"/>
      <c r="PRT28" s="2"/>
      <c r="PRU28" s="2"/>
      <c r="PRV28" s="2"/>
      <c r="PRW28" s="2"/>
      <c r="PRX28" s="2"/>
      <c r="PRY28" s="2"/>
      <c r="PRZ28" s="2"/>
      <c r="PSA28" s="2"/>
      <c r="PSB28" s="2"/>
      <c r="PSC28" s="2"/>
      <c r="PSD28" s="2"/>
      <c r="PSE28" s="2"/>
      <c r="PSF28" s="2"/>
      <c r="PSG28" s="2"/>
      <c r="PSH28" s="2"/>
      <c r="PSI28" s="2"/>
      <c r="PSJ28" s="2"/>
      <c r="PSK28" s="2"/>
      <c r="PSL28" s="2"/>
      <c r="PSM28" s="2"/>
      <c r="PSN28" s="2"/>
      <c r="PSO28" s="2"/>
      <c r="PSP28" s="2"/>
      <c r="PSQ28" s="2"/>
      <c r="PSR28" s="2"/>
      <c r="PSS28" s="2"/>
      <c r="PST28" s="2"/>
      <c r="PSU28" s="2"/>
      <c r="PSV28" s="2"/>
      <c r="PSW28" s="2"/>
      <c r="PSX28" s="2"/>
      <c r="PSY28" s="2"/>
      <c r="PSZ28" s="2"/>
      <c r="PTA28" s="2"/>
      <c r="PTB28" s="2"/>
      <c r="PTC28" s="2"/>
      <c r="PTD28" s="2"/>
      <c r="PTE28" s="2"/>
      <c r="PTF28" s="2"/>
      <c r="PTG28" s="2"/>
      <c r="PTH28" s="2"/>
      <c r="PTI28" s="2"/>
      <c r="PTJ28" s="2"/>
      <c r="PTK28" s="2"/>
      <c r="PTL28" s="2"/>
      <c r="PTM28" s="2"/>
      <c r="PTN28" s="2"/>
      <c r="PTO28" s="2"/>
      <c r="PTP28" s="2"/>
      <c r="PTQ28" s="2"/>
      <c r="PTR28" s="2"/>
      <c r="PTS28" s="2"/>
      <c r="PTT28" s="2"/>
      <c r="PTU28" s="2"/>
      <c r="PTV28" s="2"/>
      <c r="PTW28" s="2"/>
      <c r="PTX28" s="2"/>
      <c r="PTY28" s="2"/>
      <c r="PTZ28" s="2"/>
      <c r="PUA28" s="2"/>
      <c r="PUB28" s="2"/>
      <c r="PUC28" s="2"/>
      <c r="PUD28" s="2"/>
      <c r="PUE28" s="2"/>
      <c r="PUF28" s="2"/>
      <c r="PUG28" s="2"/>
      <c r="PUH28" s="2"/>
      <c r="PUI28" s="2"/>
      <c r="PUJ28" s="2"/>
      <c r="PUK28" s="2"/>
      <c r="PUL28" s="2"/>
      <c r="PUM28" s="2"/>
      <c r="PUN28" s="2"/>
      <c r="PUO28" s="2"/>
      <c r="PUP28" s="2"/>
      <c r="PUQ28" s="2"/>
      <c r="PUR28" s="2"/>
      <c r="PUS28" s="2"/>
      <c r="PUT28" s="2"/>
      <c r="PUU28" s="2"/>
      <c r="PUV28" s="2"/>
      <c r="PUW28" s="2"/>
      <c r="PUX28" s="2"/>
      <c r="PUY28" s="2"/>
      <c r="PUZ28" s="2"/>
      <c r="PVA28" s="2"/>
      <c r="PVB28" s="2"/>
      <c r="PVC28" s="2"/>
      <c r="PVD28" s="2"/>
      <c r="PVE28" s="2"/>
      <c r="PVF28" s="2"/>
      <c r="PVG28" s="2"/>
      <c r="PVH28" s="2"/>
      <c r="PVI28" s="2"/>
      <c r="PVJ28" s="2"/>
      <c r="PVK28" s="2"/>
      <c r="PVL28" s="2"/>
      <c r="PVM28" s="2"/>
      <c r="PVN28" s="2"/>
      <c r="PVO28" s="2"/>
      <c r="PVP28" s="2"/>
      <c r="PVQ28" s="2"/>
      <c r="PVR28" s="2"/>
      <c r="PVS28" s="2"/>
      <c r="PVT28" s="2"/>
      <c r="PVU28" s="2"/>
      <c r="PVV28" s="2"/>
      <c r="PVW28" s="2"/>
      <c r="PVX28" s="2"/>
      <c r="PVY28" s="2"/>
      <c r="PVZ28" s="2"/>
      <c r="PWA28" s="2"/>
      <c r="PWB28" s="2"/>
      <c r="PWC28" s="2"/>
      <c r="PWD28" s="2"/>
      <c r="PWE28" s="2"/>
      <c r="PWF28" s="2"/>
      <c r="PWG28" s="2"/>
      <c r="PWH28" s="2"/>
      <c r="PWI28" s="2"/>
      <c r="PWJ28" s="2"/>
      <c r="PWK28" s="2"/>
      <c r="PWL28" s="2"/>
      <c r="PWM28" s="2"/>
      <c r="PWN28" s="2"/>
      <c r="PWO28" s="2"/>
      <c r="PWP28" s="2"/>
      <c r="PWQ28" s="2"/>
      <c r="PWR28" s="2"/>
      <c r="PWS28" s="2"/>
      <c r="PWT28" s="2"/>
      <c r="PWU28" s="2"/>
      <c r="PWV28" s="2"/>
      <c r="PWW28" s="2"/>
      <c r="PWX28" s="2"/>
      <c r="PWY28" s="2"/>
      <c r="PWZ28" s="2"/>
      <c r="PXA28" s="2"/>
      <c r="PXB28" s="2"/>
      <c r="PXC28" s="2"/>
      <c r="PXD28" s="2"/>
      <c r="PXE28" s="2"/>
      <c r="PXF28" s="2"/>
      <c r="PXG28" s="2"/>
      <c r="PXH28" s="2"/>
      <c r="PXI28" s="2"/>
      <c r="PXJ28" s="2"/>
      <c r="PXK28" s="2"/>
      <c r="PXL28" s="2"/>
      <c r="PXM28" s="2"/>
      <c r="PXN28" s="2"/>
      <c r="PXO28" s="2"/>
      <c r="PXP28" s="2"/>
      <c r="PXQ28" s="2"/>
      <c r="PXR28" s="2"/>
      <c r="PXS28" s="2"/>
      <c r="PXT28" s="2"/>
      <c r="PXU28" s="2"/>
      <c r="PXV28" s="2"/>
      <c r="PXW28" s="2"/>
      <c r="PXX28" s="2"/>
      <c r="PXY28" s="2"/>
      <c r="PXZ28" s="2"/>
      <c r="PYA28" s="2"/>
      <c r="PYB28" s="2"/>
      <c r="PYC28" s="2"/>
      <c r="PYD28" s="2"/>
      <c r="PYE28" s="2"/>
      <c r="PYF28" s="2"/>
      <c r="PYG28" s="2"/>
      <c r="PYH28" s="2"/>
      <c r="PYI28" s="2"/>
      <c r="PYJ28" s="2"/>
      <c r="PYK28" s="2"/>
      <c r="PYL28" s="2"/>
      <c r="PYM28" s="2"/>
      <c r="PYN28" s="2"/>
      <c r="PYO28" s="2"/>
      <c r="PYP28" s="2"/>
      <c r="PYQ28" s="2"/>
      <c r="PYR28" s="2"/>
      <c r="PYS28" s="2"/>
      <c r="PYT28" s="2"/>
      <c r="PYU28" s="2"/>
      <c r="PYV28" s="2"/>
      <c r="PYW28" s="2"/>
      <c r="PYX28" s="2"/>
      <c r="PYY28" s="2"/>
      <c r="PYZ28" s="2"/>
      <c r="PZA28" s="2"/>
      <c r="PZB28" s="2"/>
      <c r="PZC28" s="2"/>
      <c r="PZD28" s="2"/>
      <c r="PZE28" s="2"/>
      <c r="PZF28" s="2"/>
      <c r="PZG28" s="2"/>
      <c r="PZH28" s="2"/>
      <c r="PZI28" s="2"/>
      <c r="PZJ28" s="2"/>
      <c r="PZK28" s="2"/>
      <c r="PZL28" s="2"/>
      <c r="PZM28" s="2"/>
      <c r="PZN28" s="2"/>
      <c r="PZO28" s="2"/>
      <c r="PZP28" s="2"/>
      <c r="PZQ28" s="2"/>
      <c r="PZR28" s="2"/>
      <c r="PZS28" s="2"/>
      <c r="PZT28" s="2"/>
      <c r="PZU28" s="2"/>
      <c r="PZV28" s="2"/>
      <c r="PZW28" s="2"/>
      <c r="PZX28" s="2"/>
      <c r="PZY28" s="2"/>
      <c r="PZZ28" s="2"/>
      <c r="QAA28" s="2"/>
      <c r="QAB28" s="2"/>
      <c r="QAC28" s="2"/>
      <c r="QAD28" s="2"/>
      <c r="QAE28" s="2"/>
      <c r="QAF28" s="2"/>
      <c r="QAG28" s="2"/>
      <c r="QAH28" s="2"/>
      <c r="QAI28" s="2"/>
      <c r="QAJ28" s="2"/>
      <c r="QAK28" s="2"/>
      <c r="QAL28" s="2"/>
      <c r="QAM28" s="2"/>
      <c r="QAN28" s="2"/>
      <c r="QAO28" s="2"/>
      <c r="QAP28" s="2"/>
      <c r="QAQ28" s="2"/>
      <c r="QAR28" s="2"/>
      <c r="QAS28" s="2"/>
      <c r="QAT28" s="2"/>
      <c r="QAU28" s="2"/>
      <c r="QAV28" s="2"/>
      <c r="QAW28" s="2"/>
      <c r="QAX28" s="2"/>
      <c r="QAY28" s="2"/>
      <c r="QAZ28" s="2"/>
      <c r="QBA28" s="2"/>
      <c r="QBB28" s="2"/>
      <c r="QBC28" s="2"/>
      <c r="QBD28" s="2"/>
      <c r="QBE28" s="2"/>
      <c r="QBF28" s="2"/>
      <c r="QBG28" s="2"/>
      <c r="QBH28" s="2"/>
      <c r="QBI28" s="2"/>
      <c r="QBJ28" s="2"/>
      <c r="QBK28" s="2"/>
      <c r="QBL28" s="2"/>
      <c r="QBM28" s="2"/>
      <c r="QBN28" s="2"/>
      <c r="QBO28" s="2"/>
      <c r="QBP28" s="2"/>
      <c r="QBQ28" s="2"/>
      <c r="QBR28" s="2"/>
      <c r="QBS28" s="2"/>
      <c r="QBT28" s="2"/>
      <c r="QBU28" s="2"/>
      <c r="QBV28" s="2"/>
      <c r="QBW28" s="2"/>
      <c r="QBX28" s="2"/>
      <c r="QBY28" s="2"/>
      <c r="QBZ28" s="2"/>
      <c r="QCA28" s="2"/>
      <c r="QCB28" s="2"/>
      <c r="QCC28" s="2"/>
      <c r="QCD28" s="2"/>
      <c r="QCE28" s="2"/>
      <c r="QCF28" s="2"/>
      <c r="QCG28" s="2"/>
      <c r="QCH28" s="2"/>
      <c r="QCI28" s="2"/>
      <c r="QCJ28" s="2"/>
      <c r="QCK28" s="2"/>
      <c r="QCL28" s="2"/>
      <c r="QCM28" s="2"/>
      <c r="QCN28" s="2"/>
      <c r="QCO28" s="2"/>
      <c r="QCP28" s="2"/>
      <c r="QCQ28" s="2"/>
      <c r="QCR28" s="2"/>
      <c r="QCS28" s="2"/>
      <c r="QCT28" s="2"/>
      <c r="QCU28" s="2"/>
      <c r="QCV28" s="2"/>
      <c r="QCW28" s="2"/>
      <c r="QCX28" s="2"/>
      <c r="QCY28" s="2"/>
      <c r="QCZ28" s="2"/>
      <c r="QDA28" s="2"/>
      <c r="QDB28" s="2"/>
      <c r="QDC28" s="2"/>
      <c r="QDD28" s="2"/>
      <c r="QDE28" s="2"/>
      <c r="QDF28" s="2"/>
      <c r="QDG28" s="2"/>
      <c r="QDH28" s="2"/>
      <c r="QDI28" s="2"/>
      <c r="QDJ28" s="2"/>
      <c r="QDK28" s="2"/>
      <c r="QDL28" s="2"/>
      <c r="QDM28" s="2"/>
      <c r="QDN28" s="2"/>
      <c r="QDO28" s="2"/>
      <c r="QDP28" s="2"/>
      <c r="QDQ28" s="2"/>
      <c r="QDR28" s="2"/>
      <c r="QDS28" s="2"/>
      <c r="QDT28" s="2"/>
      <c r="QDU28" s="2"/>
      <c r="QDV28" s="2"/>
      <c r="QDW28" s="2"/>
      <c r="QDX28" s="2"/>
      <c r="QDY28" s="2"/>
      <c r="QDZ28" s="2"/>
      <c r="QEA28" s="2"/>
      <c r="QEB28" s="2"/>
      <c r="QEC28" s="2"/>
      <c r="QED28" s="2"/>
      <c r="QEE28" s="2"/>
      <c r="QEF28" s="2"/>
      <c r="QEG28" s="2"/>
      <c r="QEH28" s="2"/>
      <c r="QEI28" s="2"/>
      <c r="QEJ28" s="2"/>
      <c r="QEK28" s="2"/>
      <c r="QEL28" s="2"/>
      <c r="QEM28" s="2"/>
      <c r="QEN28" s="2"/>
      <c r="QEO28" s="2"/>
      <c r="QEP28" s="2"/>
      <c r="QEQ28" s="2"/>
      <c r="QER28" s="2"/>
      <c r="QES28" s="2"/>
      <c r="QET28" s="2"/>
      <c r="QEU28" s="2"/>
      <c r="QEV28" s="2"/>
      <c r="QEW28" s="2"/>
      <c r="QEX28" s="2"/>
      <c r="QEY28" s="2"/>
      <c r="QEZ28" s="2"/>
      <c r="QFA28" s="2"/>
      <c r="QFB28" s="2"/>
      <c r="QFC28" s="2"/>
      <c r="QFD28" s="2"/>
      <c r="QFE28" s="2"/>
      <c r="QFF28" s="2"/>
      <c r="QFG28" s="2"/>
      <c r="QFH28" s="2"/>
      <c r="QFI28" s="2"/>
      <c r="QFJ28" s="2"/>
      <c r="QFK28" s="2"/>
      <c r="QFL28" s="2"/>
      <c r="QFM28" s="2"/>
      <c r="QFN28" s="2"/>
      <c r="QFO28" s="2"/>
      <c r="QFP28" s="2"/>
      <c r="QFQ28" s="2"/>
      <c r="QFR28" s="2"/>
      <c r="QFS28" s="2"/>
      <c r="QFT28" s="2"/>
      <c r="QFU28" s="2"/>
      <c r="QFV28" s="2"/>
      <c r="QFW28" s="2"/>
      <c r="QFX28" s="2"/>
      <c r="QFY28" s="2"/>
      <c r="QFZ28" s="2"/>
      <c r="QGA28" s="2"/>
      <c r="QGB28" s="2"/>
      <c r="QGC28" s="2"/>
      <c r="QGD28" s="2"/>
      <c r="QGE28" s="2"/>
      <c r="QGF28" s="2"/>
      <c r="QGG28" s="2"/>
      <c r="QGH28" s="2"/>
      <c r="QGI28" s="2"/>
      <c r="QGJ28" s="2"/>
      <c r="QGK28" s="2"/>
      <c r="QGL28" s="2"/>
      <c r="QGM28" s="2"/>
      <c r="QGN28" s="2"/>
      <c r="QGO28" s="2"/>
      <c r="QGP28" s="2"/>
      <c r="QGQ28" s="2"/>
      <c r="QGR28" s="2"/>
      <c r="QGS28" s="2"/>
      <c r="QGT28" s="2"/>
      <c r="QGU28" s="2"/>
      <c r="QGV28" s="2"/>
      <c r="QGW28" s="2"/>
      <c r="QGX28" s="2"/>
      <c r="QGY28" s="2"/>
      <c r="QGZ28" s="2"/>
      <c r="QHA28" s="2"/>
      <c r="QHB28" s="2"/>
      <c r="QHC28" s="2"/>
      <c r="QHD28" s="2"/>
      <c r="QHE28" s="2"/>
      <c r="QHF28" s="2"/>
      <c r="QHG28" s="2"/>
      <c r="QHH28" s="2"/>
      <c r="QHI28" s="2"/>
      <c r="QHJ28" s="2"/>
      <c r="QHK28" s="2"/>
      <c r="QHL28" s="2"/>
      <c r="QHM28" s="2"/>
      <c r="QHN28" s="2"/>
      <c r="QHO28" s="2"/>
      <c r="QHP28" s="2"/>
      <c r="QHQ28" s="2"/>
      <c r="QHR28" s="2"/>
      <c r="QHS28" s="2"/>
      <c r="QHT28" s="2"/>
      <c r="QHU28" s="2"/>
      <c r="QHV28" s="2"/>
      <c r="QHW28" s="2"/>
      <c r="QHX28" s="2"/>
      <c r="QHY28" s="2"/>
      <c r="QHZ28" s="2"/>
      <c r="QIA28" s="2"/>
      <c r="QIB28" s="2"/>
      <c r="QIC28" s="2"/>
      <c r="QID28" s="2"/>
      <c r="QIE28" s="2"/>
      <c r="QIF28" s="2"/>
      <c r="QIG28" s="2"/>
      <c r="QIH28" s="2"/>
      <c r="QII28" s="2"/>
      <c r="QIJ28" s="2"/>
      <c r="QIK28" s="2"/>
      <c r="QIL28" s="2"/>
      <c r="QIM28" s="2"/>
      <c r="QIN28" s="2"/>
      <c r="QIO28" s="2"/>
      <c r="QIP28" s="2"/>
      <c r="QIQ28" s="2"/>
      <c r="QIR28" s="2"/>
      <c r="QIS28" s="2"/>
      <c r="QIT28" s="2"/>
      <c r="QIU28" s="2"/>
      <c r="QIV28" s="2"/>
      <c r="QIW28" s="2"/>
      <c r="QIX28" s="2"/>
      <c r="QIY28" s="2"/>
      <c r="QIZ28" s="2"/>
      <c r="QJA28" s="2"/>
      <c r="QJB28" s="2"/>
      <c r="QJC28" s="2"/>
      <c r="QJD28" s="2"/>
      <c r="QJE28" s="2"/>
      <c r="QJF28" s="2"/>
      <c r="QJG28" s="2"/>
      <c r="QJH28" s="2"/>
      <c r="QJI28" s="2"/>
      <c r="QJJ28" s="2"/>
      <c r="QJK28" s="2"/>
      <c r="QJL28" s="2"/>
      <c r="QJM28" s="2"/>
      <c r="QJN28" s="2"/>
      <c r="QJO28" s="2"/>
      <c r="QJP28" s="2"/>
      <c r="QJQ28" s="2"/>
      <c r="QJR28" s="2"/>
      <c r="QJS28" s="2"/>
      <c r="QJT28" s="2"/>
      <c r="QJU28" s="2"/>
      <c r="QJV28" s="2"/>
      <c r="QJW28" s="2"/>
      <c r="QJX28" s="2"/>
      <c r="QJY28" s="2"/>
      <c r="QJZ28" s="2"/>
      <c r="QKA28" s="2"/>
      <c r="QKB28" s="2"/>
      <c r="QKC28" s="2"/>
      <c r="QKD28" s="2"/>
      <c r="QKE28" s="2"/>
      <c r="QKF28" s="2"/>
      <c r="QKG28" s="2"/>
      <c r="QKH28" s="2"/>
      <c r="QKI28" s="2"/>
      <c r="QKJ28" s="2"/>
      <c r="QKK28" s="2"/>
      <c r="QKL28" s="2"/>
      <c r="QKM28" s="2"/>
      <c r="QKN28" s="2"/>
      <c r="QKO28" s="2"/>
      <c r="QKP28" s="2"/>
      <c r="QKQ28" s="2"/>
      <c r="QKR28" s="2"/>
      <c r="QKS28" s="2"/>
      <c r="QKT28" s="2"/>
      <c r="QKU28" s="2"/>
      <c r="QKV28" s="2"/>
      <c r="QKW28" s="2"/>
      <c r="QKX28" s="2"/>
      <c r="QKY28" s="2"/>
      <c r="QKZ28" s="2"/>
      <c r="QLA28" s="2"/>
      <c r="QLB28" s="2"/>
      <c r="QLC28" s="2"/>
      <c r="QLD28" s="2"/>
      <c r="QLE28" s="2"/>
      <c r="QLF28" s="2"/>
      <c r="QLG28" s="2"/>
      <c r="QLH28" s="2"/>
      <c r="QLI28" s="2"/>
      <c r="QLJ28" s="2"/>
      <c r="QLK28" s="2"/>
      <c r="QLL28" s="2"/>
      <c r="QLM28" s="2"/>
      <c r="QLN28" s="2"/>
      <c r="QLO28" s="2"/>
      <c r="QLP28" s="2"/>
      <c r="QLQ28" s="2"/>
      <c r="QLR28" s="2"/>
      <c r="QLS28" s="2"/>
      <c r="QLT28" s="2"/>
      <c r="QLU28" s="2"/>
      <c r="QLV28" s="2"/>
      <c r="QLW28" s="2"/>
      <c r="QLX28" s="2"/>
      <c r="QLY28" s="2"/>
      <c r="QLZ28" s="2"/>
      <c r="QMA28" s="2"/>
      <c r="QMB28" s="2"/>
      <c r="QMC28" s="2"/>
      <c r="QMD28" s="2"/>
      <c r="QME28" s="2"/>
      <c r="QMF28" s="2"/>
      <c r="QMG28" s="2"/>
      <c r="QMH28" s="2"/>
      <c r="QMI28" s="2"/>
      <c r="QMJ28" s="2"/>
      <c r="QMK28" s="2"/>
      <c r="QML28" s="2"/>
      <c r="QMM28" s="2"/>
      <c r="QMN28" s="2"/>
      <c r="QMO28" s="2"/>
      <c r="QMP28" s="2"/>
      <c r="QMQ28" s="2"/>
      <c r="QMR28" s="2"/>
      <c r="QMS28" s="2"/>
      <c r="QMT28" s="2"/>
      <c r="QMU28" s="2"/>
      <c r="QMV28" s="2"/>
      <c r="QMW28" s="2"/>
      <c r="QMX28" s="2"/>
      <c r="QMY28" s="2"/>
      <c r="QMZ28" s="2"/>
      <c r="QNA28" s="2"/>
      <c r="QNB28" s="2"/>
      <c r="QNC28" s="2"/>
      <c r="QND28" s="2"/>
      <c r="QNE28" s="2"/>
      <c r="QNF28" s="2"/>
      <c r="QNG28" s="2"/>
      <c r="QNH28" s="2"/>
      <c r="QNI28" s="2"/>
      <c r="QNJ28" s="2"/>
      <c r="QNK28" s="2"/>
      <c r="QNL28" s="2"/>
      <c r="QNM28" s="2"/>
      <c r="QNN28" s="2"/>
      <c r="QNO28" s="2"/>
      <c r="QNP28" s="2"/>
      <c r="QNQ28" s="2"/>
      <c r="QNR28" s="2"/>
      <c r="QNS28" s="2"/>
      <c r="QNT28" s="2"/>
      <c r="QNU28" s="2"/>
      <c r="QNV28" s="2"/>
      <c r="QNW28" s="2"/>
      <c r="QNX28" s="2"/>
      <c r="QNY28" s="2"/>
      <c r="QNZ28" s="2"/>
      <c r="QOA28" s="2"/>
      <c r="QOB28" s="2"/>
      <c r="QOC28" s="2"/>
      <c r="QOD28" s="2"/>
      <c r="QOE28" s="2"/>
      <c r="QOF28" s="2"/>
      <c r="QOG28" s="2"/>
      <c r="QOH28" s="2"/>
      <c r="QOI28" s="2"/>
      <c r="QOJ28" s="2"/>
      <c r="QOK28" s="2"/>
      <c r="QOL28" s="2"/>
      <c r="QOM28" s="2"/>
      <c r="QON28" s="2"/>
      <c r="QOO28" s="2"/>
      <c r="QOP28" s="2"/>
      <c r="QOQ28" s="2"/>
      <c r="QOR28" s="2"/>
      <c r="QOS28" s="2"/>
      <c r="QOT28" s="2"/>
      <c r="QOU28" s="2"/>
      <c r="QOV28" s="2"/>
      <c r="QOW28" s="2"/>
      <c r="QOX28" s="2"/>
      <c r="QOY28" s="2"/>
      <c r="QOZ28" s="2"/>
      <c r="QPA28" s="2"/>
      <c r="QPB28" s="2"/>
      <c r="QPC28" s="2"/>
      <c r="QPD28" s="2"/>
      <c r="QPE28" s="2"/>
      <c r="QPF28" s="2"/>
      <c r="QPG28" s="2"/>
      <c r="QPH28" s="2"/>
      <c r="QPI28" s="2"/>
      <c r="QPJ28" s="2"/>
      <c r="QPK28" s="2"/>
      <c r="QPL28" s="2"/>
      <c r="QPM28" s="2"/>
      <c r="QPN28" s="2"/>
      <c r="QPO28" s="2"/>
      <c r="QPP28" s="2"/>
      <c r="QPQ28" s="2"/>
      <c r="QPR28" s="2"/>
      <c r="QPS28" s="2"/>
      <c r="QPT28" s="2"/>
      <c r="QPU28" s="2"/>
      <c r="QPV28" s="2"/>
      <c r="QPW28" s="2"/>
      <c r="QPX28" s="2"/>
      <c r="QPY28" s="2"/>
      <c r="QPZ28" s="2"/>
      <c r="QQA28" s="2"/>
      <c r="QQB28" s="2"/>
      <c r="QQC28" s="2"/>
      <c r="QQD28" s="2"/>
      <c r="QQE28" s="2"/>
      <c r="QQF28" s="2"/>
      <c r="QQG28" s="2"/>
      <c r="QQH28" s="2"/>
      <c r="QQI28" s="2"/>
      <c r="QQJ28" s="2"/>
      <c r="QQK28" s="2"/>
      <c r="QQL28" s="2"/>
      <c r="QQM28" s="2"/>
      <c r="QQN28" s="2"/>
      <c r="QQO28" s="2"/>
      <c r="QQP28" s="2"/>
      <c r="QQQ28" s="2"/>
      <c r="QQR28" s="2"/>
      <c r="QQS28" s="2"/>
      <c r="QQT28" s="2"/>
      <c r="QQU28" s="2"/>
      <c r="QQV28" s="2"/>
      <c r="QQW28" s="2"/>
      <c r="QQX28" s="2"/>
      <c r="QQY28" s="2"/>
      <c r="QQZ28" s="2"/>
      <c r="QRA28" s="2"/>
      <c r="QRB28" s="2"/>
      <c r="QRC28" s="2"/>
      <c r="QRD28" s="2"/>
      <c r="QRE28" s="2"/>
      <c r="QRF28" s="2"/>
      <c r="QRG28" s="2"/>
      <c r="QRH28" s="2"/>
      <c r="QRI28" s="2"/>
      <c r="QRJ28" s="2"/>
      <c r="QRK28" s="2"/>
      <c r="QRL28" s="2"/>
      <c r="QRM28" s="2"/>
      <c r="QRN28" s="2"/>
      <c r="QRO28" s="2"/>
      <c r="QRP28" s="2"/>
      <c r="QRQ28" s="2"/>
      <c r="QRR28" s="2"/>
      <c r="QRS28" s="2"/>
      <c r="QRT28" s="2"/>
      <c r="QRU28" s="2"/>
      <c r="QRV28" s="2"/>
      <c r="QRW28" s="2"/>
      <c r="QRX28" s="2"/>
      <c r="QRY28" s="2"/>
      <c r="QRZ28" s="2"/>
      <c r="QSA28" s="2"/>
      <c r="QSB28" s="2"/>
      <c r="QSC28" s="2"/>
      <c r="QSD28" s="2"/>
      <c r="QSE28" s="2"/>
      <c r="QSF28" s="2"/>
      <c r="QSG28" s="2"/>
      <c r="QSH28" s="2"/>
      <c r="QSI28" s="2"/>
      <c r="QSJ28" s="2"/>
      <c r="QSK28" s="2"/>
      <c r="QSL28" s="2"/>
      <c r="QSM28" s="2"/>
      <c r="QSN28" s="2"/>
      <c r="QSO28" s="2"/>
      <c r="QSP28" s="2"/>
      <c r="QSQ28" s="2"/>
      <c r="QSR28" s="2"/>
      <c r="QSS28" s="2"/>
      <c r="QST28" s="2"/>
      <c r="QSU28" s="2"/>
      <c r="QSV28" s="2"/>
      <c r="QSW28" s="2"/>
      <c r="QSX28" s="2"/>
      <c r="QSY28" s="2"/>
      <c r="QSZ28" s="2"/>
      <c r="QTA28" s="2"/>
      <c r="QTB28" s="2"/>
      <c r="QTC28" s="2"/>
      <c r="QTD28" s="2"/>
      <c r="QTE28" s="2"/>
      <c r="QTF28" s="2"/>
      <c r="QTG28" s="2"/>
      <c r="QTH28" s="2"/>
      <c r="QTI28" s="2"/>
      <c r="QTJ28" s="2"/>
      <c r="QTK28" s="2"/>
      <c r="QTL28" s="2"/>
      <c r="QTM28" s="2"/>
      <c r="QTN28" s="2"/>
      <c r="QTO28" s="2"/>
      <c r="QTP28" s="2"/>
      <c r="QTQ28" s="2"/>
      <c r="QTR28" s="2"/>
      <c r="QTS28" s="2"/>
      <c r="QTT28" s="2"/>
      <c r="QTU28" s="2"/>
      <c r="QTV28" s="2"/>
      <c r="QTW28" s="2"/>
      <c r="QTX28" s="2"/>
      <c r="QTY28" s="2"/>
      <c r="QTZ28" s="2"/>
      <c r="QUA28" s="2"/>
      <c r="QUB28" s="2"/>
      <c r="QUC28" s="2"/>
      <c r="QUD28" s="2"/>
      <c r="QUE28" s="2"/>
      <c r="QUF28" s="2"/>
      <c r="QUG28" s="2"/>
      <c r="QUH28" s="2"/>
      <c r="QUI28" s="2"/>
      <c r="QUJ28" s="2"/>
      <c r="QUK28" s="2"/>
      <c r="QUL28" s="2"/>
      <c r="QUM28" s="2"/>
      <c r="QUN28" s="2"/>
      <c r="QUO28" s="2"/>
      <c r="QUP28" s="2"/>
      <c r="QUQ28" s="2"/>
      <c r="QUR28" s="2"/>
      <c r="QUS28" s="2"/>
      <c r="QUT28" s="2"/>
      <c r="QUU28" s="2"/>
      <c r="QUV28" s="2"/>
      <c r="QUW28" s="2"/>
      <c r="QUX28" s="2"/>
      <c r="QUY28" s="2"/>
      <c r="QUZ28" s="2"/>
      <c r="QVA28" s="2"/>
      <c r="QVB28" s="2"/>
      <c r="QVC28" s="2"/>
      <c r="QVD28" s="2"/>
      <c r="QVE28" s="2"/>
      <c r="QVF28" s="2"/>
      <c r="QVG28" s="2"/>
      <c r="QVH28" s="2"/>
      <c r="QVI28" s="2"/>
      <c r="QVJ28" s="2"/>
      <c r="QVK28" s="2"/>
      <c r="QVL28" s="2"/>
      <c r="QVM28" s="2"/>
      <c r="QVN28" s="2"/>
      <c r="QVO28" s="2"/>
      <c r="QVP28" s="2"/>
      <c r="QVQ28" s="2"/>
      <c r="QVR28" s="2"/>
      <c r="QVS28" s="2"/>
      <c r="QVT28" s="2"/>
      <c r="QVU28" s="2"/>
      <c r="QVV28" s="2"/>
      <c r="QVW28" s="2"/>
      <c r="QVX28" s="2"/>
      <c r="QVY28" s="2"/>
      <c r="QVZ28" s="2"/>
      <c r="QWA28" s="2"/>
      <c r="QWB28" s="2"/>
      <c r="QWC28" s="2"/>
      <c r="QWD28" s="2"/>
      <c r="QWE28" s="2"/>
      <c r="QWF28" s="2"/>
      <c r="QWG28" s="2"/>
      <c r="QWH28" s="2"/>
      <c r="QWI28" s="2"/>
      <c r="QWJ28" s="2"/>
      <c r="QWK28" s="2"/>
      <c r="QWL28" s="2"/>
      <c r="QWM28" s="2"/>
      <c r="QWN28" s="2"/>
      <c r="QWO28" s="2"/>
      <c r="QWP28" s="2"/>
      <c r="QWQ28" s="2"/>
      <c r="QWR28" s="2"/>
      <c r="QWS28" s="2"/>
      <c r="QWT28" s="2"/>
      <c r="QWU28" s="2"/>
      <c r="QWV28" s="2"/>
      <c r="QWW28" s="2"/>
      <c r="QWX28" s="2"/>
      <c r="QWY28" s="2"/>
      <c r="QWZ28" s="2"/>
      <c r="QXA28" s="2"/>
      <c r="QXB28" s="2"/>
      <c r="QXC28" s="2"/>
      <c r="QXD28" s="2"/>
      <c r="QXE28" s="2"/>
      <c r="QXF28" s="2"/>
      <c r="QXG28" s="2"/>
      <c r="QXH28" s="2"/>
      <c r="QXI28" s="2"/>
      <c r="QXJ28" s="2"/>
      <c r="QXK28" s="2"/>
      <c r="QXL28" s="2"/>
      <c r="QXM28" s="2"/>
      <c r="QXN28" s="2"/>
      <c r="QXO28" s="2"/>
      <c r="QXP28" s="2"/>
      <c r="QXQ28" s="2"/>
      <c r="QXR28" s="2"/>
      <c r="QXS28" s="2"/>
      <c r="QXT28" s="2"/>
      <c r="QXU28" s="2"/>
      <c r="QXV28" s="2"/>
      <c r="QXW28" s="2"/>
      <c r="QXX28" s="2"/>
      <c r="QXY28" s="2"/>
      <c r="QXZ28" s="2"/>
      <c r="QYA28" s="2"/>
      <c r="QYB28" s="2"/>
      <c r="QYC28" s="2"/>
      <c r="QYD28" s="2"/>
      <c r="QYE28" s="2"/>
      <c r="QYF28" s="2"/>
      <c r="QYG28" s="2"/>
      <c r="QYH28" s="2"/>
      <c r="QYI28" s="2"/>
      <c r="QYJ28" s="2"/>
      <c r="QYK28" s="2"/>
      <c r="QYL28" s="2"/>
      <c r="QYM28" s="2"/>
      <c r="QYN28" s="2"/>
      <c r="QYO28" s="2"/>
      <c r="QYP28" s="2"/>
      <c r="QYQ28" s="2"/>
      <c r="QYR28" s="2"/>
      <c r="QYS28" s="2"/>
      <c r="QYT28" s="2"/>
      <c r="QYU28" s="2"/>
      <c r="QYV28" s="2"/>
      <c r="QYW28" s="2"/>
      <c r="QYX28" s="2"/>
      <c r="QYY28" s="2"/>
      <c r="QYZ28" s="2"/>
      <c r="QZA28" s="2"/>
      <c r="QZB28" s="2"/>
      <c r="QZC28" s="2"/>
      <c r="QZD28" s="2"/>
      <c r="QZE28" s="2"/>
      <c r="QZF28" s="2"/>
      <c r="QZG28" s="2"/>
      <c r="QZH28" s="2"/>
      <c r="QZI28" s="2"/>
      <c r="QZJ28" s="2"/>
      <c r="QZK28" s="2"/>
      <c r="QZL28" s="2"/>
      <c r="QZM28" s="2"/>
      <c r="QZN28" s="2"/>
      <c r="QZO28" s="2"/>
      <c r="QZP28" s="2"/>
      <c r="QZQ28" s="2"/>
      <c r="QZR28" s="2"/>
      <c r="QZS28" s="2"/>
      <c r="QZT28" s="2"/>
      <c r="QZU28" s="2"/>
      <c r="QZV28" s="2"/>
      <c r="QZW28" s="2"/>
      <c r="QZX28" s="2"/>
      <c r="QZY28" s="2"/>
      <c r="QZZ28" s="2"/>
      <c r="RAA28" s="2"/>
      <c r="RAB28" s="2"/>
      <c r="RAC28" s="2"/>
      <c r="RAD28" s="2"/>
      <c r="RAE28" s="2"/>
      <c r="RAF28" s="2"/>
      <c r="RAG28" s="2"/>
      <c r="RAH28" s="2"/>
      <c r="RAI28" s="2"/>
      <c r="RAJ28" s="2"/>
      <c r="RAK28" s="2"/>
      <c r="RAL28" s="2"/>
      <c r="RAM28" s="2"/>
      <c r="RAN28" s="2"/>
      <c r="RAO28" s="2"/>
      <c r="RAP28" s="2"/>
      <c r="RAQ28" s="2"/>
      <c r="RAR28" s="2"/>
      <c r="RAS28" s="2"/>
      <c r="RAT28" s="2"/>
      <c r="RAU28" s="2"/>
      <c r="RAV28" s="2"/>
      <c r="RAW28" s="2"/>
      <c r="RAX28" s="2"/>
      <c r="RAY28" s="2"/>
      <c r="RAZ28" s="2"/>
      <c r="RBA28" s="2"/>
      <c r="RBB28" s="2"/>
      <c r="RBC28" s="2"/>
      <c r="RBD28" s="2"/>
      <c r="RBE28" s="2"/>
      <c r="RBF28" s="2"/>
      <c r="RBG28" s="2"/>
      <c r="RBH28" s="2"/>
      <c r="RBI28" s="2"/>
      <c r="RBJ28" s="2"/>
      <c r="RBK28" s="2"/>
      <c r="RBL28" s="2"/>
      <c r="RBM28" s="2"/>
      <c r="RBN28" s="2"/>
      <c r="RBO28" s="2"/>
      <c r="RBP28" s="2"/>
      <c r="RBQ28" s="2"/>
      <c r="RBR28" s="2"/>
      <c r="RBS28" s="2"/>
      <c r="RBT28" s="2"/>
      <c r="RBU28" s="2"/>
      <c r="RBV28" s="2"/>
      <c r="RBW28" s="2"/>
      <c r="RBX28" s="2"/>
      <c r="RBY28" s="2"/>
      <c r="RBZ28" s="2"/>
      <c r="RCA28" s="2"/>
      <c r="RCB28" s="2"/>
      <c r="RCC28" s="2"/>
      <c r="RCD28" s="2"/>
      <c r="RCE28" s="2"/>
      <c r="RCF28" s="2"/>
      <c r="RCG28" s="2"/>
      <c r="RCH28" s="2"/>
      <c r="RCI28" s="2"/>
      <c r="RCJ28" s="2"/>
      <c r="RCK28" s="2"/>
      <c r="RCL28" s="2"/>
      <c r="RCM28" s="2"/>
      <c r="RCN28" s="2"/>
      <c r="RCO28" s="2"/>
      <c r="RCP28" s="2"/>
      <c r="RCQ28" s="2"/>
      <c r="RCR28" s="2"/>
      <c r="RCS28" s="2"/>
      <c r="RCT28" s="2"/>
      <c r="RCU28" s="2"/>
      <c r="RCV28" s="2"/>
      <c r="RCW28" s="2"/>
      <c r="RCX28" s="2"/>
      <c r="RCY28" s="2"/>
      <c r="RCZ28" s="2"/>
      <c r="RDA28" s="2"/>
      <c r="RDB28" s="2"/>
      <c r="RDC28" s="2"/>
      <c r="RDD28" s="2"/>
      <c r="RDE28" s="2"/>
      <c r="RDF28" s="2"/>
      <c r="RDG28" s="2"/>
      <c r="RDH28" s="2"/>
      <c r="RDI28" s="2"/>
      <c r="RDJ28" s="2"/>
      <c r="RDK28" s="2"/>
      <c r="RDL28" s="2"/>
      <c r="RDM28" s="2"/>
      <c r="RDN28" s="2"/>
      <c r="RDO28" s="2"/>
      <c r="RDP28" s="2"/>
      <c r="RDQ28" s="2"/>
      <c r="RDR28" s="2"/>
      <c r="RDS28" s="2"/>
      <c r="RDT28" s="2"/>
      <c r="RDU28" s="2"/>
      <c r="RDV28" s="2"/>
      <c r="RDW28" s="2"/>
      <c r="RDX28" s="2"/>
      <c r="RDY28" s="2"/>
      <c r="RDZ28" s="2"/>
      <c r="REA28" s="2"/>
      <c r="REB28" s="2"/>
      <c r="REC28" s="2"/>
      <c r="RED28" s="2"/>
      <c r="REE28" s="2"/>
      <c r="REF28" s="2"/>
      <c r="REG28" s="2"/>
      <c r="REH28" s="2"/>
      <c r="REI28" s="2"/>
      <c r="REJ28" s="2"/>
      <c r="REK28" s="2"/>
      <c r="REL28" s="2"/>
      <c r="REM28" s="2"/>
      <c r="REN28" s="2"/>
      <c r="REO28" s="2"/>
      <c r="REP28" s="2"/>
      <c r="REQ28" s="2"/>
      <c r="RER28" s="2"/>
      <c r="RES28" s="2"/>
      <c r="RET28" s="2"/>
      <c r="REU28" s="2"/>
      <c r="REV28" s="2"/>
      <c r="REW28" s="2"/>
      <c r="REX28" s="2"/>
      <c r="REY28" s="2"/>
      <c r="REZ28" s="2"/>
      <c r="RFA28" s="2"/>
      <c r="RFB28" s="2"/>
      <c r="RFC28" s="2"/>
      <c r="RFD28" s="2"/>
      <c r="RFE28" s="2"/>
      <c r="RFF28" s="2"/>
      <c r="RFG28" s="2"/>
      <c r="RFH28" s="2"/>
      <c r="RFI28" s="2"/>
      <c r="RFJ28" s="2"/>
      <c r="RFK28" s="2"/>
      <c r="RFL28" s="2"/>
      <c r="RFM28" s="2"/>
      <c r="RFN28" s="2"/>
      <c r="RFO28" s="2"/>
      <c r="RFP28" s="2"/>
      <c r="RFQ28" s="2"/>
      <c r="RFR28" s="2"/>
      <c r="RFS28" s="2"/>
      <c r="RFT28" s="2"/>
      <c r="RFU28" s="2"/>
      <c r="RFV28" s="2"/>
      <c r="RFW28" s="2"/>
      <c r="RFX28" s="2"/>
      <c r="RFY28" s="2"/>
      <c r="RFZ28" s="2"/>
      <c r="RGA28" s="2"/>
      <c r="RGB28" s="2"/>
      <c r="RGC28" s="2"/>
      <c r="RGD28" s="2"/>
      <c r="RGE28" s="2"/>
      <c r="RGF28" s="2"/>
      <c r="RGG28" s="2"/>
      <c r="RGH28" s="2"/>
      <c r="RGI28" s="2"/>
      <c r="RGJ28" s="2"/>
      <c r="RGK28" s="2"/>
      <c r="RGL28" s="2"/>
      <c r="RGM28" s="2"/>
      <c r="RGN28" s="2"/>
      <c r="RGO28" s="2"/>
      <c r="RGP28" s="2"/>
      <c r="RGQ28" s="2"/>
      <c r="RGR28" s="2"/>
      <c r="RGS28" s="2"/>
      <c r="RGT28" s="2"/>
      <c r="RGU28" s="2"/>
      <c r="RGV28" s="2"/>
      <c r="RGW28" s="2"/>
      <c r="RGX28" s="2"/>
      <c r="RGY28" s="2"/>
      <c r="RGZ28" s="2"/>
      <c r="RHA28" s="2"/>
      <c r="RHB28" s="2"/>
      <c r="RHC28" s="2"/>
      <c r="RHD28" s="2"/>
      <c r="RHE28" s="2"/>
      <c r="RHF28" s="2"/>
      <c r="RHG28" s="2"/>
      <c r="RHH28" s="2"/>
      <c r="RHI28" s="2"/>
      <c r="RHJ28" s="2"/>
      <c r="RHK28" s="2"/>
      <c r="RHL28" s="2"/>
      <c r="RHM28" s="2"/>
      <c r="RHN28" s="2"/>
      <c r="RHO28" s="2"/>
      <c r="RHP28" s="2"/>
      <c r="RHQ28" s="2"/>
      <c r="RHR28" s="2"/>
      <c r="RHS28" s="2"/>
      <c r="RHT28" s="2"/>
      <c r="RHU28" s="2"/>
      <c r="RHV28" s="2"/>
      <c r="RHW28" s="2"/>
      <c r="RHX28" s="2"/>
      <c r="RHY28" s="2"/>
      <c r="RHZ28" s="2"/>
      <c r="RIA28" s="2"/>
      <c r="RIB28" s="2"/>
      <c r="RIC28" s="2"/>
      <c r="RID28" s="2"/>
      <c r="RIE28" s="2"/>
      <c r="RIF28" s="2"/>
      <c r="RIG28" s="2"/>
      <c r="RIH28" s="2"/>
      <c r="RII28" s="2"/>
      <c r="RIJ28" s="2"/>
      <c r="RIK28" s="2"/>
      <c r="RIL28" s="2"/>
      <c r="RIM28" s="2"/>
      <c r="RIN28" s="2"/>
      <c r="RIO28" s="2"/>
      <c r="RIP28" s="2"/>
      <c r="RIQ28" s="2"/>
      <c r="RIR28" s="2"/>
      <c r="RIS28" s="2"/>
      <c r="RIT28" s="2"/>
      <c r="RIU28" s="2"/>
      <c r="RIV28" s="2"/>
      <c r="RIW28" s="2"/>
      <c r="RIX28" s="2"/>
      <c r="RIY28" s="2"/>
      <c r="RIZ28" s="2"/>
      <c r="RJA28" s="2"/>
      <c r="RJB28" s="2"/>
      <c r="RJC28" s="2"/>
      <c r="RJD28" s="2"/>
      <c r="RJE28" s="2"/>
      <c r="RJF28" s="2"/>
      <c r="RJG28" s="2"/>
      <c r="RJH28" s="2"/>
      <c r="RJI28" s="2"/>
      <c r="RJJ28" s="2"/>
      <c r="RJK28" s="2"/>
      <c r="RJL28" s="2"/>
      <c r="RJM28" s="2"/>
      <c r="RJN28" s="2"/>
      <c r="RJO28" s="2"/>
      <c r="RJP28" s="2"/>
      <c r="RJQ28" s="2"/>
      <c r="RJR28" s="2"/>
      <c r="RJS28" s="2"/>
      <c r="RJT28" s="2"/>
      <c r="RJU28" s="2"/>
      <c r="RJV28" s="2"/>
      <c r="RJW28" s="2"/>
      <c r="RJX28" s="2"/>
      <c r="RJY28" s="2"/>
      <c r="RJZ28" s="2"/>
      <c r="RKA28" s="2"/>
      <c r="RKB28" s="2"/>
      <c r="RKC28" s="2"/>
      <c r="RKD28" s="2"/>
      <c r="RKE28" s="2"/>
      <c r="RKF28" s="2"/>
      <c r="RKG28" s="2"/>
      <c r="RKH28" s="2"/>
      <c r="RKI28" s="2"/>
      <c r="RKJ28" s="2"/>
      <c r="RKK28" s="2"/>
      <c r="RKL28" s="2"/>
      <c r="RKM28" s="2"/>
      <c r="RKN28" s="2"/>
      <c r="RKO28" s="2"/>
      <c r="RKP28" s="2"/>
      <c r="RKQ28" s="2"/>
      <c r="RKR28" s="2"/>
      <c r="RKS28" s="2"/>
      <c r="RKT28" s="2"/>
      <c r="RKU28" s="2"/>
      <c r="RKV28" s="2"/>
      <c r="RKW28" s="2"/>
      <c r="RKX28" s="2"/>
      <c r="RKY28" s="2"/>
      <c r="RKZ28" s="2"/>
      <c r="RLA28" s="2"/>
      <c r="RLB28" s="2"/>
      <c r="RLC28" s="2"/>
      <c r="RLD28" s="2"/>
      <c r="RLE28" s="2"/>
      <c r="RLF28" s="2"/>
      <c r="RLG28" s="2"/>
      <c r="RLH28" s="2"/>
      <c r="RLI28" s="2"/>
      <c r="RLJ28" s="2"/>
      <c r="RLK28" s="2"/>
      <c r="RLL28" s="2"/>
      <c r="RLM28" s="2"/>
      <c r="RLN28" s="2"/>
      <c r="RLO28" s="2"/>
      <c r="RLP28" s="2"/>
      <c r="RLQ28" s="2"/>
      <c r="RLR28" s="2"/>
      <c r="RLS28" s="2"/>
      <c r="RLT28" s="2"/>
      <c r="RLU28" s="2"/>
      <c r="RLV28" s="2"/>
      <c r="RLW28" s="2"/>
      <c r="RLX28" s="2"/>
      <c r="RLY28" s="2"/>
      <c r="RLZ28" s="2"/>
      <c r="RMA28" s="2"/>
      <c r="RMB28" s="2"/>
      <c r="RMC28" s="2"/>
      <c r="RMD28" s="2"/>
      <c r="RME28" s="2"/>
      <c r="RMF28" s="2"/>
      <c r="RMG28" s="2"/>
      <c r="RMH28" s="2"/>
      <c r="RMI28" s="2"/>
      <c r="RMJ28" s="2"/>
      <c r="RMK28" s="2"/>
      <c r="RML28" s="2"/>
      <c r="RMM28" s="2"/>
      <c r="RMN28" s="2"/>
      <c r="RMO28" s="2"/>
      <c r="RMP28" s="2"/>
      <c r="RMQ28" s="2"/>
      <c r="RMR28" s="2"/>
      <c r="RMS28" s="2"/>
      <c r="RMT28" s="2"/>
      <c r="RMU28" s="2"/>
      <c r="RMV28" s="2"/>
      <c r="RMW28" s="2"/>
      <c r="RMX28" s="2"/>
      <c r="RMY28" s="2"/>
      <c r="RMZ28" s="2"/>
      <c r="RNA28" s="2"/>
      <c r="RNB28" s="2"/>
      <c r="RNC28" s="2"/>
      <c r="RND28" s="2"/>
      <c r="RNE28" s="2"/>
      <c r="RNF28" s="2"/>
      <c r="RNG28" s="2"/>
      <c r="RNH28" s="2"/>
      <c r="RNI28" s="2"/>
      <c r="RNJ28" s="2"/>
      <c r="RNK28" s="2"/>
      <c r="RNL28" s="2"/>
      <c r="RNM28" s="2"/>
      <c r="RNN28" s="2"/>
      <c r="RNO28" s="2"/>
      <c r="RNP28" s="2"/>
      <c r="RNQ28" s="2"/>
      <c r="RNR28" s="2"/>
      <c r="RNS28" s="2"/>
      <c r="RNT28" s="2"/>
      <c r="RNU28" s="2"/>
      <c r="RNV28" s="2"/>
      <c r="RNW28" s="2"/>
      <c r="RNX28" s="2"/>
      <c r="RNY28" s="2"/>
      <c r="RNZ28" s="2"/>
      <c r="ROA28" s="2"/>
      <c r="ROB28" s="2"/>
      <c r="ROC28" s="2"/>
      <c r="ROD28" s="2"/>
      <c r="ROE28" s="2"/>
      <c r="ROF28" s="2"/>
      <c r="ROG28" s="2"/>
      <c r="ROH28" s="2"/>
      <c r="ROI28" s="2"/>
      <c r="ROJ28" s="2"/>
      <c r="ROK28" s="2"/>
      <c r="ROL28" s="2"/>
      <c r="ROM28" s="2"/>
      <c r="RON28" s="2"/>
      <c r="ROO28" s="2"/>
      <c r="ROP28" s="2"/>
      <c r="ROQ28" s="2"/>
      <c r="ROR28" s="2"/>
      <c r="ROS28" s="2"/>
      <c r="ROT28" s="2"/>
      <c r="ROU28" s="2"/>
      <c r="ROV28" s="2"/>
      <c r="ROW28" s="2"/>
      <c r="ROX28" s="2"/>
      <c r="ROY28" s="2"/>
      <c r="ROZ28" s="2"/>
      <c r="RPA28" s="2"/>
      <c r="RPB28" s="2"/>
      <c r="RPC28" s="2"/>
      <c r="RPD28" s="2"/>
      <c r="RPE28" s="2"/>
      <c r="RPF28" s="2"/>
      <c r="RPG28" s="2"/>
      <c r="RPH28" s="2"/>
      <c r="RPI28" s="2"/>
      <c r="RPJ28" s="2"/>
      <c r="RPK28" s="2"/>
      <c r="RPL28" s="2"/>
      <c r="RPM28" s="2"/>
      <c r="RPN28" s="2"/>
      <c r="RPO28" s="2"/>
      <c r="RPP28" s="2"/>
      <c r="RPQ28" s="2"/>
      <c r="RPR28" s="2"/>
      <c r="RPS28" s="2"/>
      <c r="RPT28" s="2"/>
      <c r="RPU28" s="2"/>
      <c r="RPV28" s="2"/>
      <c r="RPW28" s="2"/>
      <c r="RPX28" s="2"/>
      <c r="RPY28" s="2"/>
      <c r="RPZ28" s="2"/>
      <c r="RQA28" s="2"/>
      <c r="RQB28" s="2"/>
      <c r="RQC28" s="2"/>
      <c r="RQD28" s="2"/>
      <c r="RQE28" s="2"/>
      <c r="RQF28" s="2"/>
      <c r="RQG28" s="2"/>
      <c r="RQH28" s="2"/>
      <c r="RQI28" s="2"/>
      <c r="RQJ28" s="2"/>
      <c r="RQK28" s="2"/>
      <c r="RQL28" s="2"/>
      <c r="RQM28" s="2"/>
      <c r="RQN28" s="2"/>
      <c r="RQO28" s="2"/>
      <c r="RQP28" s="2"/>
      <c r="RQQ28" s="2"/>
      <c r="RQR28" s="2"/>
      <c r="RQS28" s="2"/>
      <c r="RQT28" s="2"/>
      <c r="RQU28" s="2"/>
      <c r="RQV28" s="2"/>
      <c r="RQW28" s="2"/>
      <c r="RQX28" s="2"/>
      <c r="RQY28" s="2"/>
      <c r="RQZ28" s="2"/>
      <c r="RRA28" s="2"/>
      <c r="RRB28" s="2"/>
      <c r="RRC28" s="2"/>
      <c r="RRD28" s="2"/>
      <c r="RRE28" s="2"/>
      <c r="RRF28" s="2"/>
      <c r="RRG28" s="2"/>
      <c r="RRH28" s="2"/>
      <c r="RRI28" s="2"/>
      <c r="RRJ28" s="2"/>
      <c r="RRK28" s="2"/>
      <c r="RRL28" s="2"/>
      <c r="RRM28" s="2"/>
      <c r="RRN28" s="2"/>
      <c r="RRO28" s="2"/>
      <c r="RRP28" s="2"/>
      <c r="RRQ28" s="2"/>
      <c r="RRR28" s="2"/>
      <c r="RRS28" s="2"/>
      <c r="RRT28" s="2"/>
      <c r="RRU28" s="2"/>
      <c r="RRV28" s="2"/>
      <c r="RRW28" s="2"/>
      <c r="RRX28" s="2"/>
      <c r="RRY28" s="2"/>
      <c r="RRZ28" s="2"/>
      <c r="RSA28" s="2"/>
      <c r="RSB28" s="2"/>
      <c r="RSC28" s="2"/>
      <c r="RSD28" s="2"/>
      <c r="RSE28" s="2"/>
      <c r="RSF28" s="2"/>
      <c r="RSG28" s="2"/>
      <c r="RSH28" s="2"/>
      <c r="RSI28" s="2"/>
      <c r="RSJ28" s="2"/>
      <c r="RSK28" s="2"/>
      <c r="RSL28" s="2"/>
      <c r="RSM28" s="2"/>
      <c r="RSN28" s="2"/>
      <c r="RSO28" s="2"/>
      <c r="RSP28" s="2"/>
      <c r="RSQ28" s="2"/>
      <c r="RSR28" s="2"/>
      <c r="RSS28" s="2"/>
      <c r="RST28" s="2"/>
      <c r="RSU28" s="2"/>
      <c r="RSV28" s="2"/>
      <c r="RSW28" s="2"/>
      <c r="RSX28" s="2"/>
      <c r="RSY28" s="2"/>
      <c r="RSZ28" s="2"/>
      <c r="RTA28" s="2"/>
      <c r="RTB28" s="2"/>
      <c r="RTC28" s="2"/>
      <c r="RTD28" s="2"/>
      <c r="RTE28" s="2"/>
      <c r="RTF28" s="2"/>
      <c r="RTG28" s="2"/>
      <c r="RTH28" s="2"/>
      <c r="RTI28" s="2"/>
      <c r="RTJ28" s="2"/>
      <c r="RTK28" s="2"/>
      <c r="RTL28" s="2"/>
      <c r="RTM28" s="2"/>
      <c r="RTN28" s="2"/>
      <c r="RTO28" s="2"/>
      <c r="RTP28" s="2"/>
      <c r="RTQ28" s="2"/>
      <c r="RTR28" s="2"/>
      <c r="RTS28" s="2"/>
      <c r="RTT28" s="2"/>
      <c r="RTU28" s="2"/>
      <c r="RTV28" s="2"/>
      <c r="RTW28" s="2"/>
      <c r="RTX28" s="2"/>
      <c r="RTY28" s="2"/>
      <c r="RTZ28" s="2"/>
      <c r="RUA28" s="2"/>
      <c r="RUB28" s="2"/>
      <c r="RUC28" s="2"/>
      <c r="RUD28" s="2"/>
      <c r="RUE28" s="2"/>
      <c r="RUF28" s="2"/>
      <c r="RUG28" s="2"/>
      <c r="RUH28" s="2"/>
      <c r="RUI28" s="2"/>
      <c r="RUJ28" s="2"/>
      <c r="RUK28" s="2"/>
      <c r="RUL28" s="2"/>
      <c r="RUM28" s="2"/>
      <c r="RUN28" s="2"/>
      <c r="RUO28" s="2"/>
      <c r="RUP28" s="2"/>
      <c r="RUQ28" s="2"/>
      <c r="RUR28" s="2"/>
      <c r="RUS28" s="2"/>
      <c r="RUT28" s="2"/>
      <c r="RUU28" s="2"/>
      <c r="RUV28" s="2"/>
      <c r="RUW28" s="2"/>
      <c r="RUX28" s="2"/>
      <c r="RUY28" s="2"/>
      <c r="RUZ28" s="2"/>
      <c r="RVA28" s="2"/>
      <c r="RVB28" s="2"/>
      <c r="RVC28" s="2"/>
      <c r="RVD28" s="2"/>
      <c r="RVE28" s="2"/>
      <c r="RVF28" s="2"/>
      <c r="RVG28" s="2"/>
      <c r="RVH28" s="2"/>
      <c r="RVI28" s="2"/>
      <c r="RVJ28" s="2"/>
      <c r="RVK28" s="2"/>
      <c r="RVL28" s="2"/>
      <c r="RVM28" s="2"/>
      <c r="RVN28" s="2"/>
      <c r="RVO28" s="2"/>
      <c r="RVP28" s="2"/>
      <c r="RVQ28" s="2"/>
      <c r="RVR28" s="2"/>
      <c r="RVS28" s="2"/>
      <c r="RVT28" s="2"/>
      <c r="RVU28" s="2"/>
      <c r="RVV28" s="2"/>
      <c r="RVW28" s="2"/>
      <c r="RVX28" s="2"/>
      <c r="RVY28" s="2"/>
      <c r="RVZ28" s="2"/>
      <c r="RWA28" s="2"/>
      <c r="RWB28" s="2"/>
      <c r="RWC28" s="2"/>
      <c r="RWD28" s="2"/>
      <c r="RWE28" s="2"/>
      <c r="RWF28" s="2"/>
      <c r="RWG28" s="2"/>
      <c r="RWH28" s="2"/>
      <c r="RWI28" s="2"/>
      <c r="RWJ28" s="2"/>
      <c r="RWK28" s="2"/>
      <c r="RWL28" s="2"/>
      <c r="RWM28" s="2"/>
      <c r="RWN28" s="2"/>
      <c r="RWO28" s="2"/>
      <c r="RWP28" s="2"/>
      <c r="RWQ28" s="2"/>
      <c r="RWR28" s="2"/>
      <c r="RWS28" s="2"/>
      <c r="RWT28" s="2"/>
      <c r="RWU28" s="2"/>
      <c r="RWV28" s="2"/>
      <c r="RWW28" s="2"/>
      <c r="RWX28" s="2"/>
      <c r="RWY28" s="2"/>
      <c r="RWZ28" s="2"/>
      <c r="RXA28" s="2"/>
      <c r="RXB28" s="2"/>
      <c r="RXC28" s="2"/>
      <c r="RXD28" s="2"/>
      <c r="RXE28" s="2"/>
      <c r="RXF28" s="2"/>
      <c r="RXG28" s="2"/>
      <c r="RXH28" s="2"/>
      <c r="RXI28" s="2"/>
      <c r="RXJ28" s="2"/>
      <c r="RXK28" s="2"/>
      <c r="RXL28" s="2"/>
      <c r="RXM28" s="2"/>
      <c r="RXN28" s="2"/>
      <c r="RXO28" s="2"/>
      <c r="RXP28" s="2"/>
      <c r="RXQ28" s="2"/>
      <c r="RXR28" s="2"/>
      <c r="RXS28" s="2"/>
      <c r="RXT28" s="2"/>
      <c r="RXU28" s="2"/>
      <c r="RXV28" s="2"/>
      <c r="RXW28" s="2"/>
      <c r="RXX28" s="2"/>
      <c r="RXY28" s="2"/>
      <c r="RXZ28" s="2"/>
      <c r="RYA28" s="2"/>
      <c r="RYB28" s="2"/>
      <c r="RYC28" s="2"/>
      <c r="RYD28" s="2"/>
      <c r="RYE28" s="2"/>
      <c r="RYF28" s="2"/>
      <c r="RYG28" s="2"/>
      <c r="RYH28" s="2"/>
      <c r="RYI28" s="2"/>
      <c r="RYJ28" s="2"/>
      <c r="RYK28" s="2"/>
      <c r="RYL28" s="2"/>
      <c r="RYM28" s="2"/>
      <c r="RYN28" s="2"/>
      <c r="RYO28" s="2"/>
      <c r="RYP28" s="2"/>
      <c r="RYQ28" s="2"/>
      <c r="RYR28" s="2"/>
      <c r="RYS28" s="2"/>
      <c r="RYT28" s="2"/>
      <c r="RYU28" s="2"/>
      <c r="RYV28" s="2"/>
      <c r="RYW28" s="2"/>
      <c r="RYX28" s="2"/>
      <c r="RYY28" s="2"/>
      <c r="RYZ28" s="2"/>
      <c r="RZA28" s="2"/>
      <c r="RZB28" s="2"/>
      <c r="RZC28" s="2"/>
      <c r="RZD28" s="2"/>
      <c r="RZE28" s="2"/>
      <c r="RZF28" s="2"/>
      <c r="RZG28" s="2"/>
      <c r="RZH28" s="2"/>
      <c r="RZI28" s="2"/>
      <c r="RZJ28" s="2"/>
      <c r="RZK28" s="2"/>
      <c r="RZL28" s="2"/>
      <c r="RZM28" s="2"/>
      <c r="RZN28" s="2"/>
      <c r="RZO28" s="2"/>
      <c r="RZP28" s="2"/>
      <c r="RZQ28" s="2"/>
      <c r="RZR28" s="2"/>
      <c r="RZS28" s="2"/>
      <c r="RZT28" s="2"/>
      <c r="RZU28" s="2"/>
      <c r="RZV28" s="2"/>
      <c r="RZW28" s="2"/>
      <c r="RZX28" s="2"/>
      <c r="RZY28" s="2"/>
      <c r="RZZ28" s="2"/>
      <c r="SAA28" s="2"/>
      <c r="SAB28" s="2"/>
      <c r="SAC28" s="2"/>
      <c r="SAD28" s="2"/>
      <c r="SAE28" s="2"/>
      <c r="SAF28" s="2"/>
      <c r="SAG28" s="2"/>
      <c r="SAH28" s="2"/>
      <c r="SAI28" s="2"/>
      <c r="SAJ28" s="2"/>
      <c r="SAK28" s="2"/>
      <c r="SAL28" s="2"/>
      <c r="SAM28" s="2"/>
      <c r="SAN28" s="2"/>
      <c r="SAO28" s="2"/>
      <c r="SAP28" s="2"/>
      <c r="SAQ28" s="2"/>
      <c r="SAR28" s="2"/>
      <c r="SAS28" s="2"/>
      <c r="SAT28" s="2"/>
      <c r="SAU28" s="2"/>
      <c r="SAV28" s="2"/>
      <c r="SAW28" s="2"/>
      <c r="SAX28" s="2"/>
      <c r="SAY28" s="2"/>
      <c r="SAZ28" s="2"/>
      <c r="SBA28" s="2"/>
      <c r="SBB28" s="2"/>
      <c r="SBC28" s="2"/>
      <c r="SBD28" s="2"/>
      <c r="SBE28" s="2"/>
      <c r="SBF28" s="2"/>
      <c r="SBG28" s="2"/>
      <c r="SBH28" s="2"/>
      <c r="SBI28" s="2"/>
      <c r="SBJ28" s="2"/>
      <c r="SBK28" s="2"/>
      <c r="SBL28" s="2"/>
      <c r="SBM28" s="2"/>
      <c r="SBN28" s="2"/>
      <c r="SBO28" s="2"/>
      <c r="SBP28" s="2"/>
      <c r="SBQ28" s="2"/>
      <c r="SBR28" s="2"/>
      <c r="SBS28" s="2"/>
      <c r="SBT28" s="2"/>
      <c r="SBU28" s="2"/>
      <c r="SBV28" s="2"/>
      <c r="SBW28" s="2"/>
      <c r="SBX28" s="2"/>
      <c r="SBY28" s="2"/>
      <c r="SBZ28" s="2"/>
      <c r="SCA28" s="2"/>
      <c r="SCB28" s="2"/>
      <c r="SCC28" s="2"/>
      <c r="SCD28" s="2"/>
      <c r="SCE28" s="2"/>
      <c r="SCF28" s="2"/>
      <c r="SCG28" s="2"/>
      <c r="SCH28" s="2"/>
      <c r="SCI28" s="2"/>
      <c r="SCJ28" s="2"/>
      <c r="SCK28" s="2"/>
      <c r="SCL28" s="2"/>
      <c r="SCM28" s="2"/>
      <c r="SCN28" s="2"/>
      <c r="SCO28" s="2"/>
      <c r="SCP28" s="2"/>
      <c r="SCQ28" s="2"/>
      <c r="SCR28" s="2"/>
      <c r="SCS28" s="2"/>
      <c r="SCT28" s="2"/>
      <c r="SCU28" s="2"/>
      <c r="SCV28" s="2"/>
      <c r="SCW28" s="2"/>
      <c r="SCX28" s="2"/>
      <c r="SCY28" s="2"/>
      <c r="SCZ28" s="2"/>
      <c r="SDA28" s="2"/>
      <c r="SDB28" s="2"/>
      <c r="SDC28" s="2"/>
      <c r="SDD28" s="2"/>
      <c r="SDE28" s="2"/>
      <c r="SDF28" s="2"/>
      <c r="SDG28" s="2"/>
      <c r="SDH28" s="2"/>
      <c r="SDI28" s="2"/>
      <c r="SDJ28" s="2"/>
      <c r="SDK28" s="2"/>
      <c r="SDL28" s="2"/>
      <c r="SDM28" s="2"/>
      <c r="SDN28" s="2"/>
      <c r="SDO28" s="2"/>
      <c r="SDP28" s="2"/>
      <c r="SDQ28" s="2"/>
      <c r="SDR28" s="2"/>
      <c r="SDS28" s="2"/>
      <c r="SDT28" s="2"/>
      <c r="SDU28" s="2"/>
      <c r="SDV28" s="2"/>
      <c r="SDW28" s="2"/>
      <c r="SDX28" s="2"/>
      <c r="SDY28" s="2"/>
      <c r="SDZ28" s="2"/>
      <c r="SEA28" s="2"/>
      <c r="SEB28" s="2"/>
      <c r="SEC28" s="2"/>
      <c r="SED28" s="2"/>
      <c r="SEE28" s="2"/>
      <c r="SEF28" s="2"/>
      <c r="SEG28" s="2"/>
      <c r="SEH28" s="2"/>
      <c r="SEI28" s="2"/>
      <c r="SEJ28" s="2"/>
      <c r="SEK28" s="2"/>
      <c r="SEL28" s="2"/>
      <c r="SEM28" s="2"/>
      <c r="SEN28" s="2"/>
      <c r="SEO28" s="2"/>
      <c r="SEP28" s="2"/>
      <c r="SEQ28" s="2"/>
      <c r="SER28" s="2"/>
      <c r="SES28" s="2"/>
      <c r="SET28" s="2"/>
      <c r="SEU28" s="2"/>
      <c r="SEV28" s="2"/>
      <c r="SEW28" s="2"/>
      <c r="SEX28" s="2"/>
      <c r="SEY28" s="2"/>
      <c r="SEZ28" s="2"/>
      <c r="SFA28" s="2"/>
      <c r="SFB28" s="2"/>
      <c r="SFC28" s="2"/>
      <c r="SFD28" s="2"/>
      <c r="SFE28" s="2"/>
      <c r="SFF28" s="2"/>
      <c r="SFG28" s="2"/>
      <c r="SFH28" s="2"/>
      <c r="SFI28" s="2"/>
      <c r="SFJ28" s="2"/>
      <c r="SFK28" s="2"/>
      <c r="SFL28" s="2"/>
      <c r="SFM28" s="2"/>
      <c r="SFN28" s="2"/>
      <c r="SFO28" s="2"/>
      <c r="SFP28" s="2"/>
      <c r="SFQ28" s="2"/>
      <c r="SFR28" s="2"/>
      <c r="SFS28" s="2"/>
      <c r="SFT28" s="2"/>
      <c r="SFU28" s="2"/>
      <c r="SFV28" s="2"/>
      <c r="SFW28" s="2"/>
      <c r="SFX28" s="2"/>
      <c r="SFY28" s="2"/>
      <c r="SFZ28" s="2"/>
      <c r="SGA28" s="2"/>
      <c r="SGB28" s="2"/>
      <c r="SGC28" s="2"/>
      <c r="SGD28" s="2"/>
      <c r="SGE28" s="2"/>
      <c r="SGF28" s="2"/>
      <c r="SGG28" s="2"/>
      <c r="SGH28" s="2"/>
      <c r="SGI28" s="2"/>
      <c r="SGJ28" s="2"/>
      <c r="SGK28" s="2"/>
      <c r="SGL28" s="2"/>
      <c r="SGM28" s="2"/>
      <c r="SGN28" s="2"/>
      <c r="SGO28" s="2"/>
      <c r="SGP28" s="2"/>
      <c r="SGQ28" s="2"/>
      <c r="SGR28" s="2"/>
      <c r="SGS28" s="2"/>
      <c r="SGT28" s="2"/>
      <c r="SGU28" s="2"/>
      <c r="SGV28" s="2"/>
      <c r="SGW28" s="2"/>
      <c r="SGX28" s="2"/>
      <c r="SGY28" s="2"/>
      <c r="SGZ28" s="2"/>
      <c r="SHA28" s="2"/>
      <c r="SHB28" s="2"/>
      <c r="SHC28" s="2"/>
      <c r="SHD28" s="2"/>
      <c r="SHE28" s="2"/>
      <c r="SHF28" s="2"/>
      <c r="SHG28" s="2"/>
      <c r="SHH28" s="2"/>
      <c r="SHI28" s="2"/>
      <c r="SHJ28" s="2"/>
      <c r="SHK28" s="2"/>
      <c r="SHL28" s="2"/>
      <c r="SHM28" s="2"/>
      <c r="SHN28" s="2"/>
      <c r="SHO28" s="2"/>
      <c r="SHP28" s="2"/>
      <c r="SHQ28" s="2"/>
      <c r="SHR28" s="2"/>
      <c r="SHS28" s="2"/>
      <c r="SHT28" s="2"/>
      <c r="SHU28" s="2"/>
      <c r="SHV28" s="2"/>
      <c r="SHW28" s="2"/>
      <c r="SHX28" s="2"/>
      <c r="SHY28" s="2"/>
      <c r="SHZ28" s="2"/>
      <c r="SIA28" s="2"/>
      <c r="SIB28" s="2"/>
      <c r="SIC28" s="2"/>
      <c r="SID28" s="2"/>
      <c r="SIE28" s="2"/>
      <c r="SIF28" s="2"/>
      <c r="SIG28" s="2"/>
      <c r="SIH28" s="2"/>
      <c r="SII28" s="2"/>
      <c r="SIJ28" s="2"/>
      <c r="SIK28" s="2"/>
      <c r="SIL28" s="2"/>
      <c r="SIM28" s="2"/>
      <c r="SIN28" s="2"/>
      <c r="SIO28" s="2"/>
      <c r="SIP28" s="2"/>
      <c r="SIQ28" s="2"/>
      <c r="SIR28" s="2"/>
      <c r="SIS28" s="2"/>
      <c r="SIT28" s="2"/>
      <c r="SIU28" s="2"/>
      <c r="SIV28" s="2"/>
      <c r="SIW28" s="2"/>
      <c r="SIX28" s="2"/>
      <c r="SIY28" s="2"/>
      <c r="SIZ28" s="2"/>
      <c r="SJA28" s="2"/>
      <c r="SJB28" s="2"/>
      <c r="SJC28" s="2"/>
      <c r="SJD28" s="2"/>
      <c r="SJE28" s="2"/>
      <c r="SJF28" s="2"/>
      <c r="SJG28" s="2"/>
      <c r="SJH28" s="2"/>
      <c r="SJI28" s="2"/>
      <c r="SJJ28" s="2"/>
      <c r="SJK28" s="2"/>
      <c r="SJL28" s="2"/>
      <c r="SJM28" s="2"/>
      <c r="SJN28" s="2"/>
      <c r="SJO28" s="2"/>
      <c r="SJP28" s="2"/>
      <c r="SJQ28" s="2"/>
      <c r="SJR28" s="2"/>
      <c r="SJS28" s="2"/>
      <c r="SJT28" s="2"/>
      <c r="SJU28" s="2"/>
      <c r="SJV28" s="2"/>
      <c r="SJW28" s="2"/>
      <c r="SJX28" s="2"/>
      <c r="SJY28" s="2"/>
      <c r="SJZ28" s="2"/>
      <c r="SKA28" s="2"/>
      <c r="SKB28" s="2"/>
      <c r="SKC28" s="2"/>
      <c r="SKD28" s="2"/>
      <c r="SKE28" s="2"/>
      <c r="SKF28" s="2"/>
      <c r="SKG28" s="2"/>
      <c r="SKH28" s="2"/>
      <c r="SKI28" s="2"/>
      <c r="SKJ28" s="2"/>
      <c r="SKK28" s="2"/>
      <c r="SKL28" s="2"/>
      <c r="SKM28" s="2"/>
      <c r="SKN28" s="2"/>
      <c r="SKO28" s="2"/>
      <c r="SKP28" s="2"/>
      <c r="SKQ28" s="2"/>
      <c r="SKR28" s="2"/>
      <c r="SKS28" s="2"/>
      <c r="SKT28" s="2"/>
      <c r="SKU28" s="2"/>
      <c r="SKV28" s="2"/>
      <c r="SKW28" s="2"/>
      <c r="SKX28" s="2"/>
      <c r="SKY28" s="2"/>
      <c r="SKZ28" s="2"/>
      <c r="SLA28" s="2"/>
      <c r="SLB28" s="2"/>
      <c r="SLC28" s="2"/>
      <c r="SLD28" s="2"/>
      <c r="SLE28" s="2"/>
      <c r="SLF28" s="2"/>
      <c r="SLG28" s="2"/>
      <c r="SLH28" s="2"/>
      <c r="SLI28" s="2"/>
      <c r="SLJ28" s="2"/>
      <c r="SLK28" s="2"/>
      <c r="SLL28" s="2"/>
      <c r="SLM28" s="2"/>
      <c r="SLN28" s="2"/>
      <c r="SLO28" s="2"/>
      <c r="SLP28" s="2"/>
      <c r="SLQ28" s="2"/>
      <c r="SLR28" s="2"/>
      <c r="SLS28" s="2"/>
      <c r="SLT28" s="2"/>
      <c r="SLU28" s="2"/>
      <c r="SLV28" s="2"/>
      <c r="SLW28" s="2"/>
      <c r="SLX28" s="2"/>
      <c r="SLY28" s="2"/>
      <c r="SLZ28" s="2"/>
      <c r="SMA28" s="2"/>
      <c r="SMB28" s="2"/>
      <c r="SMC28" s="2"/>
      <c r="SMD28" s="2"/>
      <c r="SME28" s="2"/>
      <c r="SMF28" s="2"/>
      <c r="SMG28" s="2"/>
      <c r="SMH28" s="2"/>
      <c r="SMI28" s="2"/>
      <c r="SMJ28" s="2"/>
      <c r="SMK28" s="2"/>
      <c r="SML28" s="2"/>
      <c r="SMM28" s="2"/>
      <c r="SMN28" s="2"/>
      <c r="SMO28" s="2"/>
      <c r="SMP28" s="2"/>
      <c r="SMQ28" s="2"/>
      <c r="SMR28" s="2"/>
      <c r="SMS28" s="2"/>
      <c r="SMT28" s="2"/>
      <c r="SMU28" s="2"/>
      <c r="SMV28" s="2"/>
      <c r="SMW28" s="2"/>
      <c r="SMX28" s="2"/>
      <c r="SMY28" s="2"/>
      <c r="SMZ28" s="2"/>
      <c r="SNA28" s="2"/>
      <c r="SNB28" s="2"/>
      <c r="SNC28" s="2"/>
      <c r="SND28" s="2"/>
      <c r="SNE28" s="2"/>
      <c r="SNF28" s="2"/>
      <c r="SNG28" s="2"/>
      <c r="SNH28" s="2"/>
      <c r="SNI28" s="2"/>
      <c r="SNJ28" s="2"/>
      <c r="SNK28" s="2"/>
      <c r="SNL28" s="2"/>
      <c r="SNM28" s="2"/>
      <c r="SNN28" s="2"/>
      <c r="SNO28" s="2"/>
      <c r="SNP28" s="2"/>
      <c r="SNQ28" s="2"/>
      <c r="SNR28" s="2"/>
      <c r="SNS28" s="2"/>
      <c r="SNT28" s="2"/>
      <c r="SNU28" s="2"/>
      <c r="SNV28" s="2"/>
      <c r="SNW28" s="2"/>
      <c r="SNX28" s="2"/>
      <c r="SNY28" s="2"/>
      <c r="SNZ28" s="2"/>
      <c r="SOA28" s="2"/>
      <c r="SOB28" s="2"/>
      <c r="SOC28" s="2"/>
      <c r="SOD28" s="2"/>
      <c r="SOE28" s="2"/>
      <c r="SOF28" s="2"/>
      <c r="SOG28" s="2"/>
      <c r="SOH28" s="2"/>
      <c r="SOI28" s="2"/>
      <c r="SOJ28" s="2"/>
      <c r="SOK28" s="2"/>
      <c r="SOL28" s="2"/>
      <c r="SOM28" s="2"/>
      <c r="SON28" s="2"/>
      <c r="SOO28" s="2"/>
      <c r="SOP28" s="2"/>
      <c r="SOQ28" s="2"/>
      <c r="SOR28" s="2"/>
      <c r="SOS28" s="2"/>
      <c r="SOT28" s="2"/>
      <c r="SOU28" s="2"/>
      <c r="SOV28" s="2"/>
      <c r="SOW28" s="2"/>
      <c r="SOX28" s="2"/>
      <c r="SOY28" s="2"/>
      <c r="SOZ28" s="2"/>
      <c r="SPA28" s="2"/>
      <c r="SPB28" s="2"/>
      <c r="SPC28" s="2"/>
      <c r="SPD28" s="2"/>
      <c r="SPE28" s="2"/>
      <c r="SPF28" s="2"/>
      <c r="SPG28" s="2"/>
      <c r="SPH28" s="2"/>
      <c r="SPI28" s="2"/>
      <c r="SPJ28" s="2"/>
      <c r="SPK28" s="2"/>
      <c r="SPL28" s="2"/>
      <c r="SPM28" s="2"/>
      <c r="SPN28" s="2"/>
      <c r="SPO28" s="2"/>
      <c r="SPP28" s="2"/>
      <c r="SPQ28" s="2"/>
      <c r="SPR28" s="2"/>
      <c r="SPS28" s="2"/>
      <c r="SPT28" s="2"/>
      <c r="SPU28" s="2"/>
      <c r="SPV28" s="2"/>
      <c r="SPW28" s="2"/>
      <c r="SPX28" s="2"/>
      <c r="SPY28" s="2"/>
      <c r="SPZ28" s="2"/>
      <c r="SQA28" s="2"/>
      <c r="SQB28" s="2"/>
      <c r="SQC28" s="2"/>
      <c r="SQD28" s="2"/>
      <c r="SQE28" s="2"/>
      <c r="SQF28" s="2"/>
      <c r="SQG28" s="2"/>
      <c r="SQH28" s="2"/>
      <c r="SQI28" s="2"/>
      <c r="SQJ28" s="2"/>
      <c r="SQK28" s="2"/>
      <c r="SQL28" s="2"/>
      <c r="SQM28" s="2"/>
      <c r="SQN28" s="2"/>
      <c r="SQO28" s="2"/>
      <c r="SQP28" s="2"/>
      <c r="SQQ28" s="2"/>
      <c r="SQR28" s="2"/>
      <c r="SQS28" s="2"/>
      <c r="SQT28" s="2"/>
      <c r="SQU28" s="2"/>
      <c r="SQV28" s="2"/>
      <c r="SQW28" s="2"/>
      <c r="SQX28" s="2"/>
      <c r="SQY28" s="2"/>
      <c r="SQZ28" s="2"/>
      <c r="SRA28" s="2"/>
      <c r="SRB28" s="2"/>
      <c r="SRC28" s="2"/>
      <c r="SRD28" s="2"/>
      <c r="SRE28" s="2"/>
      <c r="SRF28" s="2"/>
      <c r="SRG28" s="2"/>
      <c r="SRH28" s="2"/>
      <c r="SRI28" s="2"/>
      <c r="SRJ28" s="2"/>
      <c r="SRK28" s="2"/>
      <c r="SRL28" s="2"/>
      <c r="SRM28" s="2"/>
      <c r="SRN28" s="2"/>
      <c r="SRO28" s="2"/>
      <c r="SRP28" s="2"/>
      <c r="SRQ28" s="2"/>
      <c r="SRR28" s="2"/>
      <c r="SRS28" s="2"/>
      <c r="SRT28" s="2"/>
      <c r="SRU28" s="2"/>
      <c r="SRV28" s="2"/>
      <c r="SRW28" s="2"/>
      <c r="SRX28" s="2"/>
      <c r="SRY28" s="2"/>
      <c r="SRZ28" s="2"/>
      <c r="SSA28" s="2"/>
      <c r="SSB28" s="2"/>
      <c r="SSC28" s="2"/>
      <c r="SSD28" s="2"/>
      <c r="SSE28" s="2"/>
      <c r="SSF28" s="2"/>
      <c r="SSG28" s="2"/>
      <c r="SSH28" s="2"/>
      <c r="SSI28" s="2"/>
      <c r="SSJ28" s="2"/>
      <c r="SSK28" s="2"/>
      <c r="SSL28" s="2"/>
      <c r="SSM28" s="2"/>
      <c r="SSN28" s="2"/>
      <c r="SSO28" s="2"/>
      <c r="SSP28" s="2"/>
      <c r="SSQ28" s="2"/>
      <c r="SSR28" s="2"/>
      <c r="SSS28" s="2"/>
      <c r="SST28" s="2"/>
      <c r="SSU28" s="2"/>
      <c r="SSV28" s="2"/>
      <c r="SSW28" s="2"/>
      <c r="SSX28" s="2"/>
      <c r="SSY28" s="2"/>
      <c r="SSZ28" s="2"/>
      <c r="STA28" s="2"/>
      <c r="STB28" s="2"/>
      <c r="STC28" s="2"/>
      <c r="STD28" s="2"/>
      <c r="STE28" s="2"/>
      <c r="STF28" s="2"/>
      <c r="STG28" s="2"/>
      <c r="STH28" s="2"/>
      <c r="STI28" s="2"/>
      <c r="STJ28" s="2"/>
      <c r="STK28" s="2"/>
      <c r="STL28" s="2"/>
      <c r="STM28" s="2"/>
      <c r="STN28" s="2"/>
      <c r="STO28" s="2"/>
      <c r="STP28" s="2"/>
      <c r="STQ28" s="2"/>
      <c r="STR28" s="2"/>
      <c r="STS28" s="2"/>
      <c r="STT28" s="2"/>
      <c r="STU28" s="2"/>
      <c r="STV28" s="2"/>
      <c r="STW28" s="2"/>
      <c r="STX28" s="2"/>
      <c r="STY28" s="2"/>
      <c r="STZ28" s="2"/>
      <c r="SUA28" s="2"/>
      <c r="SUB28" s="2"/>
      <c r="SUC28" s="2"/>
      <c r="SUD28" s="2"/>
      <c r="SUE28" s="2"/>
      <c r="SUF28" s="2"/>
      <c r="SUG28" s="2"/>
      <c r="SUH28" s="2"/>
      <c r="SUI28" s="2"/>
      <c r="SUJ28" s="2"/>
      <c r="SUK28" s="2"/>
      <c r="SUL28" s="2"/>
      <c r="SUM28" s="2"/>
      <c r="SUN28" s="2"/>
      <c r="SUO28" s="2"/>
      <c r="SUP28" s="2"/>
      <c r="SUQ28" s="2"/>
      <c r="SUR28" s="2"/>
      <c r="SUS28" s="2"/>
      <c r="SUT28" s="2"/>
      <c r="SUU28" s="2"/>
      <c r="SUV28" s="2"/>
      <c r="SUW28" s="2"/>
      <c r="SUX28" s="2"/>
      <c r="SUY28" s="2"/>
      <c r="SUZ28" s="2"/>
      <c r="SVA28" s="2"/>
      <c r="SVB28" s="2"/>
      <c r="SVC28" s="2"/>
      <c r="SVD28" s="2"/>
      <c r="SVE28" s="2"/>
      <c r="SVF28" s="2"/>
      <c r="SVG28" s="2"/>
      <c r="SVH28" s="2"/>
      <c r="SVI28" s="2"/>
      <c r="SVJ28" s="2"/>
      <c r="SVK28" s="2"/>
      <c r="SVL28" s="2"/>
      <c r="SVM28" s="2"/>
      <c r="SVN28" s="2"/>
      <c r="SVO28" s="2"/>
      <c r="SVP28" s="2"/>
      <c r="SVQ28" s="2"/>
      <c r="SVR28" s="2"/>
      <c r="SVS28" s="2"/>
      <c r="SVT28" s="2"/>
      <c r="SVU28" s="2"/>
      <c r="SVV28" s="2"/>
      <c r="SVW28" s="2"/>
      <c r="SVX28" s="2"/>
      <c r="SVY28" s="2"/>
      <c r="SVZ28" s="2"/>
      <c r="SWA28" s="2"/>
      <c r="SWB28" s="2"/>
      <c r="SWC28" s="2"/>
      <c r="SWD28" s="2"/>
      <c r="SWE28" s="2"/>
      <c r="SWF28" s="2"/>
      <c r="SWG28" s="2"/>
      <c r="SWH28" s="2"/>
      <c r="SWI28" s="2"/>
      <c r="SWJ28" s="2"/>
      <c r="SWK28" s="2"/>
      <c r="SWL28" s="2"/>
      <c r="SWM28" s="2"/>
      <c r="SWN28" s="2"/>
      <c r="SWO28" s="2"/>
      <c r="SWP28" s="2"/>
      <c r="SWQ28" s="2"/>
      <c r="SWR28" s="2"/>
      <c r="SWS28" s="2"/>
      <c r="SWT28" s="2"/>
      <c r="SWU28" s="2"/>
      <c r="SWV28" s="2"/>
      <c r="SWW28" s="2"/>
      <c r="SWX28" s="2"/>
      <c r="SWY28" s="2"/>
      <c r="SWZ28" s="2"/>
      <c r="SXA28" s="2"/>
      <c r="SXB28" s="2"/>
      <c r="SXC28" s="2"/>
      <c r="SXD28" s="2"/>
      <c r="SXE28" s="2"/>
      <c r="SXF28" s="2"/>
      <c r="SXG28" s="2"/>
      <c r="SXH28" s="2"/>
      <c r="SXI28" s="2"/>
      <c r="SXJ28" s="2"/>
      <c r="SXK28" s="2"/>
      <c r="SXL28" s="2"/>
      <c r="SXM28" s="2"/>
      <c r="SXN28" s="2"/>
      <c r="SXO28" s="2"/>
      <c r="SXP28" s="2"/>
      <c r="SXQ28" s="2"/>
      <c r="SXR28" s="2"/>
      <c r="SXS28" s="2"/>
      <c r="SXT28" s="2"/>
      <c r="SXU28" s="2"/>
      <c r="SXV28" s="2"/>
      <c r="SXW28" s="2"/>
      <c r="SXX28" s="2"/>
      <c r="SXY28" s="2"/>
      <c r="SXZ28" s="2"/>
      <c r="SYA28" s="2"/>
      <c r="SYB28" s="2"/>
      <c r="SYC28" s="2"/>
      <c r="SYD28" s="2"/>
      <c r="SYE28" s="2"/>
      <c r="SYF28" s="2"/>
      <c r="SYG28" s="2"/>
      <c r="SYH28" s="2"/>
      <c r="SYI28" s="2"/>
      <c r="SYJ28" s="2"/>
      <c r="SYK28" s="2"/>
      <c r="SYL28" s="2"/>
      <c r="SYM28" s="2"/>
      <c r="SYN28" s="2"/>
      <c r="SYO28" s="2"/>
      <c r="SYP28" s="2"/>
      <c r="SYQ28" s="2"/>
      <c r="SYR28" s="2"/>
      <c r="SYS28" s="2"/>
      <c r="SYT28" s="2"/>
      <c r="SYU28" s="2"/>
      <c r="SYV28" s="2"/>
      <c r="SYW28" s="2"/>
      <c r="SYX28" s="2"/>
      <c r="SYY28" s="2"/>
      <c r="SYZ28" s="2"/>
      <c r="SZA28" s="2"/>
      <c r="SZB28" s="2"/>
      <c r="SZC28" s="2"/>
      <c r="SZD28" s="2"/>
      <c r="SZE28" s="2"/>
      <c r="SZF28" s="2"/>
      <c r="SZG28" s="2"/>
      <c r="SZH28" s="2"/>
      <c r="SZI28" s="2"/>
      <c r="SZJ28" s="2"/>
      <c r="SZK28" s="2"/>
      <c r="SZL28" s="2"/>
      <c r="SZM28" s="2"/>
      <c r="SZN28" s="2"/>
      <c r="SZO28" s="2"/>
      <c r="SZP28" s="2"/>
      <c r="SZQ28" s="2"/>
      <c r="SZR28" s="2"/>
      <c r="SZS28" s="2"/>
      <c r="SZT28" s="2"/>
      <c r="SZU28" s="2"/>
      <c r="SZV28" s="2"/>
      <c r="SZW28" s="2"/>
      <c r="SZX28" s="2"/>
      <c r="SZY28" s="2"/>
      <c r="SZZ28" s="2"/>
      <c r="TAA28" s="2"/>
      <c r="TAB28" s="2"/>
      <c r="TAC28" s="2"/>
      <c r="TAD28" s="2"/>
      <c r="TAE28" s="2"/>
      <c r="TAF28" s="2"/>
      <c r="TAG28" s="2"/>
      <c r="TAH28" s="2"/>
      <c r="TAI28" s="2"/>
      <c r="TAJ28" s="2"/>
      <c r="TAK28" s="2"/>
      <c r="TAL28" s="2"/>
      <c r="TAM28" s="2"/>
      <c r="TAN28" s="2"/>
      <c r="TAO28" s="2"/>
      <c r="TAP28" s="2"/>
      <c r="TAQ28" s="2"/>
      <c r="TAR28" s="2"/>
      <c r="TAS28" s="2"/>
      <c r="TAT28" s="2"/>
      <c r="TAU28" s="2"/>
      <c r="TAV28" s="2"/>
      <c r="TAW28" s="2"/>
      <c r="TAX28" s="2"/>
      <c r="TAY28" s="2"/>
      <c r="TAZ28" s="2"/>
      <c r="TBA28" s="2"/>
      <c r="TBB28" s="2"/>
      <c r="TBC28" s="2"/>
      <c r="TBD28" s="2"/>
      <c r="TBE28" s="2"/>
      <c r="TBF28" s="2"/>
      <c r="TBG28" s="2"/>
      <c r="TBH28" s="2"/>
      <c r="TBI28" s="2"/>
      <c r="TBJ28" s="2"/>
      <c r="TBK28" s="2"/>
      <c r="TBL28" s="2"/>
      <c r="TBM28" s="2"/>
      <c r="TBN28" s="2"/>
      <c r="TBO28" s="2"/>
      <c r="TBP28" s="2"/>
      <c r="TBQ28" s="2"/>
      <c r="TBR28" s="2"/>
      <c r="TBS28" s="2"/>
      <c r="TBT28" s="2"/>
      <c r="TBU28" s="2"/>
      <c r="TBV28" s="2"/>
      <c r="TBW28" s="2"/>
      <c r="TBX28" s="2"/>
      <c r="TBY28" s="2"/>
      <c r="TBZ28" s="2"/>
      <c r="TCA28" s="2"/>
      <c r="TCB28" s="2"/>
      <c r="TCC28" s="2"/>
      <c r="TCD28" s="2"/>
      <c r="TCE28" s="2"/>
      <c r="TCF28" s="2"/>
      <c r="TCG28" s="2"/>
      <c r="TCH28" s="2"/>
      <c r="TCI28" s="2"/>
      <c r="TCJ28" s="2"/>
      <c r="TCK28" s="2"/>
      <c r="TCL28" s="2"/>
      <c r="TCM28" s="2"/>
      <c r="TCN28" s="2"/>
      <c r="TCO28" s="2"/>
      <c r="TCP28" s="2"/>
      <c r="TCQ28" s="2"/>
      <c r="TCR28" s="2"/>
      <c r="TCS28" s="2"/>
      <c r="TCT28" s="2"/>
      <c r="TCU28" s="2"/>
      <c r="TCV28" s="2"/>
      <c r="TCW28" s="2"/>
      <c r="TCX28" s="2"/>
      <c r="TCY28" s="2"/>
      <c r="TCZ28" s="2"/>
      <c r="TDA28" s="2"/>
      <c r="TDB28" s="2"/>
      <c r="TDC28" s="2"/>
      <c r="TDD28" s="2"/>
      <c r="TDE28" s="2"/>
      <c r="TDF28" s="2"/>
      <c r="TDG28" s="2"/>
      <c r="TDH28" s="2"/>
      <c r="TDI28" s="2"/>
      <c r="TDJ28" s="2"/>
      <c r="TDK28" s="2"/>
      <c r="TDL28" s="2"/>
      <c r="TDM28" s="2"/>
      <c r="TDN28" s="2"/>
      <c r="TDO28" s="2"/>
      <c r="TDP28" s="2"/>
      <c r="TDQ28" s="2"/>
      <c r="TDR28" s="2"/>
      <c r="TDS28" s="2"/>
      <c r="TDT28" s="2"/>
      <c r="TDU28" s="2"/>
      <c r="TDV28" s="2"/>
      <c r="TDW28" s="2"/>
      <c r="TDX28" s="2"/>
      <c r="TDY28" s="2"/>
      <c r="TDZ28" s="2"/>
      <c r="TEA28" s="2"/>
      <c r="TEB28" s="2"/>
      <c r="TEC28" s="2"/>
      <c r="TED28" s="2"/>
      <c r="TEE28" s="2"/>
      <c r="TEF28" s="2"/>
      <c r="TEG28" s="2"/>
      <c r="TEH28" s="2"/>
      <c r="TEI28" s="2"/>
      <c r="TEJ28" s="2"/>
      <c r="TEK28" s="2"/>
      <c r="TEL28" s="2"/>
      <c r="TEM28" s="2"/>
      <c r="TEN28" s="2"/>
      <c r="TEO28" s="2"/>
      <c r="TEP28" s="2"/>
      <c r="TEQ28" s="2"/>
      <c r="TER28" s="2"/>
      <c r="TES28" s="2"/>
      <c r="TET28" s="2"/>
      <c r="TEU28" s="2"/>
      <c r="TEV28" s="2"/>
      <c r="TEW28" s="2"/>
      <c r="TEX28" s="2"/>
      <c r="TEY28" s="2"/>
      <c r="TEZ28" s="2"/>
      <c r="TFA28" s="2"/>
      <c r="TFB28" s="2"/>
      <c r="TFC28" s="2"/>
      <c r="TFD28" s="2"/>
      <c r="TFE28" s="2"/>
      <c r="TFF28" s="2"/>
      <c r="TFG28" s="2"/>
      <c r="TFH28" s="2"/>
      <c r="TFI28" s="2"/>
      <c r="TFJ28" s="2"/>
      <c r="TFK28" s="2"/>
      <c r="TFL28" s="2"/>
      <c r="TFM28" s="2"/>
      <c r="TFN28" s="2"/>
      <c r="TFO28" s="2"/>
      <c r="TFP28" s="2"/>
      <c r="TFQ28" s="2"/>
      <c r="TFR28" s="2"/>
      <c r="TFS28" s="2"/>
      <c r="TFT28" s="2"/>
      <c r="TFU28" s="2"/>
      <c r="TFV28" s="2"/>
      <c r="TFW28" s="2"/>
      <c r="TFX28" s="2"/>
      <c r="TFY28" s="2"/>
      <c r="TFZ28" s="2"/>
      <c r="TGA28" s="2"/>
      <c r="TGB28" s="2"/>
      <c r="TGC28" s="2"/>
      <c r="TGD28" s="2"/>
      <c r="TGE28" s="2"/>
      <c r="TGF28" s="2"/>
      <c r="TGG28" s="2"/>
      <c r="TGH28" s="2"/>
      <c r="TGI28" s="2"/>
      <c r="TGJ28" s="2"/>
      <c r="TGK28" s="2"/>
      <c r="TGL28" s="2"/>
      <c r="TGM28" s="2"/>
      <c r="TGN28" s="2"/>
      <c r="TGO28" s="2"/>
      <c r="TGP28" s="2"/>
      <c r="TGQ28" s="2"/>
      <c r="TGR28" s="2"/>
      <c r="TGS28" s="2"/>
      <c r="TGT28" s="2"/>
      <c r="TGU28" s="2"/>
      <c r="TGV28" s="2"/>
      <c r="TGW28" s="2"/>
      <c r="TGX28" s="2"/>
      <c r="TGY28" s="2"/>
      <c r="TGZ28" s="2"/>
      <c r="THA28" s="2"/>
      <c r="THB28" s="2"/>
      <c r="THC28" s="2"/>
      <c r="THD28" s="2"/>
      <c r="THE28" s="2"/>
      <c r="THF28" s="2"/>
      <c r="THG28" s="2"/>
      <c r="THH28" s="2"/>
      <c r="THI28" s="2"/>
      <c r="THJ28" s="2"/>
      <c r="THK28" s="2"/>
      <c r="THL28" s="2"/>
      <c r="THM28" s="2"/>
      <c r="THN28" s="2"/>
      <c r="THO28" s="2"/>
      <c r="THP28" s="2"/>
      <c r="THQ28" s="2"/>
      <c r="THR28" s="2"/>
      <c r="THS28" s="2"/>
      <c r="THT28" s="2"/>
      <c r="THU28" s="2"/>
      <c r="THV28" s="2"/>
      <c r="THW28" s="2"/>
      <c r="THX28" s="2"/>
      <c r="THY28" s="2"/>
      <c r="THZ28" s="2"/>
      <c r="TIA28" s="2"/>
      <c r="TIB28" s="2"/>
      <c r="TIC28" s="2"/>
      <c r="TID28" s="2"/>
      <c r="TIE28" s="2"/>
      <c r="TIF28" s="2"/>
      <c r="TIG28" s="2"/>
      <c r="TIH28" s="2"/>
      <c r="TII28" s="2"/>
      <c r="TIJ28" s="2"/>
      <c r="TIK28" s="2"/>
      <c r="TIL28" s="2"/>
      <c r="TIM28" s="2"/>
      <c r="TIN28" s="2"/>
      <c r="TIO28" s="2"/>
      <c r="TIP28" s="2"/>
      <c r="TIQ28" s="2"/>
      <c r="TIR28" s="2"/>
      <c r="TIS28" s="2"/>
      <c r="TIT28" s="2"/>
      <c r="TIU28" s="2"/>
      <c r="TIV28" s="2"/>
      <c r="TIW28" s="2"/>
      <c r="TIX28" s="2"/>
      <c r="TIY28" s="2"/>
      <c r="TIZ28" s="2"/>
      <c r="TJA28" s="2"/>
      <c r="TJB28" s="2"/>
      <c r="TJC28" s="2"/>
      <c r="TJD28" s="2"/>
      <c r="TJE28" s="2"/>
      <c r="TJF28" s="2"/>
      <c r="TJG28" s="2"/>
      <c r="TJH28" s="2"/>
      <c r="TJI28" s="2"/>
      <c r="TJJ28" s="2"/>
      <c r="TJK28" s="2"/>
      <c r="TJL28" s="2"/>
      <c r="TJM28" s="2"/>
      <c r="TJN28" s="2"/>
      <c r="TJO28" s="2"/>
      <c r="TJP28" s="2"/>
      <c r="TJQ28" s="2"/>
      <c r="TJR28" s="2"/>
      <c r="TJS28" s="2"/>
      <c r="TJT28" s="2"/>
      <c r="TJU28" s="2"/>
      <c r="TJV28" s="2"/>
      <c r="TJW28" s="2"/>
      <c r="TJX28" s="2"/>
      <c r="TJY28" s="2"/>
      <c r="TJZ28" s="2"/>
      <c r="TKA28" s="2"/>
      <c r="TKB28" s="2"/>
      <c r="TKC28" s="2"/>
      <c r="TKD28" s="2"/>
      <c r="TKE28" s="2"/>
      <c r="TKF28" s="2"/>
      <c r="TKG28" s="2"/>
      <c r="TKH28" s="2"/>
      <c r="TKI28" s="2"/>
      <c r="TKJ28" s="2"/>
      <c r="TKK28" s="2"/>
      <c r="TKL28" s="2"/>
      <c r="TKM28" s="2"/>
      <c r="TKN28" s="2"/>
      <c r="TKO28" s="2"/>
      <c r="TKP28" s="2"/>
      <c r="TKQ28" s="2"/>
      <c r="TKR28" s="2"/>
      <c r="TKS28" s="2"/>
      <c r="TKT28" s="2"/>
      <c r="TKU28" s="2"/>
      <c r="TKV28" s="2"/>
      <c r="TKW28" s="2"/>
      <c r="TKX28" s="2"/>
      <c r="TKY28" s="2"/>
      <c r="TKZ28" s="2"/>
      <c r="TLA28" s="2"/>
      <c r="TLB28" s="2"/>
      <c r="TLC28" s="2"/>
      <c r="TLD28" s="2"/>
      <c r="TLE28" s="2"/>
      <c r="TLF28" s="2"/>
      <c r="TLG28" s="2"/>
      <c r="TLH28" s="2"/>
      <c r="TLI28" s="2"/>
      <c r="TLJ28" s="2"/>
      <c r="TLK28" s="2"/>
      <c r="TLL28" s="2"/>
      <c r="TLM28" s="2"/>
      <c r="TLN28" s="2"/>
      <c r="TLO28" s="2"/>
      <c r="TLP28" s="2"/>
      <c r="TLQ28" s="2"/>
      <c r="TLR28" s="2"/>
      <c r="TLS28" s="2"/>
      <c r="TLT28" s="2"/>
      <c r="TLU28" s="2"/>
      <c r="TLV28" s="2"/>
      <c r="TLW28" s="2"/>
      <c r="TLX28" s="2"/>
      <c r="TLY28" s="2"/>
      <c r="TLZ28" s="2"/>
      <c r="TMA28" s="2"/>
      <c r="TMB28" s="2"/>
      <c r="TMC28" s="2"/>
      <c r="TMD28" s="2"/>
      <c r="TME28" s="2"/>
      <c r="TMF28" s="2"/>
      <c r="TMG28" s="2"/>
      <c r="TMH28" s="2"/>
      <c r="TMI28" s="2"/>
      <c r="TMJ28" s="2"/>
      <c r="TMK28" s="2"/>
      <c r="TML28" s="2"/>
      <c r="TMM28" s="2"/>
      <c r="TMN28" s="2"/>
      <c r="TMO28" s="2"/>
      <c r="TMP28" s="2"/>
      <c r="TMQ28" s="2"/>
      <c r="TMR28" s="2"/>
      <c r="TMS28" s="2"/>
      <c r="TMT28" s="2"/>
      <c r="TMU28" s="2"/>
      <c r="TMV28" s="2"/>
      <c r="TMW28" s="2"/>
      <c r="TMX28" s="2"/>
      <c r="TMY28" s="2"/>
      <c r="TMZ28" s="2"/>
      <c r="TNA28" s="2"/>
      <c r="TNB28" s="2"/>
      <c r="TNC28" s="2"/>
      <c r="TND28" s="2"/>
      <c r="TNE28" s="2"/>
      <c r="TNF28" s="2"/>
      <c r="TNG28" s="2"/>
      <c r="TNH28" s="2"/>
      <c r="TNI28" s="2"/>
      <c r="TNJ28" s="2"/>
      <c r="TNK28" s="2"/>
      <c r="TNL28" s="2"/>
      <c r="TNM28" s="2"/>
      <c r="TNN28" s="2"/>
      <c r="TNO28" s="2"/>
      <c r="TNP28" s="2"/>
      <c r="TNQ28" s="2"/>
      <c r="TNR28" s="2"/>
      <c r="TNS28" s="2"/>
      <c r="TNT28" s="2"/>
      <c r="TNU28" s="2"/>
      <c r="TNV28" s="2"/>
      <c r="TNW28" s="2"/>
      <c r="TNX28" s="2"/>
      <c r="TNY28" s="2"/>
      <c r="TNZ28" s="2"/>
      <c r="TOA28" s="2"/>
      <c r="TOB28" s="2"/>
      <c r="TOC28" s="2"/>
      <c r="TOD28" s="2"/>
      <c r="TOE28" s="2"/>
      <c r="TOF28" s="2"/>
      <c r="TOG28" s="2"/>
      <c r="TOH28" s="2"/>
      <c r="TOI28" s="2"/>
      <c r="TOJ28" s="2"/>
      <c r="TOK28" s="2"/>
      <c r="TOL28" s="2"/>
      <c r="TOM28" s="2"/>
      <c r="TON28" s="2"/>
      <c r="TOO28" s="2"/>
      <c r="TOP28" s="2"/>
      <c r="TOQ28" s="2"/>
      <c r="TOR28" s="2"/>
      <c r="TOS28" s="2"/>
      <c r="TOT28" s="2"/>
      <c r="TOU28" s="2"/>
      <c r="TOV28" s="2"/>
      <c r="TOW28" s="2"/>
      <c r="TOX28" s="2"/>
      <c r="TOY28" s="2"/>
      <c r="TOZ28" s="2"/>
      <c r="TPA28" s="2"/>
      <c r="TPB28" s="2"/>
      <c r="TPC28" s="2"/>
      <c r="TPD28" s="2"/>
      <c r="TPE28" s="2"/>
      <c r="TPF28" s="2"/>
      <c r="TPG28" s="2"/>
      <c r="TPH28" s="2"/>
      <c r="TPI28" s="2"/>
      <c r="TPJ28" s="2"/>
      <c r="TPK28" s="2"/>
      <c r="TPL28" s="2"/>
      <c r="TPM28" s="2"/>
      <c r="TPN28" s="2"/>
      <c r="TPO28" s="2"/>
      <c r="TPP28" s="2"/>
      <c r="TPQ28" s="2"/>
      <c r="TPR28" s="2"/>
      <c r="TPS28" s="2"/>
      <c r="TPT28" s="2"/>
      <c r="TPU28" s="2"/>
      <c r="TPV28" s="2"/>
      <c r="TPW28" s="2"/>
      <c r="TPX28" s="2"/>
      <c r="TPY28" s="2"/>
      <c r="TPZ28" s="2"/>
      <c r="TQA28" s="2"/>
      <c r="TQB28" s="2"/>
      <c r="TQC28" s="2"/>
      <c r="TQD28" s="2"/>
      <c r="TQE28" s="2"/>
      <c r="TQF28" s="2"/>
      <c r="TQG28" s="2"/>
      <c r="TQH28" s="2"/>
      <c r="TQI28" s="2"/>
      <c r="TQJ28" s="2"/>
      <c r="TQK28" s="2"/>
      <c r="TQL28" s="2"/>
      <c r="TQM28" s="2"/>
      <c r="TQN28" s="2"/>
      <c r="TQO28" s="2"/>
      <c r="TQP28" s="2"/>
      <c r="TQQ28" s="2"/>
      <c r="TQR28" s="2"/>
      <c r="TQS28" s="2"/>
      <c r="TQT28" s="2"/>
      <c r="TQU28" s="2"/>
      <c r="TQV28" s="2"/>
      <c r="TQW28" s="2"/>
      <c r="TQX28" s="2"/>
      <c r="TQY28" s="2"/>
      <c r="TQZ28" s="2"/>
      <c r="TRA28" s="2"/>
      <c r="TRB28" s="2"/>
      <c r="TRC28" s="2"/>
      <c r="TRD28" s="2"/>
      <c r="TRE28" s="2"/>
      <c r="TRF28" s="2"/>
      <c r="TRG28" s="2"/>
      <c r="TRH28" s="2"/>
      <c r="TRI28" s="2"/>
      <c r="TRJ28" s="2"/>
      <c r="TRK28" s="2"/>
      <c r="TRL28" s="2"/>
      <c r="TRM28" s="2"/>
      <c r="TRN28" s="2"/>
      <c r="TRO28" s="2"/>
      <c r="TRP28" s="2"/>
      <c r="TRQ28" s="2"/>
      <c r="TRR28" s="2"/>
      <c r="TRS28" s="2"/>
      <c r="TRT28" s="2"/>
      <c r="TRU28" s="2"/>
      <c r="TRV28" s="2"/>
      <c r="TRW28" s="2"/>
      <c r="TRX28" s="2"/>
      <c r="TRY28" s="2"/>
      <c r="TRZ28" s="2"/>
      <c r="TSA28" s="2"/>
      <c r="TSB28" s="2"/>
      <c r="TSC28" s="2"/>
      <c r="TSD28" s="2"/>
      <c r="TSE28" s="2"/>
      <c r="TSF28" s="2"/>
      <c r="TSG28" s="2"/>
      <c r="TSH28" s="2"/>
      <c r="TSI28" s="2"/>
      <c r="TSJ28" s="2"/>
      <c r="TSK28" s="2"/>
      <c r="TSL28" s="2"/>
      <c r="TSM28" s="2"/>
      <c r="TSN28" s="2"/>
      <c r="TSO28" s="2"/>
      <c r="TSP28" s="2"/>
      <c r="TSQ28" s="2"/>
      <c r="TSR28" s="2"/>
      <c r="TSS28" s="2"/>
      <c r="TST28" s="2"/>
      <c r="TSU28" s="2"/>
      <c r="TSV28" s="2"/>
      <c r="TSW28" s="2"/>
      <c r="TSX28" s="2"/>
      <c r="TSY28" s="2"/>
      <c r="TSZ28" s="2"/>
      <c r="TTA28" s="2"/>
      <c r="TTB28" s="2"/>
      <c r="TTC28" s="2"/>
      <c r="TTD28" s="2"/>
      <c r="TTE28" s="2"/>
      <c r="TTF28" s="2"/>
      <c r="TTG28" s="2"/>
      <c r="TTH28" s="2"/>
      <c r="TTI28" s="2"/>
      <c r="TTJ28" s="2"/>
      <c r="TTK28" s="2"/>
      <c r="TTL28" s="2"/>
      <c r="TTM28" s="2"/>
      <c r="TTN28" s="2"/>
      <c r="TTO28" s="2"/>
      <c r="TTP28" s="2"/>
      <c r="TTQ28" s="2"/>
      <c r="TTR28" s="2"/>
      <c r="TTS28" s="2"/>
      <c r="TTT28" s="2"/>
      <c r="TTU28" s="2"/>
      <c r="TTV28" s="2"/>
      <c r="TTW28" s="2"/>
      <c r="TTX28" s="2"/>
      <c r="TTY28" s="2"/>
      <c r="TTZ28" s="2"/>
      <c r="TUA28" s="2"/>
      <c r="TUB28" s="2"/>
      <c r="TUC28" s="2"/>
      <c r="TUD28" s="2"/>
      <c r="TUE28" s="2"/>
      <c r="TUF28" s="2"/>
      <c r="TUG28" s="2"/>
      <c r="TUH28" s="2"/>
      <c r="TUI28" s="2"/>
      <c r="TUJ28" s="2"/>
      <c r="TUK28" s="2"/>
      <c r="TUL28" s="2"/>
      <c r="TUM28" s="2"/>
      <c r="TUN28" s="2"/>
      <c r="TUO28" s="2"/>
      <c r="TUP28" s="2"/>
      <c r="TUQ28" s="2"/>
      <c r="TUR28" s="2"/>
      <c r="TUS28" s="2"/>
      <c r="TUT28" s="2"/>
      <c r="TUU28" s="2"/>
      <c r="TUV28" s="2"/>
      <c r="TUW28" s="2"/>
      <c r="TUX28" s="2"/>
      <c r="TUY28" s="2"/>
      <c r="TUZ28" s="2"/>
      <c r="TVA28" s="2"/>
      <c r="TVB28" s="2"/>
      <c r="TVC28" s="2"/>
      <c r="TVD28" s="2"/>
      <c r="TVE28" s="2"/>
      <c r="TVF28" s="2"/>
      <c r="TVG28" s="2"/>
      <c r="TVH28" s="2"/>
      <c r="TVI28" s="2"/>
      <c r="TVJ28" s="2"/>
      <c r="TVK28" s="2"/>
      <c r="TVL28" s="2"/>
      <c r="TVM28" s="2"/>
      <c r="TVN28" s="2"/>
      <c r="TVO28" s="2"/>
      <c r="TVP28" s="2"/>
      <c r="TVQ28" s="2"/>
      <c r="TVR28" s="2"/>
      <c r="TVS28" s="2"/>
      <c r="TVT28" s="2"/>
      <c r="TVU28" s="2"/>
      <c r="TVV28" s="2"/>
      <c r="TVW28" s="2"/>
      <c r="TVX28" s="2"/>
      <c r="TVY28" s="2"/>
      <c r="TVZ28" s="2"/>
      <c r="TWA28" s="2"/>
      <c r="TWB28" s="2"/>
      <c r="TWC28" s="2"/>
      <c r="TWD28" s="2"/>
      <c r="TWE28" s="2"/>
      <c r="TWF28" s="2"/>
      <c r="TWG28" s="2"/>
      <c r="TWH28" s="2"/>
      <c r="TWI28" s="2"/>
      <c r="TWJ28" s="2"/>
      <c r="TWK28" s="2"/>
      <c r="TWL28" s="2"/>
      <c r="TWM28" s="2"/>
      <c r="TWN28" s="2"/>
      <c r="TWO28" s="2"/>
      <c r="TWP28" s="2"/>
      <c r="TWQ28" s="2"/>
      <c r="TWR28" s="2"/>
      <c r="TWS28" s="2"/>
      <c r="TWT28" s="2"/>
      <c r="TWU28" s="2"/>
      <c r="TWV28" s="2"/>
      <c r="TWW28" s="2"/>
      <c r="TWX28" s="2"/>
      <c r="TWY28" s="2"/>
      <c r="TWZ28" s="2"/>
      <c r="TXA28" s="2"/>
      <c r="TXB28" s="2"/>
      <c r="TXC28" s="2"/>
      <c r="TXD28" s="2"/>
      <c r="TXE28" s="2"/>
      <c r="TXF28" s="2"/>
      <c r="TXG28" s="2"/>
      <c r="TXH28" s="2"/>
      <c r="TXI28" s="2"/>
      <c r="TXJ28" s="2"/>
      <c r="TXK28" s="2"/>
      <c r="TXL28" s="2"/>
      <c r="TXM28" s="2"/>
      <c r="TXN28" s="2"/>
      <c r="TXO28" s="2"/>
      <c r="TXP28" s="2"/>
      <c r="TXQ28" s="2"/>
      <c r="TXR28" s="2"/>
      <c r="TXS28" s="2"/>
      <c r="TXT28" s="2"/>
      <c r="TXU28" s="2"/>
      <c r="TXV28" s="2"/>
      <c r="TXW28" s="2"/>
      <c r="TXX28" s="2"/>
      <c r="TXY28" s="2"/>
      <c r="TXZ28" s="2"/>
      <c r="TYA28" s="2"/>
      <c r="TYB28" s="2"/>
      <c r="TYC28" s="2"/>
      <c r="TYD28" s="2"/>
      <c r="TYE28" s="2"/>
      <c r="TYF28" s="2"/>
      <c r="TYG28" s="2"/>
      <c r="TYH28" s="2"/>
      <c r="TYI28" s="2"/>
      <c r="TYJ28" s="2"/>
      <c r="TYK28" s="2"/>
      <c r="TYL28" s="2"/>
      <c r="TYM28" s="2"/>
      <c r="TYN28" s="2"/>
      <c r="TYO28" s="2"/>
      <c r="TYP28" s="2"/>
      <c r="TYQ28" s="2"/>
      <c r="TYR28" s="2"/>
      <c r="TYS28" s="2"/>
      <c r="TYT28" s="2"/>
      <c r="TYU28" s="2"/>
      <c r="TYV28" s="2"/>
      <c r="TYW28" s="2"/>
      <c r="TYX28" s="2"/>
      <c r="TYY28" s="2"/>
      <c r="TYZ28" s="2"/>
      <c r="TZA28" s="2"/>
      <c r="TZB28" s="2"/>
      <c r="TZC28" s="2"/>
      <c r="TZD28" s="2"/>
      <c r="TZE28" s="2"/>
      <c r="TZF28" s="2"/>
      <c r="TZG28" s="2"/>
      <c r="TZH28" s="2"/>
      <c r="TZI28" s="2"/>
      <c r="TZJ28" s="2"/>
      <c r="TZK28" s="2"/>
      <c r="TZL28" s="2"/>
      <c r="TZM28" s="2"/>
      <c r="TZN28" s="2"/>
      <c r="TZO28" s="2"/>
      <c r="TZP28" s="2"/>
      <c r="TZQ28" s="2"/>
      <c r="TZR28" s="2"/>
      <c r="TZS28" s="2"/>
      <c r="TZT28" s="2"/>
      <c r="TZU28" s="2"/>
      <c r="TZV28" s="2"/>
      <c r="TZW28" s="2"/>
      <c r="TZX28" s="2"/>
      <c r="TZY28" s="2"/>
      <c r="TZZ28" s="2"/>
      <c r="UAA28" s="2"/>
      <c r="UAB28" s="2"/>
      <c r="UAC28" s="2"/>
      <c r="UAD28" s="2"/>
      <c r="UAE28" s="2"/>
      <c r="UAF28" s="2"/>
      <c r="UAG28" s="2"/>
      <c r="UAH28" s="2"/>
      <c r="UAI28" s="2"/>
      <c r="UAJ28" s="2"/>
      <c r="UAK28" s="2"/>
      <c r="UAL28" s="2"/>
      <c r="UAM28" s="2"/>
      <c r="UAN28" s="2"/>
      <c r="UAO28" s="2"/>
      <c r="UAP28" s="2"/>
      <c r="UAQ28" s="2"/>
      <c r="UAR28" s="2"/>
      <c r="UAS28" s="2"/>
      <c r="UAT28" s="2"/>
      <c r="UAU28" s="2"/>
      <c r="UAV28" s="2"/>
      <c r="UAW28" s="2"/>
      <c r="UAX28" s="2"/>
      <c r="UAY28" s="2"/>
      <c r="UAZ28" s="2"/>
      <c r="UBA28" s="2"/>
      <c r="UBB28" s="2"/>
      <c r="UBC28" s="2"/>
      <c r="UBD28" s="2"/>
      <c r="UBE28" s="2"/>
      <c r="UBF28" s="2"/>
      <c r="UBG28" s="2"/>
      <c r="UBH28" s="2"/>
      <c r="UBI28" s="2"/>
      <c r="UBJ28" s="2"/>
      <c r="UBK28" s="2"/>
      <c r="UBL28" s="2"/>
      <c r="UBM28" s="2"/>
      <c r="UBN28" s="2"/>
      <c r="UBO28" s="2"/>
      <c r="UBP28" s="2"/>
      <c r="UBQ28" s="2"/>
      <c r="UBR28" s="2"/>
      <c r="UBS28" s="2"/>
      <c r="UBT28" s="2"/>
      <c r="UBU28" s="2"/>
      <c r="UBV28" s="2"/>
      <c r="UBW28" s="2"/>
      <c r="UBX28" s="2"/>
      <c r="UBY28" s="2"/>
      <c r="UBZ28" s="2"/>
      <c r="UCA28" s="2"/>
      <c r="UCB28" s="2"/>
      <c r="UCC28" s="2"/>
      <c r="UCD28" s="2"/>
      <c r="UCE28" s="2"/>
      <c r="UCF28" s="2"/>
      <c r="UCG28" s="2"/>
      <c r="UCH28" s="2"/>
      <c r="UCI28" s="2"/>
      <c r="UCJ28" s="2"/>
      <c r="UCK28" s="2"/>
      <c r="UCL28" s="2"/>
      <c r="UCM28" s="2"/>
      <c r="UCN28" s="2"/>
      <c r="UCO28" s="2"/>
      <c r="UCP28" s="2"/>
      <c r="UCQ28" s="2"/>
      <c r="UCR28" s="2"/>
      <c r="UCS28" s="2"/>
      <c r="UCT28" s="2"/>
      <c r="UCU28" s="2"/>
      <c r="UCV28" s="2"/>
      <c r="UCW28" s="2"/>
      <c r="UCX28" s="2"/>
      <c r="UCY28" s="2"/>
      <c r="UCZ28" s="2"/>
      <c r="UDA28" s="2"/>
      <c r="UDB28" s="2"/>
      <c r="UDC28" s="2"/>
      <c r="UDD28" s="2"/>
      <c r="UDE28" s="2"/>
      <c r="UDF28" s="2"/>
      <c r="UDG28" s="2"/>
      <c r="UDH28" s="2"/>
      <c r="UDI28" s="2"/>
      <c r="UDJ28" s="2"/>
      <c r="UDK28" s="2"/>
      <c r="UDL28" s="2"/>
      <c r="UDM28" s="2"/>
      <c r="UDN28" s="2"/>
      <c r="UDO28" s="2"/>
      <c r="UDP28" s="2"/>
      <c r="UDQ28" s="2"/>
      <c r="UDR28" s="2"/>
      <c r="UDS28" s="2"/>
      <c r="UDT28" s="2"/>
      <c r="UDU28" s="2"/>
      <c r="UDV28" s="2"/>
      <c r="UDW28" s="2"/>
      <c r="UDX28" s="2"/>
      <c r="UDY28" s="2"/>
      <c r="UDZ28" s="2"/>
      <c r="UEA28" s="2"/>
      <c r="UEB28" s="2"/>
      <c r="UEC28" s="2"/>
      <c r="UED28" s="2"/>
      <c r="UEE28" s="2"/>
      <c r="UEF28" s="2"/>
      <c r="UEG28" s="2"/>
      <c r="UEH28" s="2"/>
      <c r="UEI28" s="2"/>
      <c r="UEJ28" s="2"/>
      <c r="UEK28" s="2"/>
      <c r="UEL28" s="2"/>
      <c r="UEM28" s="2"/>
      <c r="UEN28" s="2"/>
      <c r="UEO28" s="2"/>
      <c r="UEP28" s="2"/>
      <c r="UEQ28" s="2"/>
      <c r="UER28" s="2"/>
      <c r="UES28" s="2"/>
      <c r="UET28" s="2"/>
      <c r="UEU28" s="2"/>
      <c r="UEV28" s="2"/>
      <c r="UEW28" s="2"/>
      <c r="UEX28" s="2"/>
      <c r="UEY28" s="2"/>
      <c r="UEZ28" s="2"/>
      <c r="UFA28" s="2"/>
      <c r="UFB28" s="2"/>
      <c r="UFC28" s="2"/>
      <c r="UFD28" s="2"/>
      <c r="UFE28" s="2"/>
      <c r="UFF28" s="2"/>
      <c r="UFG28" s="2"/>
      <c r="UFH28" s="2"/>
      <c r="UFI28" s="2"/>
      <c r="UFJ28" s="2"/>
      <c r="UFK28" s="2"/>
      <c r="UFL28" s="2"/>
      <c r="UFM28" s="2"/>
      <c r="UFN28" s="2"/>
      <c r="UFO28" s="2"/>
      <c r="UFP28" s="2"/>
      <c r="UFQ28" s="2"/>
      <c r="UFR28" s="2"/>
      <c r="UFS28" s="2"/>
      <c r="UFT28" s="2"/>
      <c r="UFU28" s="2"/>
      <c r="UFV28" s="2"/>
      <c r="UFW28" s="2"/>
      <c r="UFX28" s="2"/>
      <c r="UFY28" s="2"/>
      <c r="UFZ28" s="2"/>
      <c r="UGA28" s="2"/>
      <c r="UGB28" s="2"/>
      <c r="UGC28" s="2"/>
      <c r="UGD28" s="2"/>
      <c r="UGE28" s="2"/>
      <c r="UGF28" s="2"/>
      <c r="UGG28" s="2"/>
      <c r="UGH28" s="2"/>
      <c r="UGI28" s="2"/>
      <c r="UGJ28" s="2"/>
      <c r="UGK28" s="2"/>
      <c r="UGL28" s="2"/>
      <c r="UGM28" s="2"/>
      <c r="UGN28" s="2"/>
      <c r="UGO28" s="2"/>
      <c r="UGP28" s="2"/>
      <c r="UGQ28" s="2"/>
      <c r="UGR28" s="2"/>
      <c r="UGS28" s="2"/>
      <c r="UGT28" s="2"/>
      <c r="UGU28" s="2"/>
      <c r="UGV28" s="2"/>
      <c r="UGW28" s="2"/>
      <c r="UGX28" s="2"/>
      <c r="UGY28" s="2"/>
      <c r="UGZ28" s="2"/>
      <c r="UHA28" s="2"/>
      <c r="UHB28" s="2"/>
      <c r="UHC28" s="2"/>
      <c r="UHD28" s="2"/>
      <c r="UHE28" s="2"/>
      <c r="UHF28" s="2"/>
      <c r="UHG28" s="2"/>
      <c r="UHH28" s="2"/>
      <c r="UHI28" s="2"/>
      <c r="UHJ28" s="2"/>
      <c r="UHK28" s="2"/>
      <c r="UHL28" s="2"/>
      <c r="UHM28" s="2"/>
      <c r="UHN28" s="2"/>
      <c r="UHO28" s="2"/>
      <c r="UHP28" s="2"/>
      <c r="UHQ28" s="2"/>
      <c r="UHR28" s="2"/>
      <c r="UHS28" s="2"/>
      <c r="UHT28" s="2"/>
      <c r="UHU28" s="2"/>
      <c r="UHV28" s="2"/>
      <c r="UHW28" s="2"/>
      <c r="UHX28" s="2"/>
      <c r="UHY28" s="2"/>
      <c r="UHZ28" s="2"/>
      <c r="UIA28" s="2"/>
      <c r="UIB28" s="2"/>
      <c r="UIC28" s="2"/>
      <c r="UID28" s="2"/>
      <c r="UIE28" s="2"/>
      <c r="UIF28" s="2"/>
      <c r="UIG28" s="2"/>
      <c r="UIH28" s="2"/>
      <c r="UII28" s="2"/>
      <c r="UIJ28" s="2"/>
      <c r="UIK28" s="2"/>
      <c r="UIL28" s="2"/>
      <c r="UIM28" s="2"/>
      <c r="UIN28" s="2"/>
      <c r="UIO28" s="2"/>
      <c r="UIP28" s="2"/>
      <c r="UIQ28" s="2"/>
      <c r="UIR28" s="2"/>
      <c r="UIS28" s="2"/>
      <c r="UIT28" s="2"/>
      <c r="UIU28" s="2"/>
      <c r="UIV28" s="2"/>
      <c r="UIW28" s="2"/>
      <c r="UIX28" s="2"/>
      <c r="UIY28" s="2"/>
      <c r="UIZ28" s="2"/>
      <c r="UJA28" s="2"/>
      <c r="UJB28" s="2"/>
      <c r="UJC28" s="2"/>
      <c r="UJD28" s="2"/>
      <c r="UJE28" s="2"/>
      <c r="UJF28" s="2"/>
      <c r="UJG28" s="2"/>
      <c r="UJH28" s="2"/>
      <c r="UJI28" s="2"/>
      <c r="UJJ28" s="2"/>
      <c r="UJK28" s="2"/>
      <c r="UJL28" s="2"/>
      <c r="UJM28" s="2"/>
      <c r="UJN28" s="2"/>
      <c r="UJO28" s="2"/>
      <c r="UJP28" s="2"/>
      <c r="UJQ28" s="2"/>
      <c r="UJR28" s="2"/>
      <c r="UJS28" s="2"/>
      <c r="UJT28" s="2"/>
      <c r="UJU28" s="2"/>
      <c r="UJV28" s="2"/>
      <c r="UJW28" s="2"/>
      <c r="UJX28" s="2"/>
      <c r="UJY28" s="2"/>
      <c r="UJZ28" s="2"/>
      <c r="UKA28" s="2"/>
      <c r="UKB28" s="2"/>
      <c r="UKC28" s="2"/>
      <c r="UKD28" s="2"/>
      <c r="UKE28" s="2"/>
      <c r="UKF28" s="2"/>
      <c r="UKG28" s="2"/>
      <c r="UKH28" s="2"/>
      <c r="UKI28" s="2"/>
      <c r="UKJ28" s="2"/>
      <c r="UKK28" s="2"/>
      <c r="UKL28" s="2"/>
      <c r="UKM28" s="2"/>
      <c r="UKN28" s="2"/>
      <c r="UKO28" s="2"/>
      <c r="UKP28" s="2"/>
      <c r="UKQ28" s="2"/>
      <c r="UKR28" s="2"/>
      <c r="UKS28" s="2"/>
      <c r="UKT28" s="2"/>
      <c r="UKU28" s="2"/>
      <c r="UKV28" s="2"/>
      <c r="UKW28" s="2"/>
      <c r="UKX28" s="2"/>
      <c r="UKY28" s="2"/>
      <c r="UKZ28" s="2"/>
      <c r="ULA28" s="2"/>
      <c r="ULB28" s="2"/>
      <c r="ULC28" s="2"/>
      <c r="ULD28" s="2"/>
      <c r="ULE28" s="2"/>
      <c r="ULF28" s="2"/>
      <c r="ULG28" s="2"/>
      <c r="ULH28" s="2"/>
      <c r="ULI28" s="2"/>
      <c r="ULJ28" s="2"/>
      <c r="ULK28" s="2"/>
      <c r="ULL28" s="2"/>
      <c r="ULM28" s="2"/>
      <c r="ULN28" s="2"/>
      <c r="ULO28" s="2"/>
      <c r="ULP28" s="2"/>
      <c r="ULQ28" s="2"/>
      <c r="ULR28" s="2"/>
      <c r="ULS28" s="2"/>
      <c r="ULT28" s="2"/>
      <c r="ULU28" s="2"/>
      <c r="ULV28" s="2"/>
      <c r="ULW28" s="2"/>
      <c r="ULX28" s="2"/>
      <c r="ULY28" s="2"/>
      <c r="ULZ28" s="2"/>
      <c r="UMA28" s="2"/>
      <c r="UMB28" s="2"/>
      <c r="UMC28" s="2"/>
      <c r="UMD28" s="2"/>
      <c r="UME28" s="2"/>
      <c r="UMF28" s="2"/>
      <c r="UMG28" s="2"/>
      <c r="UMH28" s="2"/>
      <c r="UMI28" s="2"/>
      <c r="UMJ28" s="2"/>
      <c r="UMK28" s="2"/>
      <c r="UML28" s="2"/>
      <c r="UMM28" s="2"/>
      <c r="UMN28" s="2"/>
      <c r="UMO28" s="2"/>
      <c r="UMP28" s="2"/>
      <c r="UMQ28" s="2"/>
      <c r="UMR28" s="2"/>
      <c r="UMS28" s="2"/>
      <c r="UMT28" s="2"/>
      <c r="UMU28" s="2"/>
      <c r="UMV28" s="2"/>
      <c r="UMW28" s="2"/>
      <c r="UMX28" s="2"/>
      <c r="UMY28" s="2"/>
      <c r="UMZ28" s="2"/>
      <c r="UNA28" s="2"/>
      <c r="UNB28" s="2"/>
      <c r="UNC28" s="2"/>
      <c r="UND28" s="2"/>
      <c r="UNE28" s="2"/>
      <c r="UNF28" s="2"/>
      <c r="UNG28" s="2"/>
      <c r="UNH28" s="2"/>
      <c r="UNI28" s="2"/>
      <c r="UNJ28" s="2"/>
      <c r="UNK28" s="2"/>
      <c r="UNL28" s="2"/>
      <c r="UNM28" s="2"/>
      <c r="UNN28" s="2"/>
      <c r="UNO28" s="2"/>
      <c r="UNP28" s="2"/>
      <c r="UNQ28" s="2"/>
      <c r="UNR28" s="2"/>
      <c r="UNS28" s="2"/>
      <c r="UNT28" s="2"/>
      <c r="UNU28" s="2"/>
      <c r="UNV28" s="2"/>
      <c r="UNW28" s="2"/>
      <c r="UNX28" s="2"/>
      <c r="UNY28" s="2"/>
      <c r="UNZ28" s="2"/>
      <c r="UOA28" s="2"/>
      <c r="UOB28" s="2"/>
      <c r="UOC28" s="2"/>
      <c r="UOD28" s="2"/>
      <c r="UOE28" s="2"/>
      <c r="UOF28" s="2"/>
      <c r="UOG28" s="2"/>
      <c r="UOH28" s="2"/>
      <c r="UOI28" s="2"/>
      <c r="UOJ28" s="2"/>
      <c r="UOK28" s="2"/>
      <c r="UOL28" s="2"/>
      <c r="UOM28" s="2"/>
      <c r="UON28" s="2"/>
      <c r="UOO28" s="2"/>
      <c r="UOP28" s="2"/>
      <c r="UOQ28" s="2"/>
      <c r="UOR28" s="2"/>
      <c r="UOS28" s="2"/>
      <c r="UOT28" s="2"/>
      <c r="UOU28" s="2"/>
      <c r="UOV28" s="2"/>
      <c r="UOW28" s="2"/>
      <c r="UOX28" s="2"/>
      <c r="UOY28" s="2"/>
      <c r="UOZ28" s="2"/>
      <c r="UPA28" s="2"/>
      <c r="UPB28" s="2"/>
      <c r="UPC28" s="2"/>
      <c r="UPD28" s="2"/>
      <c r="UPE28" s="2"/>
      <c r="UPF28" s="2"/>
      <c r="UPG28" s="2"/>
      <c r="UPH28" s="2"/>
      <c r="UPI28" s="2"/>
      <c r="UPJ28" s="2"/>
      <c r="UPK28" s="2"/>
      <c r="UPL28" s="2"/>
      <c r="UPM28" s="2"/>
      <c r="UPN28" s="2"/>
      <c r="UPO28" s="2"/>
      <c r="UPP28" s="2"/>
      <c r="UPQ28" s="2"/>
      <c r="UPR28" s="2"/>
      <c r="UPS28" s="2"/>
      <c r="UPT28" s="2"/>
      <c r="UPU28" s="2"/>
      <c r="UPV28" s="2"/>
      <c r="UPW28" s="2"/>
      <c r="UPX28" s="2"/>
      <c r="UPY28" s="2"/>
      <c r="UPZ28" s="2"/>
      <c r="UQA28" s="2"/>
      <c r="UQB28" s="2"/>
      <c r="UQC28" s="2"/>
      <c r="UQD28" s="2"/>
      <c r="UQE28" s="2"/>
      <c r="UQF28" s="2"/>
      <c r="UQG28" s="2"/>
      <c r="UQH28" s="2"/>
      <c r="UQI28" s="2"/>
      <c r="UQJ28" s="2"/>
      <c r="UQK28" s="2"/>
      <c r="UQL28" s="2"/>
      <c r="UQM28" s="2"/>
      <c r="UQN28" s="2"/>
      <c r="UQO28" s="2"/>
      <c r="UQP28" s="2"/>
      <c r="UQQ28" s="2"/>
      <c r="UQR28" s="2"/>
      <c r="UQS28" s="2"/>
      <c r="UQT28" s="2"/>
      <c r="UQU28" s="2"/>
      <c r="UQV28" s="2"/>
      <c r="UQW28" s="2"/>
      <c r="UQX28" s="2"/>
      <c r="UQY28" s="2"/>
      <c r="UQZ28" s="2"/>
      <c r="URA28" s="2"/>
      <c r="URB28" s="2"/>
      <c r="URC28" s="2"/>
      <c r="URD28" s="2"/>
      <c r="URE28" s="2"/>
      <c r="URF28" s="2"/>
      <c r="URG28" s="2"/>
      <c r="URH28" s="2"/>
      <c r="URI28" s="2"/>
      <c r="URJ28" s="2"/>
      <c r="URK28" s="2"/>
      <c r="URL28" s="2"/>
      <c r="URM28" s="2"/>
      <c r="URN28" s="2"/>
      <c r="URO28" s="2"/>
      <c r="URP28" s="2"/>
      <c r="URQ28" s="2"/>
      <c r="URR28" s="2"/>
      <c r="URS28" s="2"/>
      <c r="URT28" s="2"/>
      <c r="URU28" s="2"/>
      <c r="URV28" s="2"/>
      <c r="URW28" s="2"/>
      <c r="URX28" s="2"/>
      <c r="URY28" s="2"/>
      <c r="URZ28" s="2"/>
      <c r="USA28" s="2"/>
      <c r="USB28" s="2"/>
      <c r="USC28" s="2"/>
      <c r="USD28" s="2"/>
      <c r="USE28" s="2"/>
      <c r="USF28" s="2"/>
      <c r="USG28" s="2"/>
      <c r="USH28" s="2"/>
      <c r="USI28" s="2"/>
      <c r="USJ28" s="2"/>
      <c r="USK28" s="2"/>
      <c r="USL28" s="2"/>
      <c r="USM28" s="2"/>
      <c r="USN28" s="2"/>
      <c r="USO28" s="2"/>
      <c r="USP28" s="2"/>
      <c r="USQ28" s="2"/>
      <c r="USR28" s="2"/>
      <c r="USS28" s="2"/>
      <c r="UST28" s="2"/>
      <c r="USU28" s="2"/>
      <c r="USV28" s="2"/>
      <c r="USW28" s="2"/>
      <c r="USX28" s="2"/>
      <c r="USY28" s="2"/>
      <c r="USZ28" s="2"/>
      <c r="UTA28" s="2"/>
      <c r="UTB28" s="2"/>
      <c r="UTC28" s="2"/>
      <c r="UTD28" s="2"/>
      <c r="UTE28" s="2"/>
      <c r="UTF28" s="2"/>
      <c r="UTG28" s="2"/>
      <c r="UTH28" s="2"/>
      <c r="UTI28" s="2"/>
      <c r="UTJ28" s="2"/>
      <c r="UTK28" s="2"/>
      <c r="UTL28" s="2"/>
      <c r="UTM28" s="2"/>
      <c r="UTN28" s="2"/>
      <c r="UTO28" s="2"/>
      <c r="UTP28" s="2"/>
      <c r="UTQ28" s="2"/>
      <c r="UTR28" s="2"/>
      <c r="UTS28" s="2"/>
      <c r="UTT28" s="2"/>
      <c r="UTU28" s="2"/>
      <c r="UTV28" s="2"/>
      <c r="UTW28" s="2"/>
      <c r="UTX28" s="2"/>
      <c r="UTY28" s="2"/>
      <c r="UTZ28" s="2"/>
      <c r="UUA28" s="2"/>
      <c r="UUB28" s="2"/>
      <c r="UUC28" s="2"/>
      <c r="UUD28" s="2"/>
      <c r="UUE28" s="2"/>
      <c r="UUF28" s="2"/>
      <c r="UUG28" s="2"/>
      <c r="UUH28" s="2"/>
      <c r="UUI28" s="2"/>
      <c r="UUJ28" s="2"/>
      <c r="UUK28" s="2"/>
      <c r="UUL28" s="2"/>
      <c r="UUM28" s="2"/>
      <c r="UUN28" s="2"/>
      <c r="UUO28" s="2"/>
      <c r="UUP28" s="2"/>
      <c r="UUQ28" s="2"/>
      <c r="UUR28" s="2"/>
      <c r="UUS28" s="2"/>
      <c r="UUT28" s="2"/>
      <c r="UUU28" s="2"/>
      <c r="UUV28" s="2"/>
      <c r="UUW28" s="2"/>
      <c r="UUX28" s="2"/>
      <c r="UUY28" s="2"/>
      <c r="UUZ28" s="2"/>
      <c r="UVA28" s="2"/>
      <c r="UVB28" s="2"/>
      <c r="UVC28" s="2"/>
      <c r="UVD28" s="2"/>
      <c r="UVE28" s="2"/>
      <c r="UVF28" s="2"/>
      <c r="UVG28" s="2"/>
      <c r="UVH28" s="2"/>
      <c r="UVI28" s="2"/>
      <c r="UVJ28" s="2"/>
      <c r="UVK28" s="2"/>
      <c r="UVL28" s="2"/>
      <c r="UVM28" s="2"/>
      <c r="UVN28" s="2"/>
      <c r="UVO28" s="2"/>
      <c r="UVP28" s="2"/>
      <c r="UVQ28" s="2"/>
      <c r="UVR28" s="2"/>
      <c r="UVS28" s="2"/>
      <c r="UVT28" s="2"/>
      <c r="UVU28" s="2"/>
      <c r="UVV28" s="2"/>
      <c r="UVW28" s="2"/>
      <c r="UVX28" s="2"/>
      <c r="UVY28" s="2"/>
      <c r="UVZ28" s="2"/>
      <c r="UWA28" s="2"/>
      <c r="UWB28" s="2"/>
      <c r="UWC28" s="2"/>
      <c r="UWD28" s="2"/>
      <c r="UWE28" s="2"/>
      <c r="UWF28" s="2"/>
      <c r="UWG28" s="2"/>
      <c r="UWH28" s="2"/>
      <c r="UWI28" s="2"/>
      <c r="UWJ28" s="2"/>
      <c r="UWK28" s="2"/>
      <c r="UWL28" s="2"/>
      <c r="UWM28" s="2"/>
      <c r="UWN28" s="2"/>
      <c r="UWO28" s="2"/>
      <c r="UWP28" s="2"/>
      <c r="UWQ28" s="2"/>
      <c r="UWR28" s="2"/>
      <c r="UWS28" s="2"/>
      <c r="UWT28" s="2"/>
      <c r="UWU28" s="2"/>
      <c r="UWV28" s="2"/>
      <c r="UWW28" s="2"/>
      <c r="UWX28" s="2"/>
      <c r="UWY28" s="2"/>
      <c r="UWZ28" s="2"/>
      <c r="UXA28" s="2"/>
      <c r="UXB28" s="2"/>
      <c r="UXC28" s="2"/>
      <c r="UXD28" s="2"/>
      <c r="UXE28" s="2"/>
      <c r="UXF28" s="2"/>
      <c r="UXG28" s="2"/>
      <c r="UXH28" s="2"/>
      <c r="UXI28" s="2"/>
      <c r="UXJ28" s="2"/>
      <c r="UXK28" s="2"/>
      <c r="UXL28" s="2"/>
      <c r="UXM28" s="2"/>
      <c r="UXN28" s="2"/>
      <c r="UXO28" s="2"/>
      <c r="UXP28" s="2"/>
      <c r="UXQ28" s="2"/>
      <c r="UXR28" s="2"/>
      <c r="UXS28" s="2"/>
      <c r="UXT28" s="2"/>
      <c r="UXU28" s="2"/>
      <c r="UXV28" s="2"/>
      <c r="UXW28" s="2"/>
      <c r="UXX28" s="2"/>
      <c r="UXY28" s="2"/>
      <c r="UXZ28" s="2"/>
      <c r="UYA28" s="2"/>
      <c r="UYB28" s="2"/>
      <c r="UYC28" s="2"/>
      <c r="UYD28" s="2"/>
      <c r="UYE28" s="2"/>
      <c r="UYF28" s="2"/>
      <c r="UYG28" s="2"/>
      <c r="UYH28" s="2"/>
      <c r="UYI28" s="2"/>
      <c r="UYJ28" s="2"/>
      <c r="UYK28" s="2"/>
      <c r="UYL28" s="2"/>
      <c r="UYM28" s="2"/>
      <c r="UYN28" s="2"/>
      <c r="UYO28" s="2"/>
      <c r="UYP28" s="2"/>
      <c r="UYQ28" s="2"/>
      <c r="UYR28" s="2"/>
      <c r="UYS28" s="2"/>
      <c r="UYT28" s="2"/>
      <c r="UYU28" s="2"/>
      <c r="UYV28" s="2"/>
      <c r="UYW28" s="2"/>
      <c r="UYX28" s="2"/>
      <c r="UYY28" s="2"/>
      <c r="UYZ28" s="2"/>
      <c r="UZA28" s="2"/>
      <c r="UZB28" s="2"/>
      <c r="UZC28" s="2"/>
      <c r="UZD28" s="2"/>
      <c r="UZE28" s="2"/>
      <c r="UZF28" s="2"/>
      <c r="UZG28" s="2"/>
      <c r="UZH28" s="2"/>
      <c r="UZI28" s="2"/>
      <c r="UZJ28" s="2"/>
      <c r="UZK28" s="2"/>
      <c r="UZL28" s="2"/>
      <c r="UZM28" s="2"/>
      <c r="UZN28" s="2"/>
      <c r="UZO28" s="2"/>
      <c r="UZP28" s="2"/>
      <c r="UZQ28" s="2"/>
      <c r="UZR28" s="2"/>
      <c r="UZS28" s="2"/>
      <c r="UZT28" s="2"/>
      <c r="UZU28" s="2"/>
      <c r="UZV28" s="2"/>
      <c r="UZW28" s="2"/>
      <c r="UZX28" s="2"/>
      <c r="UZY28" s="2"/>
      <c r="UZZ28" s="2"/>
      <c r="VAA28" s="2"/>
      <c r="VAB28" s="2"/>
      <c r="VAC28" s="2"/>
      <c r="VAD28" s="2"/>
      <c r="VAE28" s="2"/>
      <c r="VAF28" s="2"/>
      <c r="VAG28" s="2"/>
      <c r="VAH28" s="2"/>
      <c r="VAI28" s="2"/>
      <c r="VAJ28" s="2"/>
      <c r="VAK28" s="2"/>
      <c r="VAL28" s="2"/>
      <c r="VAM28" s="2"/>
      <c r="VAN28" s="2"/>
      <c r="VAO28" s="2"/>
      <c r="VAP28" s="2"/>
      <c r="VAQ28" s="2"/>
      <c r="VAR28" s="2"/>
      <c r="VAS28" s="2"/>
      <c r="VAT28" s="2"/>
      <c r="VAU28" s="2"/>
      <c r="VAV28" s="2"/>
      <c r="VAW28" s="2"/>
      <c r="VAX28" s="2"/>
      <c r="VAY28" s="2"/>
      <c r="VAZ28" s="2"/>
      <c r="VBA28" s="2"/>
      <c r="VBB28" s="2"/>
      <c r="VBC28" s="2"/>
      <c r="VBD28" s="2"/>
      <c r="VBE28" s="2"/>
      <c r="VBF28" s="2"/>
      <c r="VBG28" s="2"/>
      <c r="VBH28" s="2"/>
      <c r="VBI28" s="2"/>
      <c r="VBJ28" s="2"/>
      <c r="VBK28" s="2"/>
      <c r="VBL28" s="2"/>
      <c r="VBM28" s="2"/>
      <c r="VBN28" s="2"/>
      <c r="VBO28" s="2"/>
      <c r="VBP28" s="2"/>
      <c r="VBQ28" s="2"/>
      <c r="VBR28" s="2"/>
      <c r="VBS28" s="2"/>
      <c r="VBT28" s="2"/>
      <c r="VBU28" s="2"/>
      <c r="VBV28" s="2"/>
      <c r="VBW28" s="2"/>
      <c r="VBX28" s="2"/>
      <c r="VBY28" s="2"/>
      <c r="VBZ28" s="2"/>
      <c r="VCA28" s="2"/>
      <c r="VCB28" s="2"/>
      <c r="VCC28" s="2"/>
      <c r="VCD28" s="2"/>
      <c r="VCE28" s="2"/>
      <c r="VCF28" s="2"/>
      <c r="VCG28" s="2"/>
      <c r="VCH28" s="2"/>
      <c r="VCI28" s="2"/>
      <c r="VCJ28" s="2"/>
      <c r="VCK28" s="2"/>
      <c r="VCL28" s="2"/>
      <c r="VCM28" s="2"/>
      <c r="VCN28" s="2"/>
      <c r="VCO28" s="2"/>
      <c r="VCP28" s="2"/>
      <c r="VCQ28" s="2"/>
      <c r="VCR28" s="2"/>
      <c r="VCS28" s="2"/>
      <c r="VCT28" s="2"/>
      <c r="VCU28" s="2"/>
      <c r="VCV28" s="2"/>
      <c r="VCW28" s="2"/>
      <c r="VCX28" s="2"/>
      <c r="VCY28" s="2"/>
      <c r="VCZ28" s="2"/>
      <c r="VDA28" s="2"/>
      <c r="VDB28" s="2"/>
      <c r="VDC28" s="2"/>
      <c r="VDD28" s="2"/>
      <c r="VDE28" s="2"/>
      <c r="VDF28" s="2"/>
      <c r="VDG28" s="2"/>
      <c r="VDH28" s="2"/>
      <c r="VDI28" s="2"/>
      <c r="VDJ28" s="2"/>
      <c r="VDK28" s="2"/>
      <c r="VDL28" s="2"/>
      <c r="VDM28" s="2"/>
      <c r="VDN28" s="2"/>
      <c r="VDO28" s="2"/>
      <c r="VDP28" s="2"/>
      <c r="VDQ28" s="2"/>
      <c r="VDR28" s="2"/>
      <c r="VDS28" s="2"/>
      <c r="VDT28" s="2"/>
      <c r="VDU28" s="2"/>
      <c r="VDV28" s="2"/>
      <c r="VDW28" s="2"/>
      <c r="VDX28" s="2"/>
      <c r="VDY28" s="2"/>
      <c r="VDZ28" s="2"/>
      <c r="VEA28" s="2"/>
      <c r="VEB28" s="2"/>
      <c r="VEC28" s="2"/>
      <c r="VED28" s="2"/>
      <c r="VEE28" s="2"/>
      <c r="VEF28" s="2"/>
      <c r="VEG28" s="2"/>
      <c r="VEH28" s="2"/>
      <c r="VEI28" s="2"/>
      <c r="VEJ28" s="2"/>
      <c r="VEK28" s="2"/>
      <c r="VEL28" s="2"/>
      <c r="VEM28" s="2"/>
      <c r="VEN28" s="2"/>
      <c r="VEO28" s="2"/>
      <c r="VEP28" s="2"/>
      <c r="VEQ28" s="2"/>
      <c r="VER28" s="2"/>
      <c r="VES28" s="2"/>
      <c r="VET28" s="2"/>
      <c r="VEU28" s="2"/>
      <c r="VEV28" s="2"/>
      <c r="VEW28" s="2"/>
      <c r="VEX28" s="2"/>
      <c r="VEY28" s="2"/>
      <c r="VEZ28" s="2"/>
      <c r="VFA28" s="2"/>
      <c r="VFB28" s="2"/>
      <c r="VFC28" s="2"/>
      <c r="VFD28" s="2"/>
      <c r="VFE28" s="2"/>
      <c r="VFF28" s="2"/>
      <c r="VFG28" s="2"/>
      <c r="VFH28" s="2"/>
      <c r="VFI28" s="2"/>
      <c r="VFJ28" s="2"/>
      <c r="VFK28" s="2"/>
      <c r="VFL28" s="2"/>
      <c r="VFM28" s="2"/>
      <c r="VFN28" s="2"/>
      <c r="VFO28" s="2"/>
      <c r="VFP28" s="2"/>
      <c r="VFQ28" s="2"/>
      <c r="VFR28" s="2"/>
      <c r="VFS28" s="2"/>
      <c r="VFT28" s="2"/>
      <c r="VFU28" s="2"/>
      <c r="VFV28" s="2"/>
      <c r="VFW28" s="2"/>
      <c r="VFX28" s="2"/>
      <c r="VFY28" s="2"/>
      <c r="VFZ28" s="2"/>
      <c r="VGA28" s="2"/>
      <c r="VGB28" s="2"/>
      <c r="VGC28" s="2"/>
      <c r="VGD28" s="2"/>
      <c r="VGE28" s="2"/>
      <c r="VGF28" s="2"/>
      <c r="VGG28" s="2"/>
      <c r="VGH28" s="2"/>
      <c r="VGI28" s="2"/>
      <c r="VGJ28" s="2"/>
      <c r="VGK28" s="2"/>
      <c r="VGL28" s="2"/>
      <c r="VGM28" s="2"/>
      <c r="VGN28" s="2"/>
      <c r="VGO28" s="2"/>
      <c r="VGP28" s="2"/>
      <c r="VGQ28" s="2"/>
      <c r="VGR28" s="2"/>
      <c r="VGS28" s="2"/>
      <c r="VGT28" s="2"/>
      <c r="VGU28" s="2"/>
      <c r="VGV28" s="2"/>
      <c r="VGW28" s="2"/>
      <c r="VGX28" s="2"/>
      <c r="VGY28" s="2"/>
      <c r="VGZ28" s="2"/>
      <c r="VHA28" s="2"/>
      <c r="VHB28" s="2"/>
      <c r="VHC28" s="2"/>
      <c r="VHD28" s="2"/>
      <c r="VHE28" s="2"/>
      <c r="VHF28" s="2"/>
      <c r="VHG28" s="2"/>
      <c r="VHH28" s="2"/>
      <c r="VHI28" s="2"/>
      <c r="VHJ28" s="2"/>
      <c r="VHK28" s="2"/>
      <c r="VHL28" s="2"/>
      <c r="VHM28" s="2"/>
      <c r="VHN28" s="2"/>
      <c r="VHO28" s="2"/>
      <c r="VHP28" s="2"/>
      <c r="VHQ28" s="2"/>
      <c r="VHR28" s="2"/>
      <c r="VHS28" s="2"/>
      <c r="VHT28" s="2"/>
      <c r="VHU28" s="2"/>
      <c r="VHV28" s="2"/>
      <c r="VHW28" s="2"/>
      <c r="VHX28" s="2"/>
      <c r="VHY28" s="2"/>
      <c r="VHZ28" s="2"/>
      <c r="VIA28" s="2"/>
      <c r="VIB28" s="2"/>
      <c r="VIC28" s="2"/>
      <c r="VID28" s="2"/>
      <c r="VIE28" s="2"/>
      <c r="VIF28" s="2"/>
      <c r="VIG28" s="2"/>
      <c r="VIH28" s="2"/>
      <c r="VII28" s="2"/>
      <c r="VIJ28" s="2"/>
      <c r="VIK28" s="2"/>
      <c r="VIL28" s="2"/>
      <c r="VIM28" s="2"/>
      <c r="VIN28" s="2"/>
      <c r="VIO28" s="2"/>
      <c r="VIP28" s="2"/>
      <c r="VIQ28" s="2"/>
      <c r="VIR28" s="2"/>
      <c r="VIS28" s="2"/>
      <c r="VIT28" s="2"/>
      <c r="VIU28" s="2"/>
      <c r="VIV28" s="2"/>
      <c r="VIW28" s="2"/>
      <c r="VIX28" s="2"/>
      <c r="VIY28" s="2"/>
      <c r="VIZ28" s="2"/>
      <c r="VJA28" s="2"/>
      <c r="VJB28" s="2"/>
      <c r="VJC28" s="2"/>
      <c r="VJD28" s="2"/>
      <c r="VJE28" s="2"/>
      <c r="VJF28" s="2"/>
      <c r="VJG28" s="2"/>
      <c r="VJH28" s="2"/>
      <c r="VJI28" s="2"/>
      <c r="VJJ28" s="2"/>
      <c r="VJK28" s="2"/>
      <c r="VJL28" s="2"/>
      <c r="VJM28" s="2"/>
      <c r="VJN28" s="2"/>
      <c r="VJO28" s="2"/>
      <c r="VJP28" s="2"/>
      <c r="VJQ28" s="2"/>
      <c r="VJR28" s="2"/>
      <c r="VJS28" s="2"/>
      <c r="VJT28" s="2"/>
      <c r="VJU28" s="2"/>
      <c r="VJV28" s="2"/>
      <c r="VJW28" s="2"/>
      <c r="VJX28" s="2"/>
      <c r="VJY28" s="2"/>
      <c r="VJZ28" s="2"/>
      <c r="VKA28" s="2"/>
      <c r="VKB28" s="2"/>
      <c r="VKC28" s="2"/>
      <c r="VKD28" s="2"/>
      <c r="VKE28" s="2"/>
      <c r="VKF28" s="2"/>
      <c r="VKG28" s="2"/>
      <c r="VKH28" s="2"/>
      <c r="VKI28" s="2"/>
      <c r="VKJ28" s="2"/>
      <c r="VKK28" s="2"/>
      <c r="VKL28" s="2"/>
      <c r="VKM28" s="2"/>
      <c r="VKN28" s="2"/>
      <c r="VKO28" s="2"/>
      <c r="VKP28" s="2"/>
      <c r="VKQ28" s="2"/>
      <c r="VKR28" s="2"/>
      <c r="VKS28" s="2"/>
      <c r="VKT28" s="2"/>
      <c r="VKU28" s="2"/>
      <c r="VKV28" s="2"/>
      <c r="VKW28" s="2"/>
      <c r="VKX28" s="2"/>
      <c r="VKY28" s="2"/>
      <c r="VKZ28" s="2"/>
      <c r="VLA28" s="2"/>
      <c r="VLB28" s="2"/>
      <c r="VLC28" s="2"/>
      <c r="VLD28" s="2"/>
      <c r="VLE28" s="2"/>
      <c r="VLF28" s="2"/>
      <c r="VLG28" s="2"/>
      <c r="VLH28" s="2"/>
      <c r="VLI28" s="2"/>
      <c r="VLJ28" s="2"/>
      <c r="VLK28" s="2"/>
      <c r="VLL28" s="2"/>
      <c r="VLM28" s="2"/>
      <c r="VLN28" s="2"/>
      <c r="VLO28" s="2"/>
      <c r="VLP28" s="2"/>
      <c r="VLQ28" s="2"/>
      <c r="VLR28" s="2"/>
      <c r="VLS28" s="2"/>
      <c r="VLT28" s="2"/>
      <c r="VLU28" s="2"/>
      <c r="VLV28" s="2"/>
      <c r="VLW28" s="2"/>
      <c r="VLX28" s="2"/>
      <c r="VLY28" s="2"/>
      <c r="VLZ28" s="2"/>
      <c r="VMA28" s="2"/>
      <c r="VMB28" s="2"/>
      <c r="VMC28" s="2"/>
      <c r="VMD28" s="2"/>
      <c r="VME28" s="2"/>
      <c r="VMF28" s="2"/>
      <c r="VMG28" s="2"/>
      <c r="VMH28" s="2"/>
      <c r="VMI28" s="2"/>
      <c r="VMJ28" s="2"/>
      <c r="VMK28" s="2"/>
      <c r="VML28" s="2"/>
      <c r="VMM28" s="2"/>
      <c r="VMN28" s="2"/>
      <c r="VMO28" s="2"/>
      <c r="VMP28" s="2"/>
      <c r="VMQ28" s="2"/>
      <c r="VMR28" s="2"/>
      <c r="VMS28" s="2"/>
      <c r="VMT28" s="2"/>
      <c r="VMU28" s="2"/>
      <c r="VMV28" s="2"/>
      <c r="VMW28" s="2"/>
      <c r="VMX28" s="2"/>
      <c r="VMY28" s="2"/>
      <c r="VMZ28" s="2"/>
      <c r="VNA28" s="2"/>
      <c r="VNB28" s="2"/>
      <c r="VNC28" s="2"/>
      <c r="VND28" s="2"/>
      <c r="VNE28" s="2"/>
      <c r="VNF28" s="2"/>
      <c r="VNG28" s="2"/>
      <c r="VNH28" s="2"/>
      <c r="VNI28" s="2"/>
      <c r="VNJ28" s="2"/>
      <c r="VNK28" s="2"/>
      <c r="VNL28" s="2"/>
      <c r="VNM28" s="2"/>
      <c r="VNN28" s="2"/>
      <c r="VNO28" s="2"/>
      <c r="VNP28" s="2"/>
      <c r="VNQ28" s="2"/>
      <c r="VNR28" s="2"/>
      <c r="VNS28" s="2"/>
      <c r="VNT28" s="2"/>
      <c r="VNU28" s="2"/>
      <c r="VNV28" s="2"/>
      <c r="VNW28" s="2"/>
      <c r="VNX28" s="2"/>
      <c r="VNY28" s="2"/>
      <c r="VNZ28" s="2"/>
      <c r="VOA28" s="2"/>
      <c r="VOB28" s="2"/>
      <c r="VOC28" s="2"/>
      <c r="VOD28" s="2"/>
      <c r="VOE28" s="2"/>
      <c r="VOF28" s="2"/>
      <c r="VOG28" s="2"/>
      <c r="VOH28" s="2"/>
      <c r="VOI28" s="2"/>
      <c r="VOJ28" s="2"/>
      <c r="VOK28" s="2"/>
      <c r="VOL28" s="2"/>
      <c r="VOM28" s="2"/>
      <c r="VON28" s="2"/>
      <c r="VOO28" s="2"/>
      <c r="VOP28" s="2"/>
      <c r="VOQ28" s="2"/>
      <c r="VOR28" s="2"/>
      <c r="VOS28" s="2"/>
      <c r="VOT28" s="2"/>
      <c r="VOU28" s="2"/>
      <c r="VOV28" s="2"/>
      <c r="VOW28" s="2"/>
      <c r="VOX28" s="2"/>
      <c r="VOY28" s="2"/>
      <c r="VOZ28" s="2"/>
      <c r="VPA28" s="2"/>
      <c r="VPB28" s="2"/>
      <c r="VPC28" s="2"/>
      <c r="VPD28" s="2"/>
      <c r="VPE28" s="2"/>
      <c r="VPF28" s="2"/>
      <c r="VPG28" s="2"/>
      <c r="VPH28" s="2"/>
      <c r="VPI28" s="2"/>
      <c r="VPJ28" s="2"/>
      <c r="VPK28" s="2"/>
      <c r="VPL28" s="2"/>
      <c r="VPM28" s="2"/>
      <c r="VPN28" s="2"/>
      <c r="VPO28" s="2"/>
      <c r="VPP28" s="2"/>
      <c r="VPQ28" s="2"/>
      <c r="VPR28" s="2"/>
      <c r="VPS28" s="2"/>
      <c r="VPT28" s="2"/>
      <c r="VPU28" s="2"/>
      <c r="VPV28" s="2"/>
      <c r="VPW28" s="2"/>
      <c r="VPX28" s="2"/>
      <c r="VPY28" s="2"/>
      <c r="VPZ28" s="2"/>
      <c r="VQA28" s="2"/>
      <c r="VQB28" s="2"/>
      <c r="VQC28" s="2"/>
      <c r="VQD28" s="2"/>
      <c r="VQE28" s="2"/>
      <c r="VQF28" s="2"/>
      <c r="VQG28" s="2"/>
      <c r="VQH28" s="2"/>
      <c r="VQI28" s="2"/>
      <c r="VQJ28" s="2"/>
      <c r="VQK28" s="2"/>
      <c r="VQL28" s="2"/>
      <c r="VQM28" s="2"/>
      <c r="VQN28" s="2"/>
      <c r="VQO28" s="2"/>
      <c r="VQP28" s="2"/>
      <c r="VQQ28" s="2"/>
      <c r="VQR28" s="2"/>
      <c r="VQS28" s="2"/>
      <c r="VQT28" s="2"/>
      <c r="VQU28" s="2"/>
      <c r="VQV28" s="2"/>
      <c r="VQW28" s="2"/>
      <c r="VQX28" s="2"/>
      <c r="VQY28" s="2"/>
      <c r="VQZ28" s="2"/>
      <c r="VRA28" s="2"/>
      <c r="VRB28" s="2"/>
      <c r="VRC28" s="2"/>
      <c r="VRD28" s="2"/>
      <c r="VRE28" s="2"/>
      <c r="VRF28" s="2"/>
      <c r="VRG28" s="2"/>
      <c r="VRH28" s="2"/>
      <c r="VRI28" s="2"/>
      <c r="VRJ28" s="2"/>
      <c r="VRK28" s="2"/>
      <c r="VRL28" s="2"/>
      <c r="VRM28" s="2"/>
      <c r="VRN28" s="2"/>
      <c r="VRO28" s="2"/>
      <c r="VRP28" s="2"/>
      <c r="VRQ28" s="2"/>
      <c r="VRR28" s="2"/>
      <c r="VRS28" s="2"/>
      <c r="VRT28" s="2"/>
      <c r="VRU28" s="2"/>
      <c r="VRV28" s="2"/>
      <c r="VRW28" s="2"/>
      <c r="VRX28" s="2"/>
      <c r="VRY28" s="2"/>
      <c r="VRZ28" s="2"/>
      <c r="VSA28" s="2"/>
      <c r="VSB28" s="2"/>
      <c r="VSC28" s="2"/>
      <c r="VSD28" s="2"/>
      <c r="VSE28" s="2"/>
      <c r="VSF28" s="2"/>
      <c r="VSG28" s="2"/>
      <c r="VSH28" s="2"/>
      <c r="VSI28" s="2"/>
      <c r="VSJ28" s="2"/>
      <c r="VSK28" s="2"/>
      <c r="VSL28" s="2"/>
      <c r="VSM28" s="2"/>
      <c r="VSN28" s="2"/>
      <c r="VSO28" s="2"/>
      <c r="VSP28" s="2"/>
      <c r="VSQ28" s="2"/>
      <c r="VSR28" s="2"/>
      <c r="VSS28" s="2"/>
      <c r="VST28" s="2"/>
      <c r="VSU28" s="2"/>
      <c r="VSV28" s="2"/>
      <c r="VSW28" s="2"/>
      <c r="VSX28" s="2"/>
      <c r="VSY28" s="2"/>
      <c r="VSZ28" s="2"/>
      <c r="VTA28" s="2"/>
      <c r="VTB28" s="2"/>
      <c r="VTC28" s="2"/>
      <c r="VTD28" s="2"/>
      <c r="VTE28" s="2"/>
      <c r="VTF28" s="2"/>
      <c r="VTG28" s="2"/>
      <c r="VTH28" s="2"/>
      <c r="VTI28" s="2"/>
      <c r="VTJ28" s="2"/>
      <c r="VTK28" s="2"/>
      <c r="VTL28" s="2"/>
      <c r="VTM28" s="2"/>
      <c r="VTN28" s="2"/>
      <c r="VTO28" s="2"/>
      <c r="VTP28" s="2"/>
      <c r="VTQ28" s="2"/>
      <c r="VTR28" s="2"/>
      <c r="VTS28" s="2"/>
      <c r="VTT28" s="2"/>
      <c r="VTU28" s="2"/>
      <c r="VTV28" s="2"/>
      <c r="VTW28" s="2"/>
      <c r="VTX28" s="2"/>
      <c r="VTY28" s="2"/>
      <c r="VTZ28" s="2"/>
      <c r="VUA28" s="2"/>
      <c r="VUB28" s="2"/>
      <c r="VUC28" s="2"/>
      <c r="VUD28" s="2"/>
      <c r="VUE28" s="2"/>
      <c r="VUF28" s="2"/>
      <c r="VUG28" s="2"/>
      <c r="VUH28" s="2"/>
      <c r="VUI28" s="2"/>
      <c r="VUJ28" s="2"/>
      <c r="VUK28" s="2"/>
      <c r="VUL28" s="2"/>
      <c r="VUM28" s="2"/>
      <c r="VUN28" s="2"/>
      <c r="VUO28" s="2"/>
      <c r="VUP28" s="2"/>
      <c r="VUQ28" s="2"/>
      <c r="VUR28" s="2"/>
      <c r="VUS28" s="2"/>
      <c r="VUT28" s="2"/>
      <c r="VUU28" s="2"/>
      <c r="VUV28" s="2"/>
      <c r="VUW28" s="2"/>
      <c r="VUX28" s="2"/>
      <c r="VUY28" s="2"/>
      <c r="VUZ28" s="2"/>
      <c r="VVA28" s="2"/>
      <c r="VVB28" s="2"/>
      <c r="VVC28" s="2"/>
      <c r="VVD28" s="2"/>
      <c r="VVE28" s="2"/>
      <c r="VVF28" s="2"/>
      <c r="VVG28" s="2"/>
      <c r="VVH28" s="2"/>
      <c r="VVI28" s="2"/>
      <c r="VVJ28" s="2"/>
      <c r="VVK28" s="2"/>
      <c r="VVL28" s="2"/>
      <c r="VVM28" s="2"/>
      <c r="VVN28" s="2"/>
      <c r="VVO28" s="2"/>
      <c r="VVP28" s="2"/>
      <c r="VVQ28" s="2"/>
      <c r="VVR28" s="2"/>
      <c r="VVS28" s="2"/>
      <c r="VVT28" s="2"/>
      <c r="VVU28" s="2"/>
      <c r="VVV28" s="2"/>
      <c r="VVW28" s="2"/>
      <c r="VVX28" s="2"/>
      <c r="VVY28" s="2"/>
      <c r="VVZ28" s="2"/>
      <c r="VWA28" s="2"/>
      <c r="VWB28" s="2"/>
      <c r="VWC28" s="2"/>
      <c r="VWD28" s="2"/>
      <c r="VWE28" s="2"/>
      <c r="VWF28" s="2"/>
      <c r="VWG28" s="2"/>
      <c r="VWH28" s="2"/>
      <c r="VWI28" s="2"/>
      <c r="VWJ28" s="2"/>
      <c r="VWK28" s="2"/>
      <c r="VWL28" s="2"/>
      <c r="VWM28" s="2"/>
      <c r="VWN28" s="2"/>
      <c r="VWO28" s="2"/>
      <c r="VWP28" s="2"/>
      <c r="VWQ28" s="2"/>
      <c r="VWR28" s="2"/>
      <c r="VWS28" s="2"/>
      <c r="VWT28" s="2"/>
      <c r="VWU28" s="2"/>
      <c r="VWV28" s="2"/>
      <c r="VWW28" s="2"/>
      <c r="VWX28" s="2"/>
      <c r="VWY28" s="2"/>
      <c r="VWZ28" s="2"/>
      <c r="VXA28" s="2"/>
      <c r="VXB28" s="2"/>
      <c r="VXC28" s="2"/>
      <c r="VXD28" s="2"/>
      <c r="VXE28" s="2"/>
      <c r="VXF28" s="2"/>
      <c r="VXG28" s="2"/>
      <c r="VXH28" s="2"/>
      <c r="VXI28" s="2"/>
      <c r="VXJ28" s="2"/>
      <c r="VXK28" s="2"/>
      <c r="VXL28" s="2"/>
      <c r="VXM28" s="2"/>
      <c r="VXN28" s="2"/>
      <c r="VXO28" s="2"/>
      <c r="VXP28" s="2"/>
      <c r="VXQ28" s="2"/>
      <c r="VXR28" s="2"/>
      <c r="VXS28" s="2"/>
      <c r="VXT28" s="2"/>
      <c r="VXU28" s="2"/>
      <c r="VXV28" s="2"/>
      <c r="VXW28" s="2"/>
      <c r="VXX28" s="2"/>
      <c r="VXY28" s="2"/>
      <c r="VXZ28" s="2"/>
      <c r="VYA28" s="2"/>
      <c r="VYB28" s="2"/>
      <c r="VYC28" s="2"/>
      <c r="VYD28" s="2"/>
      <c r="VYE28" s="2"/>
      <c r="VYF28" s="2"/>
      <c r="VYG28" s="2"/>
      <c r="VYH28" s="2"/>
      <c r="VYI28" s="2"/>
      <c r="VYJ28" s="2"/>
      <c r="VYK28" s="2"/>
      <c r="VYL28" s="2"/>
      <c r="VYM28" s="2"/>
      <c r="VYN28" s="2"/>
      <c r="VYO28" s="2"/>
      <c r="VYP28" s="2"/>
      <c r="VYQ28" s="2"/>
      <c r="VYR28" s="2"/>
      <c r="VYS28" s="2"/>
      <c r="VYT28" s="2"/>
      <c r="VYU28" s="2"/>
      <c r="VYV28" s="2"/>
      <c r="VYW28" s="2"/>
      <c r="VYX28" s="2"/>
      <c r="VYY28" s="2"/>
      <c r="VYZ28" s="2"/>
      <c r="VZA28" s="2"/>
      <c r="VZB28" s="2"/>
      <c r="VZC28" s="2"/>
      <c r="VZD28" s="2"/>
      <c r="VZE28" s="2"/>
      <c r="VZF28" s="2"/>
      <c r="VZG28" s="2"/>
      <c r="VZH28" s="2"/>
      <c r="VZI28" s="2"/>
      <c r="VZJ28" s="2"/>
      <c r="VZK28" s="2"/>
      <c r="VZL28" s="2"/>
      <c r="VZM28" s="2"/>
      <c r="VZN28" s="2"/>
      <c r="VZO28" s="2"/>
      <c r="VZP28" s="2"/>
      <c r="VZQ28" s="2"/>
      <c r="VZR28" s="2"/>
      <c r="VZS28" s="2"/>
      <c r="VZT28" s="2"/>
      <c r="VZU28" s="2"/>
      <c r="VZV28" s="2"/>
      <c r="VZW28" s="2"/>
      <c r="VZX28" s="2"/>
      <c r="VZY28" s="2"/>
      <c r="VZZ28" s="2"/>
      <c r="WAA28" s="2"/>
      <c r="WAB28" s="2"/>
      <c r="WAC28" s="2"/>
      <c r="WAD28" s="2"/>
      <c r="WAE28" s="2"/>
      <c r="WAF28" s="2"/>
      <c r="WAG28" s="2"/>
      <c r="WAH28" s="2"/>
      <c r="WAI28" s="2"/>
      <c r="WAJ28" s="2"/>
      <c r="WAK28" s="2"/>
      <c r="WAL28" s="2"/>
      <c r="WAM28" s="2"/>
      <c r="WAN28" s="2"/>
      <c r="WAO28" s="2"/>
      <c r="WAP28" s="2"/>
      <c r="WAQ28" s="2"/>
      <c r="WAR28" s="2"/>
      <c r="WAS28" s="2"/>
      <c r="WAT28" s="2"/>
      <c r="WAU28" s="2"/>
      <c r="WAV28" s="2"/>
      <c r="WAW28" s="2"/>
      <c r="WAX28" s="2"/>
      <c r="WAY28" s="2"/>
      <c r="WAZ28" s="2"/>
      <c r="WBA28" s="2"/>
      <c r="WBB28" s="2"/>
      <c r="WBC28" s="2"/>
      <c r="WBD28" s="2"/>
      <c r="WBE28" s="2"/>
      <c r="WBF28" s="2"/>
      <c r="WBG28" s="2"/>
      <c r="WBH28" s="2"/>
      <c r="WBI28" s="2"/>
      <c r="WBJ28" s="2"/>
      <c r="WBK28" s="2"/>
      <c r="WBL28" s="2"/>
      <c r="WBM28" s="2"/>
      <c r="WBN28" s="2"/>
      <c r="WBO28" s="2"/>
      <c r="WBP28" s="2"/>
      <c r="WBQ28" s="2"/>
      <c r="WBR28" s="2"/>
      <c r="WBS28" s="2"/>
      <c r="WBT28" s="2"/>
      <c r="WBU28" s="2"/>
      <c r="WBV28" s="2"/>
      <c r="WBW28" s="2"/>
      <c r="WBX28" s="2"/>
      <c r="WBY28" s="2"/>
      <c r="WBZ28" s="2"/>
      <c r="WCA28" s="2"/>
      <c r="WCB28" s="2"/>
      <c r="WCC28" s="2"/>
      <c r="WCD28" s="2"/>
      <c r="WCE28" s="2"/>
      <c r="WCF28" s="2"/>
      <c r="WCG28" s="2"/>
      <c r="WCH28" s="2"/>
      <c r="WCI28" s="2"/>
      <c r="WCJ28" s="2"/>
      <c r="WCK28" s="2"/>
      <c r="WCL28" s="2"/>
      <c r="WCM28" s="2"/>
      <c r="WCN28" s="2"/>
      <c r="WCO28" s="2"/>
      <c r="WCP28" s="2"/>
      <c r="WCQ28" s="2"/>
      <c r="WCR28" s="2"/>
      <c r="WCS28" s="2"/>
      <c r="WCT28" s="2"/>
      <c r="WCU28" s="2"/>
      <c r="WCV28" s="2"/>
      <c r="WCW28" s="2"/>
      <c r="WCX28" s="2"/>
      <c r="WCY28" s="2"/>
      <c r="WCZ28" s="2"/>
      <c r="WDA28" s="2"/>
      <c r="WDB28" s="2"/>
      <c r="WDC28" s="2"/>
      <c r="WDD28" s="2"/>
      <c r="WDE28" s="2"/>
      <c r="WDF28" s="2"/>
      <c r="WDG28" s="2"/>
      <c r="WDH28" s="2"/>
      <c r="WDI28" s="2"/>
      <c r="WDJ28" s="2"/>
      <c r="WDK28" s="2"/>
      <c r="WDL28" s="2"/>
      <c r="WDM28" s="2"/>
      <c r="WDN28" s="2"/>
      <c r="WDO28" s="2"/>
      <c r="WDP28" s="2"/>
      <c r="WDQ28" s="2"/>
      <c r="WDR28" s="2"/>
      <c r="WDS28" s="2"/>
      <c r="WDT28" s="2"/>
      <c r="WDU28" s="2"/>
      <c r="WDV28" s="2"/>
      <c r="WDW28" s="2"/>
      <c r="WDX28" s="2"/>
      <c r="WDY28" s="2"/>
      <c r="WDZ28" s="2"/>
      <c r="WEA28" s="2"/>
      <c r="WEB28" s="2"/>
      <c r="WEC28" s="2"/>
      <c r="WED28" s="2"/>
      <c r="WEE28" s="2"/>
      <c r="WEF28" s="2"/>
      <c r="WEG28" s="2"/>
      <c r="WEH28" s="2"/>
      <c r="WEI28" s="2"/>
      <c r="WEJ28" s="2"/>
      <c r="WEK28" s="2"/>
      <c r="WEL28" s="2"/>
      <c r="WEM28" s="2"/>
      <c r="WEN28" s="2"/>
      <c r="WEO28" s="2"/>
      <c r="WEP28" s="2"/>
      <c r="WEQ28" s="2"/>
      <c r="WER28" s="2"/>
      <c r="WES28" s="2"/>
      <c r="WET28" s="2"/>
      <c r="WEU28" s="2"/>
      <c r="WEV28" s="2"/>
      <c r="WEW28" s="2"/>
      <c r="WEX28" s="2"/>
      <c r="WEY28" s="2"/>
      <c r="WEZ28" s="2"/>
      <c r="WFA28" s="2"/>
      <c r="WFB28" s="2"/>
      <c r="WFC28" s="2"/>
      <c r="WFD28" s="2"/>
      <c r="WFE28" s="2"/>
      <c r="WFF28" s="2"/>
      <c r="WFG28" s="2"/>
      <c r="WFH28" s="2"/>
      <c r="WFI28" s="2"/>
      <c r="WFJ28" s="2"/>
      <c r="WFK28" s="2"/>
      <c r="WFL28" s="2"/>
      <c r="WFM28" s="2"/>
      <c r="WFN28" s="2"/>
      <c r="WFO28" s="2"/>
      <c r="WFP28" s="2"/>
      <c r="WFQ28" s="2"/>
      <c r="WFR28" s="2"/>
      <c r="WFS28" s="2"/>
      <c r="WFT28" s="2"/>
      <c r="WFU28" s="2"/>
      <c r="WFV28" s="2"/>
      <c r="WFW28" s="2"/>
      <c r="WFX28" s="2"/>
      <c r="WFY28" s="2"/>
      <c r="WFZ28" s="2"/>
      <c r="WGA28" s="2"/>
      <c r="WGB28" s="2"/>
      <c r="WGC28" s="2"/>
      <c r="WGD28" s="2"/>
      <c r="WGE28" s="2"/>
      <c r="WGF28" s="2"/>
      <c r="WGG28" s="2"/>
      <c r="WGH28" s="2"/>
      <c r="WGI28" s="2"/>
      <c r="WGJ28" s="2"/>
      <c r="WGK28" s="2"/>
      <c r="WGL28" s="2"/>
      <c r="WGM28" s="2"/>
      <c r="WGN28" s="2"/>
      <c r="WGO28" s="2"/>
      <c r="WGP28" s="2"/>
      <c r="WGQ28" s="2"/>
      <c r="WGR28" s="2"/>
      <c r="WGS28" s="2"/>
      <c r="WGT28" s="2"/>
      <c r="WGU28" s="2"/>
      <c r="WGV28" s="2"/>
      <c r="WGW28" s="2"/>
      <c r="WGX28" s="2"/>
      <c r="WGY28" s="2"/>
      <c r="WGZ28" s="2"/>
      <c r="WHA28" s="2"/>
      <c r="WHB28" s="2"/>
      <c r="WHC28" s="2"/>
      <c r="WHD28" s="2"/>
      <c r="WHE28" s="2"/>
      <c r="WHF28" s="2"/>
      <c r="WHG28" s="2"/>
      <c r="WHH28" s="2"/>
      <c r="WHI28" s="2"/>
      <c r="WHJ28" s="2"/>
      <c r="WHK28" s="2"/>
      <c r="WHL28" s="2"/>
      <c r="WHM28" s="2"/>
      <c r="WHN28" s="2"/>
      <c r="WHO28" s="2"/>
      <c r="WHP28" s="2"/>
      <c r="WHQ28" s="2"/>
      <c r="WHR28" s="2"/>
      <c r="WHS28" s="2"/>
      <c r="WHT28" s="2"/>
      <c r="WHU28" s="2"/>
      <c r="WHV28" s="2"/>
      <c r="WHW28" s="2"/>
      <c r="WHX28" s="2"/>
      <c r="WHY28" s="2"/>
      <c r="WHZ28" s="2"/>
      <c r="WIA28" s="2"/>
      <c r="WIB28" s="2"/>
      <c r="WIC28" s="2"/>
      <c r="WID28" s="2"/>
      <c r="WIE28" s="2"/>
      <c r="WIF28" s="2"/>
      <c r="WIG28" s="2"/>
      <c r="WIH28" s="2"/>
      <c r="WII28" s="2"/>
      <c r="WIJ28" s="2"/>
      <c r="WIK28" s="2"/>
      <c r="WIL28" s="2"/>
      <c r="WIM28" s="2"/>
      <c r="WIN28" s="2"/>
      <c r="WIO28" s="2"/>
      <c r="WIP28" s="2"/>
      <c r="WIQ28" s="2"/>
      <c r="WIR28" s="2"/>
      <c r="WIS28" s="2"/>
      <c r="WIT28" s="2"/>
      <c r="WIU28" s="2"/>
      <c r="WIV28" s="2"/>
      <c r="WIW28" s="2"/>
      <c r="WIX28" s="2"/>
      <c r="WIY28" s="2"/>
      <c r="WIZ28" s="2"/>
      <c r="WJA28" s="2"/>
      <c r="WJB28" s="2"/>
      <c r="WJC28" s="2"/>
      <c r="WJD28" s="2"/>
      <c r="WJE28" s="2"/>
      <c r="WJF28" s="2"/>
      <c r="WJG28" s="2"/>
      <c r="WJH28" s="2"/>
      <c r="WJI28" s="2"/>
      <c r="WJJ28" s="2"/>
      <c r="WJK28" s="2"/>
      <c r="WJL28" s="2"/>
      <c r="WJM28" s="2"/>
      <c r="WJN28" s="2"/>
      <c r="WJO28" s="2"/>
      <c r="WJP28" s="2"/>
      <c r="WJQ28" s="2"/>
      <c r="WJR28" s="2"/>
      <c r="WJS28" s="2"/>
      <c r="WJT28" s="2"/>
      <c r="WJU28" s="2"/>
      <c r="WJV28" s="2"/>
      <c r="WJW28" s="2"/>
      <c r="WJX28" s="2"/>
      <c r="WJY28" s="2"/>
      <c r="WJZ28" s="2"/>
      <c r="WKA28" s="2"/>
      <c r="WKB28" s="2"/>
      <c r="WKC28" s="2"/>
      <c r="WKD28" s="2"/>
      <c r="WKE28" s="2"/>
      <c r="WKF28" s="2"/>
      <c r="WKG28" s="2"/>
      <c r="WKH28" s="2"/>
      <c r="WKI28" s="2"/>
      <c r="WKJ28" s="2"/>
      <c r="WKK28" s="2"/>
      <c r="WKL28" s="2"/>
      <c r="WKM28" s="2"/>
      <c r="WKN28" s="2"/>
      <c r="WKO28" s="2"/>
      <c r="WKP28" s="2"/>
      <c r="WKQ28" s="2"/>
      <c r="WKR28" s="2"/>
      <c r="WKS28" s="2"/>
      <c r="WKT28" s="2"/>
      <c r="WKU28" s="2"/>
      <c r="WKV28" s="2"/>
      <c r="WKW28" s="2"/>
      <c r="WKX28" s="2"/>
      <c r="WKY28" s="2"/>
      <c r="WKZ28" s="2"/>
      <c r="WLA28" s="2"/>
      <c r="WLB28" s="2"/>
      <c r="WLC28" s="2"/>
      <c r="WLD28" s="2"/>
      <c r="WLE28" s="2"/>
      <c r="WLF28" s="2"/>
      <c r="WLG28" s="2"/>
      <c r="WLH28" s="2"/>
      <c r="WLI28" s="2"/>
      <c r="WLJ28" s="2"/>
      <c r="WLK28" s="2"/>
      <c r="WLL28" s="2"/>
      <c r="WLM28" s="2"/>
      <c r="WLN28" s="2"/>
      <c r="WLO28" s="2"/>
      <c r="WLP28" s="2"/>
      <c r="WLQ28" s="2"/>
      <c r="WLR28" s="2"/>
      <c r="WLS28" s="2"/>
      <c r="WLT28" s="2"/>
      <c r="WLU28" s="2"/>
      <c r="WLV28" s="2"/>
      <c r="WLW28" s="2"/>
      <c r="WLX28" s="2"/>
      <c r="WLY28" s="2"/>
      <c r="WLZ28" s="2"/>
      <c r="WMA28" s="2"/>
      <c r="WMB28" s="2"/>
      <c r="WMC28" s="2"/>
      <c r="WMD28" s="2"/>
      <c r="WME28" s="2"/>
      <c r="WMF28" s="2"/>
      <c r="WMG28" s="2"/>
      <c r="WMH28" s="2"/>
      <c r="WMI28" s="2"/>
      <c r="WMJ28" s="2"/>
      <c r="WMK28" s="2"/>
      <c r="WML28" s="2"/>
      <c r="WMM28" s="2"/>
      <c r="WMN28" s="2"/>
      <c r="WMO28" s="2"/>
      <c r="WMP28" s="2"/>
      <c r="WMQ28" s="2"/>
      <c r="WMR28" s="2"/>
      <c r="WMS28" s="2"/>
      <c r="WMT28" s="2"/>
      <c r="WMU28" s="2"/>
      <c r="WMV28" s="2"/>
      <c r="WMW28" s="2"/>
      <c r="WMX28" s="2"/>
      <c r="WMY28" s="2"/>
      <c r="WMZ28" s="2"/>
      <c r="WNA28" s="2"/>
      <c r="WNB28" s="2"/>
      <c r="WNC28" s="2"/>
      <c r="WND28" s="2"/>
      <c r="WNE28" s="2"/>
      <c r="WNF28" s="2"/>
      <c r="WNG28" s="2"/>
      <c r="WNH28" s="2"/>
      <c r="WNI28" s="2"/>
      <c r="WNJ28" s="2"/>
      <c r="WNK28" s="2"/>
      <c r="WNL28" s="2"/>
      <c r="WNM28" s="2"/>
      <c r="WNN28" s="2"/>
      <c r="WNO28" s="2"/>
      <c r="WNP28" s="2"/>
      <c r="WNQ28" s="2"/>
      <c r="WNR28" s="2"/>
      <c r="WNS28" s="2"/>
      <c r="WNT28" s="2"/>
      <c r="WNU28" s="2"/>
      <c r="WNV28" s="2"/>
      <c r="WNW28" s="2"/>
      <c r="WNX28" s="2"/>
      <c r="WNY28" s="2"/>
      <c r="WNZ28" s="2"/>
      <c r="WOA28" s="2"/>
      <c r="WOB28" s="2"/>
      <c r="WOC28" s="2"/>
      <c r="WOD28" s="2"/>
      <c r="WOE28" s="2"/>
      <c r="WOF28" s="2"/>
      <c r="WOG28" s="2"/>
      <c r="WOH28" s="2"/>
      <c r="WOI28" s="2"/>
      <c r="WOJ28" s="2"/>
      <c r="WOK28" s="2"/>
      <c r="WOL28" s="2"/>
      <c r="WOM28" s="2"/>
      <c r="WON28" s="2"/>
      <c r="WOO28" s="2"/>
      <c r="WOP28" s="2"/>
      <c r="WOQ28" s="2"/>
      <c r="WOR28" s="2"/>
      <c r="WOS28" s="2"/>
      <c r="WOT28" s="2"/>
      <c r="WOU28" s="2"/>
      <c r="WOV28" s="2"/>
      <c r="WOW28" s="2"/>
      <c r="WOX28" s="2"/>
      <c r="WOY28" s="2"/>
      <c r="WOZ28" s="2"/>
      <c r="WPA28" s="2"/>
      <c r="WPB28" s="2"/>
      <c r="WPC28" s="2"/>
      <c r="WPD28" s="2"/>
      <c r="WPE28" s="2"/>
      <c r="WPF28" s="2"/>
      <c r="WPG28" s="2"/>
      <c r="WPH28" s="2"/>
      <c r="WPI28" s="2"/>
      <c r="WPJ28" s="2"/>
      <c r="WPK28" s="2"/>
      <c r="WPL28" s="2"/>
      <c r="WPM28" s="2"/>
      <c r="WPN28" s="2"/>
      <c r="WPO28" s="2"/>
      <c r="WPP28" s="2"/>
      <c r="WPQ28" s="2"/>
      <c r="WPR28" s="2"/>
      <c r="WPS28" s="2"/>
      <c r="WPT28" s="2"/>
      <c r="WPU28" s="2"/>
      <c r="WPV28" s="2"/>
      <c r="WPW28" s="2"/>
      <c r="WPX28" s="2"/>
      <c r="WPY28" s="2"/>
      <c r="WPZ28" s="2"/>
      <c r="WQA28" s="2"/>
      <c r="WQB28" s="2"/>
      <c r="WQC28" s="2"/>
      <c r="WQD28" s="2"/>
      <c r="WQE28" s="2"/>
      <c r="WQF28" s="2"/>
      <c r="WQG28" s="2"/>
      <c r="WQH28" s="2"/>
      <c r="WQI28" s="2"/>
      <c r="WQJ28" s="2"/>
      <c r="WQK28" s="2"/>
      <c r="WQL28" s="2"/>
      <c r="WQM28" s="2"/>
      <c r="WQN28" s="2"/>
      <c r="WQO28" s="2"/>
      <c r="WQP28" s="2"/>
      <c r="WQQ28" s="2"/>
      <c r="WQR28" s="2"/>
      <c r="WQS28" s="2"/>
      <c r="WQT28" s="2"/>
      <c r="WQU28" s="2"/>
      <c r="WQV28" s="2"/>
      <c r="WQW28" s="2"/>
      <c r="WQX28" s="2"/>
      <c r="WQY28" s="2"/>
      <c r="WQZ28" s="2"/>
      <c r="WRA28" s="2"/>
      <c r="WRB28" s="2"/>
      <c r="WRC28" s="2"/>
      <c r="WRD28" s="2"/>
      <c r="WRE28" s="2"/>
      <c r="WRF28" s="2"/>
      <c r="WRG28" s="2"/>
      <c r="WRH28" s="2"/>
      <c r="WRI28" s="2"/>
      <c r="WRJ28" s="2"/>
      <c r="WRK28" s="2"/>
      <c r="WRL28" s="2"/>
      <c r="WRM28" s="2"/>
      <c r="WRN28" s="2"/>
      <c r="WRO28" s="2"/>
      <c r="WRP28" s="2"/>
      <c r="WRQ28" s="2"/>
      <c r="WRR28" s="2"/>
      <c r="WRS28" s="2"/>
      <c r="WRT28" s="2"/>
      <c r="WRU28" s="2"/>
      <c r="WRV28" s="2"/>
      <c r="WRW28" s="2"/>
      <c r="WRX28" s="2"/>
      <c r="WRY28" s="2"/>
      <c r="WRZ28" s="2"/>
      <c r="WSA28" s="2"/>
      <c r="WSB28" s="2"/>
      <c r="WSC28" s="2"/>
      <c r="WSD28" s="2"/>
      <c r="WSE28" s="2"/>
      <c r="WSF28" s="2"/>
      <c r="WSG28" s="2"/>
      <c r="WSH28" s="2"/>
      <c r="WSI28" s="2"/>
      <c r="WSJ28" s="2"/>
      <c r="WSK28" s="2"/>
      <c r="WSL28" s="2"/>
      <c r="WSM28" s="2"/>
      <c r="WSN28" s="2"/>
      <c r="WSO28" s="2"/>
      <c r="WSP28" s="2"/>
      <c r="WSQ28" s="2"/>
      <c r="WSR28" s="2"/>
      <c r="WSS28" s="2"/>
      <c r="WST28" s="2"/>
      <c r="WSU28" s="2"/>
      <c r="WSV28" s="2"/>
      <c r="WSW28" s="2"/>
      <c r="WSX28" s="2"/>
      <c r="WSY28" s="2"/>
      <c r="WSZ28" s="2"/>
      <c r="WTA28" s="2"/>
      <c r="WTB28" s="2"/>
      <c r="WTC28" s="2"/>
      <c r="WTD28" s="2"/>
      <c r="WTE28" s="2"/>
      <c r="WTF28" s="2"/>
      <c r="WTG28" s="2"/>
      <c r="WTH28" s="2"/>
      <c r="WTI28" s="2"/>
      <c r="WTJ28" s="2"/>
      <c r="WTK28" s="2"/>
      <c r="WTL28" s="2"/>
      <c r="WTM28" s="2"/>
      <c r="WTN28" s="2"/>
      <c r="WTO28" s="2"/>
      <c r="WTP28" s="2"/>
      <c r="WTQ28" s="2"/>
      <c r="WTR28" s="2"/>
      <c r="WTS28" s="2"/>
      <c r="WTT28" s="2"/>
      <c r="WTU28" s="2"/>
      <c r="WTV28" s="2"/>
      <c r="WTW28" s="2"/>
      <c r="WTX28" s="2"/>
      <c r="WTY28" s="2"/>
      <c r="WTZ28" s="2"/>
      <c r="WUA28" s="2"/>
      <c r="WUB28" s="2"/>
      <c r="WUC28" s="2"/>
      <c r="WUD28" s="2"/>
      <c r="WUE28" s="2"/>
      <c r="WUF28" s="2"/>
      <c r="WUG28" s="2"/>
      <c r="WUH28" s="2"/>
      <c r="WUI28" s="2"/>
      <c r="WUJ28" s="2"/>
      <c r="WUK28" s="2"/>
      <c r="WUL28" s="2"/>
      <c r="WUM28" s="2"/>
      <c r="WUN28" s="2"/>
      <c r="WUO28" s="2"/>
      <c r="WUP28" s="2"/>
      <c r="WUQ28" s="2"/>
      <c r="WUR28" s="2"/>
      <c r="WUS28" s="2"/>
      <c r="WUT28" s="2"/>
      <c r="WUU28" s="2"/>
      <c r="WUV28" s="2"/>
      <c r="WUW28" s="2"/>
      <c r="WUX28" s="2"/>
      <c r="WUY28" s="2"/>
      <c r="WUZ28" s="2"/>
      <c r="WVA28" s="2"/>
      <c r="WVB28" s="2"/>
      <c r="WVC28" s="2"/>
      <c r="WVD28" s="2"/>
      <c r="WVE28" s="2"/>
      <c r="WVF28" s="2"/>
      <c r="WVG28" s="2"/>
      <c r="WVH28" s="2"/>
      <c r="WVI28" s="2"/>
      <c r="WVJ28" s="2"/>
      <c r="WVK28" s="2"/>
      <c r="WVL28" s="2"/>
      <c r="WVM28" s="2"/>
      <c r="WVN28" s="2"/>
      <c r="WVO28" s="2"/>
      <c r="WVP28" s="2"/>
      <c r="WVQ28" s="2"/>
      <c r="WVR28" s="2"/>
      <c r="WVS28" s="2"/>
      <c r="WVT28" s="2"/>
      <c r="WVU28" s="2"/>
      <c r="WVV28" s="2"/>
      <c r="WVW28" s="2"/>
      <c r="WVX28" s="2"/>
      <c r="WVY28" s="2"/>
      <c r="WVZ28" s="2"/>
      <c r="WWA28" s="2"/>
      <c r="WWB28" s="2"/>
      <c r="WWC28" s="2"/>
      <c r="WWD28" s="2"/>
      <c r="WWE28" s="2"/>
      <c r="WWF28" s="2"/>
      <c r="WWG28" s="2"/>
      <c r="WWH28" s="2"/>
      <c r="WWI28" s="2"/>
      <c r="WWJ28" s="2"/>
      <c r="WWK28" s="2"/>
      <c r="WWL28" s="2"/>
      <c r="WWM28" s="2"/>
      <c r="WWN28" s="2"/>
      <c r="WWO28" s="2"/>
      <c r="WWP28" s="2"/>
      <c r="WWQ28" s="2"/>
      <c r="WWR28" s="2"/>
      <c r="WWS28" s="2"/>
      <c r="WWT28" s="2"/>
      <c r="WWU28" s="2"/>
      <c r="WWV28" s="2"/>
      <c r="WWW28" s="2"/>
      <c r="WWX28" s="2"/>
      <c r="WWY28" s="2"/>
      <c r="WWZ28" s="2"/>
      <c r="WXA28" s="2"/>
      <c r="WXB28" s="2"/>
      <c r="WXC28" s="2"/>
      <c r="WXD28" s="2"/>
      <c r="WXE28" s="2"/>
      <c r="WXF28" s="2"/>
      <c r="WXG28" s="2"/>
      <c r="WXH28" s="2"/>
      <c r="WXI28" s="2"/>
      <c r="WXJ28" s="2"/>
      <c r="WXK28" s="2"/>
      <c r="WXL28" s="2"/>
      <c r="WXM28" s="2"/>
      <c r="WXN28" s="2"/>
      <c r="WXO28" s="2"/>
      <c r="WXP28" s="2"/>
      <c r="WXQ28" s="2"/>
      <c r="WXR28" s="2"/>
      <c r="WXS28" s="2"/>
      <c r="WXT28" s="2"/>
      <c r="WXU28" s="2"/>
      <c r="WXV28" s="2"/>
      <c r="WXW28" s="2"/>
      <c r="WXX28" s="2"/>
      <c r="WXY28" s="2"/>
      <c r="WXZ28" s="2"/>
      <c r="WYA28" s="2"/>
      <c r="WYB28" s="2"/>
      <c r="WYC28" s="2"/>
      <c r="WYD28" s="2"/>
      <c r="WYE28" s="2"/>
      <c r="WYF28" s="2"/>
      <c r="WYG28" s="2"/>
      <c r="WYH28" s="2"/>
      <c r="WYI28" s="2"/>
      <c r="WYJ28" s="2"/>
      <c r="WYK28" s="2"/>
      <c r="WYL28" s="2"/>
      <c r="WYM28" s="2"/>
      <c r="WYN28" s="2"/>
      <c r="WYO28" s="2"/>
      <c r="WYP28" s="2"/>
      <c r="WYQ28" s="2"/>
      <c r="WYR28" s="2"/>
      <c r="WYS28" s="2"/>
      <c r="WYT28" s="2"/>
      <c r="WYU28" s="2"/>
      <c r="WYV28" s="2"/>
      <c r="WYW28" s="2"/>
      <c r="WYX28" s="2"/>
      <c r="WYY28" s="2"/>
      <c r="WYZ28" s="2"/>
      <c r="WZA28" s="2"/>
      <c r="WZB28" s="2"/>
      <c r="WZC28" s="2"/>
      <c r="WZD28" s="2"/>
      <c r="WZE28" s="2"/>
      <c r="WZF28" s="2"/>
      <c r="WZG28" s="2"/>
      <c r="WZH28" s="2"/>
      <c r="WZI28" s="2"/>
      <c r="WZJ28" s="2"/>
      <c r="WZK28" s="2"/>
      <c r="WZL28" s="2"/>
      <c r="WZM28" s="2"/>
      <c r="WZN28" s="2"/>
      <c r="WZO28" s="2"/>
      <c r="WZP28" s="2"/>
      <c r="WZQ28" s="2"/>
      <c r="WZR28" s="2"/>
      <c r="WZS28" s="2"/>
      <c r="WZT28" s="2"/>
      <c r="WZU28" s="2"/>
      <c r="WZV28" s="2"/>
      <c r="WZW28" s="2"/>
      <c r="WZX28" s="2"/>
      <c r="WZY28" s="2"/>
      <c r="WZZ28" s="2"/>
      <c r="XAA28" s="2"/>
      <c r="XAB28" s="2"/>
      <c r="XAC28" s="2"/>
      <c r="XAD28" s="2"/>
      <c r="XAE28" s="2"/>
      <c r="XAF28" s="2"/>
      <c r="XAG28" s="2"/>
      <c r="XAH28" s="2"/>
      <c r="XAI28" s="2"/>
      <c r="XAJ28" s="2"/>
      <c r="XAK28" s="2"/>
      <c r="XAL28" s="2"/>
      <c r="XAM28" s="2"/>
      <c r="XAN28" s="2"/>
      <c r="XAO28" s="2"/>
      <c r="XAP28" s="2"/>
      <c r="XAQ28" s="2"/>
      <c r="XAR28" s="2"/>
      <c r="XAS28" s="2"/>
      <c r="XAT28" s="2"/>
      <c r="XAU28" s="2"/>
      <c r="XAV28" s="2"/>
      <c r="XAW28" s="2"/>
      <c r="XAX28" s="2"/>
      <c r="XAY28" s="2"/>
      <c r="XAZ28" s="2"/>
      <c r="XBA28" s="2"/>
      <c r="XBB28" s="2"/>
      <c r="XBC28" s="2"/>
      <c r="XBD28" s="2"/>
      <c r="XBE28" s="2"/>
      <c r="XBF28" s="2"/>
      <c r="XBG28" s="2"/>
      <c r="XBH28" s="2"/>
      <c r="XBI28" s="2"/>
      <c r="XBJ28" s="2"/>
      <c r="XBK28" s="2"/>
      <c r="XBL28" s="2"/>
      <c r="XBM28" s="2"/>
      <c r="XBN28" s="2"/>
      <c r="XBO28" s="2"/>
      <c r="XBP28" s="2"/>
      <c r="XBQ28" s="2"/>
      <c r="XBR28" s="2"/>
      <c r="XBS28" s="2"/>
      <c r="XBT28" s="2"/>
      <c r="XBU28" s="2"/>
      <c r="XBV28" s="2"/>
      <c r="XBW28" s="2"/>
      <c r="XBX28" s="2"/>
      <c r="XBY28" s="2"/>
      <c r="XBZ28" s="2"/>
      <c r="XCA28" s="2"/>
      <c r="XCB28" s="2"/>
      <c r="XCC28" s="2"/>
      <c r="XCD28" s="2"/>
      <c r="XCE28" s="2"/>
      <c r="XCF28" s="2"/>
      <c r="XCG28" s="2"/>
      <c r="XCH28" s="2"/>
      <c r="XCI28" s="2"/>
      <c r="XCJ28" s="2"/>
      <c r="XCK28" s="2"/>
      <c r="XCL28" s="2"/>
      <c r="XCM28" s="2"/>
      <c r="XCN28" s="2"/>
      <c r="XCO28" s="2"/>
      <c r="XCP28" s="2"/>
      <c r="XCQ28" s="2"/>
      <c r="XCR28" s="2"/>
      <c r="XCS28" s="2"/>
      <c r="XCT28" s="2"/>
      <c r="XCU28" s="2"/>
      <c r="XCV28" s="2"/>
      <c r="XCW28" s="2"/>
      <c r="XCX28" s="2"/>
      <c r="XCY28" s="2"/>
      <c r="XCZ28" s="2"/>
      <c r="XDA28" s="2"/>
      <c r="XDB28" s="2"/>
      <c r="XDC28" s="2"/>
      <c r="XDD28" s="2"/>
      <c r="XDE28" s="2"/>
      <c r="XDF28" s="2"/>
      <c r="XDG28" s="2"/>
      <c r="XDH28" s="2"/>
      <c r="XDI28" s="2"/>
      <c r="XDJ28" s="2"/>
      <c r="XDK28" s="2"/>
      <c r="XDL28" s="2"/>
      <c r="XDM28" s="2"/>
      <c r="XDN28" s="2"/>
      <c r="XDO28" s="2"/>
      <c r="XDP28" s="2"/>
      <c r="XDQ28" s="2"/>
      <c r="XDR28" s="2"/>
      <c r="XDS28" s="2"/>
      <c r="XDT28" s="2"/>
      <c r="XDU28" s="2"/>
      <c r="XDV28" s="2"/>
      <c r="XDW28" s="2"/>
      <c r="XDX28" s="2"/>
      <c r="XDY28" s="2"/>
      <c r="XDZ28" s="2"/>
      <c r="XEA28" s="2"/>
      <c r="XEB28" s="2"/>
      <c r="XEC28" s="2"/>
      <c r="XED28" s="2"/>
      <c r="XEE28" s="2"/>
      <c r="XEF28" s="2"/>
      <c r="XEG28" s="2"/>
      <c r="XEH28" s="2"/>
      <c r="XEI28" s="2"/>
      <c r="XEJ28" s="2"/>
      <c r="XEK28" s="2"/>
      <c r="XEL28" s="2"/>
      <c r="XEM28" s="2"/>
      <c r="XEN28" s="2"/>
      <c r="XEO28" s="2"/>
      <c r="XEP28" s="2"/>
      <c r="XEQ28" s="2"/>
      <c r="XER28" s="2"/>
      <c r="XES28" s="2"/>
      <c r="XET28" s="2"/>
      <c r="XEU28" s="2"/>
      <c r="XEV28" s="2"/>
      <c r="XEW28" s="2"/>
      <c r="XEX28" s="2"/>
      <c r="XEY28" s="2"/>
      <c r="XEZ28" s="2"/>
      <c r="XFA28" s="2"/>
      <c r="XFB28" s="2"/>
      <c r="XFC28" s="2"/>
      <c r="XFD28" s="2"/>
    </row>
    <row r="29" s="3" customFormat="1" ht="109" customHeight="1" spans="1:1024 1025:16384">
      <c r="A29" s="29">
        <v>24</v>
      </c>
      <c r="B29" s="41"/>
      <c r="C29" s="40" t="s">
        <v>1015</v>
      </c>
      <c r="D29" s="40" t="s">
        <v>1012</v>
      </c>
      <c r="E29" s="41" t="s">
        <v>1016</v>
      </c>
      <c r="F29" s="40" t="s">
        <v>308</v>
      </c>
      <c r="G29" s="40">
        <v>1</v>
      </c>
      <c r="H29" s="32"/>
      <c r="I29" s="32">
        <f t="shared" si="0"/>
        <v>0</v>
      </c>
      <c r="J29" s="40"/>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c r="AUY29" s="2"/>
      <c r="AUZ29" s="2"/>
      <c r="AVA29" s="2"/>
      <c r="AVB29" s="2"/>
      <c r="AVC29" s="2"/>
      <c r="AVD29" s="2"/>
      <c r="AVE29" s="2"/>
      <c r="AVF29" s="2"/>
      <c r="AVG29" s="2"/>
      <c r="AVH29" s="2"/>
      <c r="AVI29" s="2"/>
      <c r="AVJ29" s="2"/>
      <c r="AVK29" s="2"/>
      <c r="AVL29" s="2"/>
      <c r="AVM29" s="2"/>
      <c r="AVN29" s="2"/>
      <c r="AVO29" s="2"/>
      <c r="AVP29" s="2"/>
      <c r="AVQ29" s="2"/>
      <c r="AVR29" s="2"/>
      <c r="AVS29" s="2"/>
      <c r="AVT29" s="2"/>
      <c r="AVU29" s="2"/>
      <c r="AVV29" s="2"/>
      <c r="AVW29" s="2"/>
      <c r="AVX29" s="2"/>
      <c r="AVY29" s="2"/>
      <c r="AVZ29" s="2"/>
      <c r="AWA29" s="2"/>
      <c r="AWB29" s="2"/>
      <c r="AWC29" s="2"/>
      <c r="AWD29" s="2"/>
      <c r="AWE29" s="2"/>
      <c r="AWF29" s="2"/>
      <c r="AWG29" s="2"/>
      <c r="AWH29" s="2"/>
      <c r="AWI29" s="2"/>
      <c r="AWJ29" s="2"/>
      <c r="AWK29" s="2"/>
      <c r="AWL29" s="2"/>
      <c r="AWM29" s="2"/>
      <c r="AWN29" s="2"/>
      <c r="AWO29" s="2"/>
      <c r="AWP29" s="2"/>
      <c r="AWQ29" s="2"/>
      <c r="AWR29" s="2"/>
      <c r="AWS29" s="2"/>
      <c r="AWT29" s="2"/>
      <c r="AWU29" s="2"/>
      <c r="AWV29" s="2"/>
      <c r="AWW29" s="2"/>
      <c r="AWX29" s="2"/>
      <c r="AWY29" s="2"/>
      <c r="AWZ29" s="2"/>
      <c r="AXA29" s="2"/>
      <c r="AXB29" s="2"/>
      <c r="AXC29" s="2"/>
      <c r="AXD29" s="2"/>
      <c r="AXE29" s="2"/>
      <c r="AXF29" s="2"/>
      <c r="AXG29" s="2"/>
      <c r="AXH29" s="2"/>
      <c r="AXI29" s="2"/>
      <c r="AXJ29" s="2"/>
      <c r="AXK29" s="2"/>
      <c r="AXL29" s="2"/>
      <c r="AXM29" s="2"/>
      <c r="AXN29" s="2"/>
      <c r="AXO29" s="2"/>
      <c r="AXP29" s="2"/>
      <c r="AXQ29" s="2"/>
      <c r="AXR29" s="2"/>
      <c r="AXS29" s="2"/>
      <c r="AXT29" s="2"/>
      <c r="AXU29" s="2"/>
      <c r="AXV29" s="2"/>
      <c r="AXW29" s="2"/>
      <c r="AXX29" s="2"/>
      <c r="AXY29" s="2"/>
      <c r="AXZ29" s="2"/>
      <c r="AYA29" s="2"/>
      <c r="AYB29" s="2"/>
      <c r="AYC29" s="2"/>
      <c r="AYD29" s="2"/>
      <c r="AYE29" s="2"/>
      <c r="AYF29" s="2"/>
      <c r="AYG29" s="2"/>
      <c r="AYH29" s="2"/>
      <c r="AYI29" s="2"/>
      <c r="AYJ29" s="2"/>
      <c r="AYK29" s="2"/>
      <c r="AYL29" s="2"/>
      <c r="AYM29" s="2"/>
      <c r="AYN29" s="2"/>
      <c r="AYO29" s="2"/>
      <c r="AYP29" s="2"/>
      <c r="AYQ29" s="2"/>
      <c r="AYR29" s="2"/>
      <c r="AYS29" s="2"/>
      <c r="AYT29" s="2"/>
      <c r="AYU29" s="2"/>
      <c r="AYV29" s="2"/>
      <c r="AYW29" s="2"/>
      <c r="AYX29" s="2"/>
      <c r="AYY29" s="2"/>
      <c r="AYZ29" s="2"/>
      <c r="AZA29" s="2"/>
      <c r="AZB29" s="2"/>
      <c r="AZC29" s="2"/>
      <c r="AZD29" s="2"/>
      <c r="AZE29" s="2"/>
      <c r="AZF29" s="2"/>
      <c r="AZG29" s="2"/>
      <c r="AZH29" s="2"/>
      <c r="AZI29" s="2"/>
      <c r="AZJ29" s="2"/>
      <c r="AZK29" s="2"/>
      <c r="AZL29" s="2"/>
      <c r="AZM29" s="2"/>
      <c r="AZN29" s="2"/>
      <c r="AZO29" s="2"/>
      <c r="AZP29" s="2"/>
      <c r="AZQ29" s="2"/>
      <c r="AZR29" s="2"/>
      <c r="AZS29" s="2"/>
      <c r="AZT29" s="2"/>
      <c r="AZU29" s="2"/>
      <c r="AZV29" s="2"/>
      <c r="AZW29" s="2"/>
      <c r="AZX29" s="2"/>
      <c r="AZY29" s="2"/>
      <c r="AZZ29" s="2"/>
      <c r="BAA29" s="2"/>
      <c r="BAB29" s="2"/>
      <c r="BAC29" s="2"/>
      <c r="BAD29" s="2"/>
      <c r="BAE29" s="2"/>
      <c r="BAF29" s="2"/>
      <c r="BAG29" s="2"/>
      <c r="BAH29" s="2"/>
      <c r="BAI29" s="2"/>
      <c r="BAJ29" s="2"/>
      <c r="BAK29" s="2"/>
      <c r="BAL29" s="2"/>
      <c r="BAM29" s="2"/>
      <c r="BAN29" s="2"/>
      <c r="BAO29" s="2"/>
      <c r="BAP29" s="2"/>
      <c r="BAQ29" s="2"/>
      <c r="BAR29" s="2"/>
      <c r="BAS29" s="2"/>
      <c r="BAT29" s="2"/>
      <c r="BAU29" s="2"/>
      <c r="BAV29" s="2"/>
      <c r="BAW29" s="2"/>
      <c r="BAX29" s="2"/>
      <c r="BAY29" s="2"/>
      <c r="BAZ29" s="2"/>
      <c r="BBA29" s="2"/>
      <c r="BBB29" s="2"/>
      <c r="BBC29" s="2"/>
      <c r="BBD29" s="2"/>
      <c r="BBE29" s="2"/>
      <c r="BBF29" s="2"/>
      <c r="BBG29" s="2"/>
      <c r="BBH29" s="2"/>
      <c r="BBI29" s="2"/>
      <c r="BBJ29" s="2"/>
      <c r="BBK29" s="2"/>
      <c r="BBL29" s="2"/>
      <c r="BBM29" s="2"/>
      <c r="BBN29" s="2"/>
      <c r="BBO29" s="2"/>
      <c r="BBP29" s="2"/>
      <c r="BBQ29" s="2"/>
      <c r="BBR29" s="2"/>
      <c r="BBS29" s="2"/>
      <c r="BBT29" s="2"/>
      <c r="BBU29" s="2"/>
      <c r="BBV29" s="2"/>
      <c r="BBW29" s="2"/>
      <c r="BBX29" s="2"/>
      <c r="BBY29" s="2"/>
      <c r="BBZ29" s="2"/>
      <c r="BCA29" s="2"/>
      <c r="BCB29" s="2"/>
      <c r="BCC29" s="2"/>
      <c r="BCD29" s="2"/>
      <c r="BCE29" s="2"/>
      <c r="BCF29" s="2"/>
      <c r="BCG29" s="2"/>
      <c r="BCH29" s="2"/>
      <c r="BCI29" s="2"/>
      <c r="BCJ29" s="2"/>
      <c r="BCK29" s="2"/>
      <c r="BCL29" s="2"/>
      <c r="BCM29" s="2"/>
      <c r="BCN29" s="2"/>
      <c r="BCO29" s="2"/>
      <c r="BCP29" s="2"/>
      <c r="BCQ29" s="2"/>
      <c r="BCR29" s="2"/>
      <c r="BCS29" s="2"/>
      <c r="BCT29" s="2"/>
      <c r="BCU29" s="2"/>
      <c r="BCV29" s="2"/>
      <c r="BCW29" s="2"/>
      <c r="BCX29" s="2"/>
      <c r="BCY29" s="2"/>
      <c r="BCZ29" s="2"/>
      <c r="BDA29" s="2"/>
      <c r="BDB29" s="2"/>
      <c r="BDC29" s="2"/>
      <c r="BDD29" s="2"/>
      <c r="BDE29" s="2"/>
      <c r="BDF29" s="2"/>
      <c r="BDG29" s="2"/>
      <c r="BDH29" s="2"/>
      <c r="BDI29" s="2"/>
      <c r="BDJ29" s="2"/>
      <c r="BDK29" s="2"/>
      <c r="BDL29" s="2"/>
      <c r="BDM29" s="2"/>
      <c r="BDN29" s="2"/>
      <c r="BDO29" s="2"/>
      <c r="BDP29" s="2"/>
      <c r="BDQ29" s="2"/>
      <c r="BDR29" s="2"/>
      <c r="BDS29" s="2"/>
      <c r="BDT29" s="2"/>
      <c r="BDU29" s="2"/>
      <c r="BDV29" s="2"/>
      <c r="BDW29" s="2"/>
      <c r="BDX29" s="2"/>
      <c r="BDY29" s="2"/>
      <c r="BDZ29" s="2"/>
      <c r="BEA29" s="2"/>
      <c r="BEB29" s="2"/>
      <c r="BEC29" s="2"/>
      <c r="BED29" s="2"/>
      <c r="BEE29" s="2"/>
      <c r="BEF29" s="2"/>
      <c r="BEG29" s="2"/>
      <c r="BEH29" s="2"/>
      <c r="BEI29" s="2"/>
      <c r="BEJ29" s="2"/>
      <c r="BEK29" s="2"/>
      <c r="BEL29" s="2"/>
      <c r="BEM29" s="2"/>
      <c r="BEN29" s="2"/>
      <c r="BEO29" s="2"/>
      <c r="BEP29" s="2"/>
      <c r="BEQ29" s="2"/>
      <c r="BER29" s="2"/>
      <c r="BES29" s="2"/>
      <c r="BET29" s="2"/>
      <c r="BEU29" s="2"/>
      <c r="BEV29" s="2"/>
      <c r="BEW29" s="2"/>
      <c r="BEX29" s="2"/>
      <c r="BEY29" s="2"/>
      <c r="BEZ29" s="2"/>
      <c r="BFA29" s="2"/>
      <c r="BFB29" s="2"/>
      <c r="BFC29" s="2"/>
      <c r="BFD29" s="2"/>
      <c r="BFE29" s="2"/>
      <c r="BFF29" s="2"/>
      <c r="BFG29" s="2"/>
      <c r="BFH29" s="2"/>
      <c r="BFI29" s="2"/>
      <c r="BFJ29" s="2"/>
      <c r="BFK29" s="2"/>
      <c r="BFL29" s="2"/>
      <c r="BFM29" s="2"/>
      <c r="BFN29" s="2"/>
      <c r="BFO29" s="2"/>
      <c r="BFP29" s="2"/>
      <c r="BFQ29" s="2"/>
      <c r="BFR29" s="2"/>
      <c r="BFS29" s="2"/>
      <c r="BFT29" s="2"/>
      <c r="BFU29" s="2"/>
      <c r="BFV29" s="2"/>
      <c r="BFW29" s="2"/>
      <c r="BFX29" s="2"/>
      <c r="BFY29" s="2"/>
      <c r="BFZ29" s="2"/>
      <c r="BGA29" s="2"/>
      <c r="BGB29" s="2"/>
      <c r="BGC29" s="2"/>
      <c r="BGD29" s="2"/>
      <c r="BGE29" s="2"/>
      <c r="BGF29" s="2"/>
      <c r="BGG29" s="2"/>
      <c r="BGH29" s="2"/>
      <c r="BGI29" s="2"/>
      <c r="BGJ29" s="2"/>
      <c r="BGK29" s="2"/>
      <c r="BGL29" s="2"/>
      <c r="BGM29" s="2"/>
      <c r="BGN29" s="2"/>
      <c r="BGO29" s="2"/>
      <c r="BGP29" s="2"/>
      <c r="BGQ29" s="2"/>
      <c r="BGR29" s="2"/>
      <c r="BGS29" s="2"/>
      <c r="BGT29" s="2"/>
      <c r="BGU29" s="2"/>
      <c r="BGV29" s="2"/>
      <c r="BGW29" s="2"/>
      <c r="BGX29" s="2"/>
      <c r="BGY29" s="2"/>
      <c r="BGZ29" s="2"/>
      <c r="BHA29" s="2"/>
      <c r="BHB29" s="2"/>
      <c r="BHC29" s="2"/>
      <c r="BHD29" s="2"/>
      <c r="BHE29" s="2"/>
      <c r="BHF29" s="2"/>
      <c r="BHG29" s="2"/>
      <c r="BHH29" s="2"/>
      <c r="BHI29" s="2"/>
      <c r="BHJ29" s="2"/>
      <c r="BHK29" s="2"/>
      <c r="BHL29" s="2"/>
      <c r="BHM29" s="2"/>
      <c r="BHN29" s="2"/>
      <c r="BHO29" s="2"/>
      <c r="BHP29" s="2"/>
      <c r="BHQ29" s="2"/>
      <c r="BHR29" s="2"/>
      <c r="BHS29" s="2"/>
      <c r="BHT29" s="2"/>
      <c r="BHU29" s="2"/>
      <c r="BHV29" s="2"/>
      <c r="BHW29" s="2"/>
      <c r="BHX29" s="2"/>
      <c r="BHY29" s="2"/>
      <c r="BHZ29" s="2"/>
      <c r="BIA29" s="2"/>
      <c r="BIB29" s="2"/>
      <c r="BIC29" s="2"/>
      <c r="BID29" s="2"/>
      <c r="BIE29" s="2"/>
      <c r="BIF29" s="2"/>
      <c r="BIG29" s="2"/>
      <c r="BIH29" s="2"/>
      <c r="BII29" s="2"/>
      <c r="BIJ29" s="2"/>
      <c r="BIK29" s="2"/>
      <c r="BIL29" s="2"/>
      <c r="BIM29" s="2"/>
      <c r="BIN29" s="2"/>
      <c r="BIO29" s="2"/>
      <c r="BIP29" s="2"/>
      <c r="BIQ29" s="2"/>
      <c r="BIR29" s="2"/>
      <c r="BIS29" s="2"/>
      <c r="BIT29" s="2"/>
      <c r="BIU29" s="2"/>
      <c r="BIV29" s="2"/>
      <c r="BIW29" s="2"/>
      <c r="BIX29" s="2"/>
      <c r="BIY29" s="2"/>
      <c r="BIZ29" s="2"/>
      <c r="BJA29" s="2"/>
      <c r="BJB29" s="2"/>
      <c r="BJC29" s="2"/>
      <c r="BJD29" s="2"/>
      <c r="BJE29" s="2"/>
      <c r="BJF29" s="2"/>
      <c r="BJG29" s="2"/>
      <c r="BJH29" s="2"/>
      <c r="BJI29" s="2"/>
      <c r="BJJ29" s="2"/>
      <c r="BJK29" s="2"/>
      <c r="BJL29" s="2"/>
      <c r="BJM29" s="2"/>
      <c r="BJN29" s="2"/>
      <c r="BJO29" s="2"/>
      <c r="BJP29" s="2"/>
      <c r="BJQ29" s="2"/>
      <c r="BJR29" s="2"/>
      <c r="BJS29" s="2"/>
      <c r="BJT29" s="2"/>
      <c r="BJU29" s="2"/>
      <c r="BJV29" s="2"/>
      <c r="BJW29" s="2"/>
      <c r="BJX29" s="2"/>
      <c r="BJY29" s="2"/>
      <c r="BJZ29" s="2"/>
      <c r="BKA29" s="2"/>
      <c r="BKB29" s="2"/>
      <c r="BKC29" s="2"/>
      <c r="BKD29" s="2"/>
      <c r="BKE29" s="2"/>
      <c r="BKF29" s="2"/>
      <c r="BKG29" s="2"/>
      <c r="BKH29" s="2"/>
      <c r="BKI29" s="2"/>
      <c r="BKJ29" s="2"/>
      <c r="BKK29" s="2"/>
      <c r="BKL29" s="2"/>
      <c r="BKM29" s="2"/>
      <c r="BKN29" s="2"/>
      <c r="BKO29" s="2"/>
      <c r="BKP29" s="2"/>
      <c r="BKQ29" s="2"/>
      <c r="BKR29" s="2"/>
      <c r="BKS29" s="2"/>
      <c r="BKT29" s="2"/>
      <c r="BKU29" s="2"/>
      <c r="BKV29" s="2"/>
      <c r="BKW29" s="2"/>
      <c r="BKX29" s="2"/>
      <c r="BKY29" s="2"/>
      <c r="BKZ29" s="2"/>
      <c r="BLA29" s="2"/>
      <c r="BLB29" s="2"/>
      <c r="BLC29" s="2"/>
      <c r="BLD29" s="2"/>
      <c r="BLE29" s="2"/>
      <c r="BLF29" s="2"/>
      <c r="BLG29" s="2"/>
      <c r="BLH29" s="2"/>
      <c r="BLI29" s="2"/>
      <c r="BLJ29" s="2"/>
      <c r="BLK29" s="2"/>
      <c r="BLL29" s="2"/>
      <c r="BLM29" s="2"/>
      <c r="BLN29" s="2"/>
      <c r="BLO29" s="2"/>
      <c r="BLP29" s="2"/>
      <c r="BLQ29" s="2"/>
      <c r="BLR29" s="2"/>
      <c r="BLS29" s="2"/>
      <c r="BLT29" s="2"/>
      <c r="BLU29" s="2"/>
      <c r="BLV29" s="2"/>
      <c r="BLW29" s="2"/>
      <c r="BLX29" s="2"/>
      <c r="BLY29" s="2"/>
      <c r="BLZ29" s="2"/>
      <c r="BMA29" s="2"/>
      <c r="BMB29" s="2"/>
      <c r="BMC29" s="2"/>
      <c r="BMD29" s="2"/>
      <c r="BME29" s="2"/>
      <c r="BMF29" s="2"/>
      <c r="BMG29" s="2"/>
      <c r="BMH29" s="2"/>
      <c r="BMI29" s="2"/>
      <c r="BMJ29" s="2"/>
      <c r="BMK29" s="2"/>
      <c r="BML29" s="2"/>
      <c r="BMM29" s="2"/>
      <c r="BMN29" s="2"/>
      <c r="BMO29" s="2"/>
      <c r="BMP29" s="2"/>
      <c r="BMQ29" s="2"/>
      <c r="BMR29" s="2"/>
      <c r="BMS29" s="2"/>
      <c r="BMT29" s="2"/>
      <c r="BMU29" s="2"/>
      <c r="BMV29" s="2"/>
      <c r="BMW29" s="2"/>
      <c r="BMX29" s="2"/>
      <c r="BMY29" s="2"/>
      <c r="BMZ29" s="2"/>
      <c r="BNA29" s="2"/>
      <c r="BNB29" s="2"/>
      <c r="BNC29" s="2"/>
      <c r="BND29" s="2"/>
      <c r="BNE29" s="2"/>
      <c r="BNF29" s="2"/>
      <c r="BNG29" s="2"/>
      <c r="BNH29" s="2"/>
      <c r="BNI29" s="2"/>
      <c r="BNJ29" s="2"/>
      <c r="BNK29" s="2"/>
      <c r="BNL29" s="2"/>
      <c r="BNM29" s="2"/>
      <c r="BNN29" s="2"/>
      <c r="BNO29" s="2"/>
      <c r="BNP29" s="2"/>
      <c r="BNQ29" s="2"/>
      <c r="BNR29" s="2"/>
      <c r="BNS29" s="2"/>
      <c r="BNT29" s="2"/>
      <c r="BNU29" s="2"/>
      <c r="BNV29" s="2"/>
      <c r="BNW29" s="2"/>
      <c r="BNX29" s="2"/>
      <c r="BNY29" s="2"/>
      <c r="BNZ29" s="2"/>
      <c r="BOA29" s="2"/>
      <c r="BOB29" s="2"/>
      <c r="BOC29" s="2"/>
      <c r="BOD29" s="2"/>
      <c r="BOE29" s="2"/>
      <c r="BOF29" s="2"/>
      <c r="BOG29" s="2"/>
      <c r="BOH29" s="2"/>
      <c r="BOI29" s="2"/>
      <c r="BOJ29" s="2"/>
      <c r="BOK29" s="2"/>
      <c r="BOL29" s="2"/>
      <c r="BOM29" s="2"/>
      <c r="BON29" s="2"/>
      <c r="BOO29" s="2"/>
      <c r="BOP29" s="2"/>
      <c r="BOQ29" s="2"/>
      <c r="BOR29" s="2"/>
      <c r="BOS29" s="2"/>
      <c r="BOT29" s="2"/>
      <c r="BOU29" s="2"/>
      <c r="BOV29" s="2"/>
      <c r="BOW29" s="2"/>
      <c r="BOX29" s="2"/>
      <c r="BOY29" s="2"/>
      <c r="BOZ29" s="2"/>
      <c r="BPA29" s="2"/>
      <c r="BPB29" s="2"/>
      <c r="BPC29" s="2"/>
      <c r="BPD29" s="2"/>
      <c r="BPE29" s="2"/>
      <c r="BPF29" s="2"/>
      <c r="BPG29" s="2"/>
      <c r="BPH29" s="2"/>
      <c r="BPI29" s="2"/>
      <c r="BPJ29" s="2"/>
      <c r="BPK29" s="2"/>
      <c r="BPL29" s="2"/>
      <c r="BPM29" s="2"/>
      <c r="BPN29" s="2"/>
      <c r="BPO29" s="2"/>
      <c r="BPP29" s="2"/>
      <c r="BPQ29" s="2"/>
      <c r="BPR29" s="2"/>
      <c r="BPS29" s="2"/>
      <c r="BPT29" s="2"/>
      <c r="BPU29" s="2"/>
      <c r="BPV29" s="2"/>
      <c r="BPW29" s="2"/>
      <c r="BPX29" s="2"/>
      <c r="BPY29" s="2"/>
      <c r="BPZ29" s="2"/>
      <c r="BQA29" s="2"/>
      <c r="BQB29" s="2"/>
      <c r="BQC29" s="2"/>
      <c r="BQD29" s="2"/>
      <c r="BQE29" s="2"/>
      <c r="BQF29" s="2"/>
      <c r="BQG29" s="2"/>
      <c r="BQH29" s="2"/>
      <c r="BQI29" s="2"/>
      <c r="BQJ29" s="2"/>
      <c r="BQK29" s="2"/>
      <c r="BQL29" s="2"/>
      <c r="BQM29" s="2"/>
      <c r="BQN29" s="2"/>
      <c r="BQO29" s="2"/>
      <c r="BQP29" s="2"/>
      <c r="BQQ29" s="2"/>
      <c r="BQR29" s="2"/>
      <c r="BQS29" s="2"/>
      <c r="BQT29" s="2"/>
      <c r="BQU29" s="2"/>
      <c r="BQV29" s="2"/>
      <c r="BQW29" s="2"/>
      <c r="BQX29" s="2"/>
      <c r="BQY29" s="2"/>
      <c r="BQZ29" s="2"/>
      <c r="BRA29" s="2"/>
      <c r="BRB29" s="2"/>
      <c r="BRC29" s="2"/>
      <c r="BRD29" s="2"/>
      <c r="BRE29" s="2"/>
      <c r="BRF29" s="2"/>
      <c r="BRG29" s="2"/>
      <c r="BRH29" s="2"/>
      <c r="BRI29" s="2"/>
      <c r="BRJ29" s="2"/>
      <c r="BRK29" s="2"/>
      <c r="BRL29" s="2"/>
      <c r="BRM29" s="2"/>
      <c r="BRN29" s="2"/>
      <c r="BRO29" s="2"/>
      <c r="BRP29" s="2"/>
      <c r="BRQ29" s="2"/>
      <c r="BRR29" s="2"/>
      <c r="BRS29" s="2"/>
      <c r="BRT29" s="2"/>
      <c r="BRU29" s="2"/>
      <c r="BRV29" s="2"/>
      <c r="BRW29" s="2"/>
      <c r="BRX29" s="2"/>
      <c r="BRY29" s="2"/>
      <c r="BRZ29" s="2"/>
      <c r="BSA29" s="2"/>
      <c r="BSB29" s="2"/>
      <c r="BSC29" s="2"/>
      <c r="BSD29" s="2"/>
      <c r="BSE29" s="2"/>
      <c r="BSF29" s="2"/>
      <c r="BSG29" s="2"/>
      <c r="BSH29" s="2"/>
      <c r="BSI29" s="2"/>
      <c r="BSJ29" s="2"/>
      <c r="BSK29" s="2"/>
      <c r="BSL29" s="2"/>
      <c r="BSM29" s="2"/>
      <c r="BSN29" s="2"/>
      <c r="BSO29" s="2"/>
      <c r="BSP29" s="2"/>
      <c r="BSQ29" s="2"/>
      <c r="BSR29" s="2"/>
      <c r="BSS29" s="2"/>
      <c r="BST29" s="2"/>
      <c r="BSU29" s="2"/>
      <c r="BSV29" s="2"/>
      <c r="BSW29" s="2"/>
      <c r="BSX29" s="2"/>
      <c r="BSY29" s="2"/>
      <c r="BSZ29" s="2"/>
      <c r="BTA29" s="2"/>
      <c r="BTB29" s="2"/>
      <c r="BTC29" s="2"/>
      <c r="BTD29" s="2"/>
      <c r="BTE29" s="2"/>
      <c r="BTF29" s="2"/>
      <c r="BTG29" s="2"/>
      <c r="BTH29" s="2"/>
      <c r="BTI29" s="2"/>
      <c r="BTJ29" s="2"/>
      <c r="BTK29" s="2"/>
      <c r="BTL29" s="2"/>
      <c r="BTM29" s="2"/>
      <c r="BTN29" s="2"/>
      <c r="BTO29" s="2"/>
      <c r="BTP29" s="2"/>
      <c r="BTQ29" s="2"/>
      <c r="BTR29" s="2"/>
      <c r="BTS29" s="2"/>
      <c r="BTT29" s="2"/>
      <c r="BTU29" s="2"/>
      <c r="BTV29" s="2"/>
      <c r="BTW29" s="2"/>
      <c r="BTX29" s="2"/>
      <c r="BTY29" s="2"/>
      <c r="BTZ29" s="2"/>
      <c r="BUA29" s="2"/>
      <c r="BUB29" s="2"/>
      <c r="BUC29" s="2"/>
      <c r="BUD29" s="2"/>
      <c r="BUE29" s="2"/>
      <c r="BUF29" s="2"/>
      <c r="BUG29" s="2"/>
      <c r="BUH29" s="2"/>
      <c r="BUI29" s="2"/>
      <c r="BUJ29" s="2"/>
      <c r="BUK29" s="2"/>
      <c r="BUL29" s="2"/>
      <c r="BUM29" s="2"/>
      <c r="BUN29" s="2"/>
      <c r="BUO29" s="2"/>
      <c r="BUP29" s="2"/>
      <c r="BUQ29" s="2"/>
      <c r="BUR29" s="2"/>
      <c r="BUS29" s="2"/>
      <c r="BUT29" s="2"/>
      <c r="BUU29" s="2"/>
      <c r="BUV29" s="2"/>
      <c r="BUW29" s="2"/>
      <c r="BUX29" s="2"/>
      <c r="BUY29" s="2"/>
      <c r="BUZ29" s="2"/>
      <c r="BVA29" s="2"/>
      <c r="BVB29" s="2"/>
      <c r="BVC29" s="2"/>
      <c r="BVD29" s="2"/>
      <c r="BVE29" s="2"/>
      <c r="BVF29" s="2"/>
      <c r="BVG29" s="2"/>
      <c r="BVH29" s="2"/>
      <c r="BVI29" s="2"/>
      <c r="BVJ29" s="2"/>
      <c r="BVK29" s="2"/>
      <c r="BVL29" s="2"/>
      <c r="BVM29" s="2"/>
      <c r="BVN29" s="2"/>
      <c r="BVO29" s="2"/>
      <c r="BVP29" s="2"/>
      <c r="BVQ29" s="2"/>
      <c r="BVR29" s="2"/>
      <c r="BVS29" s="2"/>
      <c r="BVT29" s="2"/>
      <c r="BVU29" s="2"/>
      <c r="BVV29" s="2"/>
      <c r="BVW29" s="2"/>
      <c r="BVX29" s="2"/>
      <c r="BVY29" s="2"/>
      <c r="BVZ29" s="2"/>
      <c r="BWA29" s="2"/>
      <c r="BWB29" s="2"/>
      <c r="BWC29" s="2"/>
      <c r="BWD29" s="2"/>
      <c r="BWE29" s="2"/>
      <c r="BWF29" s="2"/>
      <c r="BWG29" s="2"/>
      <c r="BWH29" s="2"/>
      <c r="BWI29" s="2"/>
      <c r="BWJ29" s="2"/>
      <c r="BWK29" s="2"/>
      <c r="BWL29" s="2"/>
      <c r="BWM29" s="2"/>
      <c r="BWN29" s="2"/>
      <c r="BWO29" s="2"/>
      <c r="BWP29" s="2"/>
      <c r="BWQ29" s="2"/>
      <c r="BWR29" s="2"/>
      <c r="BWS29" s="2"/>
      <c r="BWT29" s="2"/>
      <c r="BWU29" s="2"/>
      <c r="BWV29" s="2"/>
      <c r="BWW29" s="2"/>
      <c r="BWX29" s="2"/>
      <c r="BWY29" s="2"/>
      <c r="BWZ29" s="2"/>
      <c r="BXA29" s="2"/>
      <c r="BXB29" s="2"/>
      <c r="BXC29" s="2"/>
      <c r="BXD29" s="2"/>
      <c r="BXE29" s="2"/>
      <c r="BXF29" s="2"/>
      <c r="BXG29" s="2"/>
      <c r="BXH29" s="2"/>
      <c r="BXI29" s="2"/>
      <c r="BXJ29" s="2"/>
      <c r="BXK29" s="2"/>
      <c r="BXL29" s="2"/>
      <c r="BXM29" s="2"/>
      <c r="BXN29" s="2"/>
      <c r="BXO29" s="2"/>
      <c r="BXP29" s="2"/>
      <c r="BXQ29" s="2"/>
      <c r="BXR29" s="2"/>
      <c r="BXS29" s="2"/>
      <c r="BXT29" s="2"/>
      <c r="BXU29" s="2"/>
      <c r="BXV29" s="2"/>
      <c r="BXW29" s="2"/>
      <c r="BXX29" s="2"/>
      <c r="BXY29" s="2"/>
      <c r="BXZ29" s="2"/>
      <c r="BYA29" s="2"/>
      <c r="BYB29" s="2"/>
      <c r="BYC29" s="2"/>
      <c r="BYD29" s="2"/>
      <c r="BYE29" s="2"/>
      <c r="BYF29" s="2"/>
      <c r="BYG29" s="2"/>
      <c r="BYH29" s="2"/>
      <c r="BYI29" s="2"/>
      <c r="BYJ29" s="2"/>
      <c r="BYK29" s="2"/>
      <c r="BYL29" s="2"/>
      <c r="BYM29" s="2"/>
      <c r="BYN29" s="2"/>
      <c r="BYO29" s="2"/>
      <c r="BYP29" s="2"/>
      <c r="BYQ29" s="2"/>
      <c r="BYR29" s="2"/>
      <c r="BYS29" s="2"/>
      <c r="BYT29" s="2"/>
      <c r="BYU29" s="2"/>
      <c r="BYV29" s="2"/>
      <c r="BYW29" s="2"/>
      <c r="BYX29" s="2"/>
      <c r="BYY29" s="2"/>
      <c r="BYZ29" s="2"/>
      <c r="BZA29" s="2"/>
      <c r="BZB29" s="2"/>
      <c r="BZC29" s="2"/>
      <c r="BZD29" s="2"/>
      <c r="BZE29" s="2"/>
      <c r="BZF29" s="2"/>
      <c r="BZG29" s="2"/>
      <c r="BZH29" s="2"/>
      <c r="BZI29" s="2"/>
      <c r="BZJ29" s="2"/>
      <c r="BZK29" s="2"/>
      <c r="BZL29" s="2"/>
      <c r="BZM29" s="2"/>
      <c r="BZN29" s="2"/>
      <c r="BZO29" s="2"/>
      <c r="BZP29" s="2"/>
      <c r="BZQ29" s="2"/>
      <c r="BZR29" s="2"/>
      <c r="BZS29" s="2"/>
      <c r="BZT29" s="2"/>
      <c r="BZU29" s="2"/>
      <c r="BZV29" s="2"/>
      <c r="BZW29" s="2"/>
      <c r="BZX29" s="2"/>
      <c r="BZY29" s="2"/>
      <c r="BZZ29" s="2"/>
      <c r="CAA29" s="2"/>
      <c r="CAB29" s="2"/>
      <c r="CAC29" s="2"/>
      <c r="CAD29" s="2"/>
      <c r="CAE29" s="2"/>
      <c r="CAF29" s="2"/>
      <c r="CAG29" s="2"/>
      <c r="CAH29" s="2"/>
      <c r="CAI29" s="2"/>
      <c r="CAJ29" s="2"/>
      <c r="CAK29" s="2"/>
      <c r="CAL29" s="2"/>
      <c r="CAM29" s="2"/>
      <c r="CAN29" s="2"/>
      <c r="CAO29" s="2"/>
      <c r="CAP29" s="2"/>
      <c r="CAQ29" s="2"/>
      <c r="CAR29" s="2"/>
      <c r="CAS29" s="2"/>
      <c r="CAT29" s="2"/>
      <c r="CAU29" s="2"/>
      <c r="CAV29" s="2"/>
      <c r="CAW29" s="2"/>
      <c r="CAX29" s="2"/>
      <c r="CAY29" s="2"/>
      <c r="CAZ29" s="2"/>
      <c r="CBA29" s="2"/>
      <c r="CBB29" s="2"/>
      <c r="CBC29" s="2"/>
      <c r="CBD29" s="2"/>
      <c r="CBE29" s="2"/>
      <c r="CBF29" s="2"/>
      <c r="CBG29" s="2"/>
      <c r="CBH29" s="2"/>
      <c r="CBI29" s="2"/>
      <c r="CBJ29" s="2"/>
      <c r="CBK29" s="2"/>
      <c r="CBL29" s="2"/>
      <c r="CBM29" s="2"/>
      <c r="CBN29" s="2"/>
      <c r="CBO29" s="2"/>
      <c r="CBP29" s="2"/>
      <c r="CBQ29" s="2"/>
      <c r="CBR29" s="2"/>
      <c r="CBS29" s="2"/>
      <c r="CBT29" s="2"/>
      <c r="CBU29" s="2"/>
      <c r="CBV29" s="2"/>
      <c r="CBW29" s="2"/>
      <c r="CBX29" s="2"/>
      <c r="CBY29" s="2"/>
      <c r="CBZ29" s="2"/>
      <c r="CCA29" s="2"/>
      <c r="CCB29" s="2"/>
      <c r="CCC29" s="2"/>
      <c r="CCD29" s="2"/>
      <c r="CCE29" s="2"/>
      <c r="CCF29" s="2"/>
      <c r="CCG29" s="2"/>
      <c r="CCH29" s="2"/>
      <c r="CCI29" s="2"/>
      <c r="CCJ29" s="2"/>
      <c r="CCK29" s="2"/>
      <c r="CCL29" s="2"/>
      <c r="CCM29" s="2"/>
      <c r="CCN29" s="2"/>
      <c r="CCO29" s="2"/>
      <c r="CCP29" s="2"/>
      <c r="CCQ29" s="2"/>
      <c r="CCR29" s="2"/>
      <c r="CCS29" s="2"/>
      <c r="CCT29" s="2"/>
      <c r="CCU29" s="2"/>
      <c r="CCV29" s="2"/>
      <c r="CCW29" s="2"/>
      <c r="CCX29" s="2"/>
      <c r="CCY29" s="2"/>
      <c r="CCZ29" s="2"/>
      <c r="CDA29" s="2"/>
      <c r="CDB29" s="2"/>
      <c r="CDC29" s="2"/>
      <c r="CDD29" s="2"/>
      <c r="CDE29" s="2"/>
      <c r="CDF29" s="2"/>
      <c r="CDG29" s="2"/>
      <c r="CDH29" s="2"/>
      <c r="CDI29" s="2"/>
      <c r="CDJ29" s="2"/>
      <c r="CDK29" s="2"/>
      <c r="CDL29" s="2"/>
      <c r="CDM29" s="2"/>
      <c r="CDN29" s="2"/>
      <c r="CDO29" s="2"/>
      <c r="CDP29" s="2"/>
      <c r="CDQ29" s="2"/>
      <c r="CDR29" s="2"/>
      <c r="CDS29" s="2"/>
      <c r="CDT29" s="2"/>
      <c r="CDU29" s="2"/>
      <c r="CDV29" s="2"/>
      <c r="CDW29" s="2"/>
      <c r="CDX29" s="2"/>
      <c r="CDY29" s="2"/>
      <c r="CDZ29" s="2"/>
      <c r="CEA29" s="2"/>
      <c r="CEB29" s="2"/>
      <c r="CEC29" s="2"/>
      <c r="CED29" s="2"/>
      <c r="CEE29" s="2"/>
      <c r="CEF29" s="2"/>
      <c r="CEG29" s="2"/>
      <c r="CEH29" s="2"/>
      <c r="CEI29" s="2"/>
      <c r="CEJ29" s="2"/>
      <c r="CEK29" s="2"/>
      <c r="CEL29" s="2"/>
      <c r="CEM29" s="2"/>
      <c r="CEN29" s="2"/>
      <c r="CEO29" s="2"/>
      <c r="CEP29" s="2"/>
      <c r="CEQ29" s="2"/>
      <c r="CER29" s="2"/>
      <c r="CES29" s="2"/>
      <c r="CET29" s="2"/>
      <c r="CEU29" s="2"/>
      <c r="CEV29" s="2"/>
      <c r="CEW29" s="2"/>
      <c r="CEX29" s="2"/>
      <c r="CEY29" s="2"/>
      <c r="CEZ29" s="2"/>
      <c r="CFA29" s="2"/>
      <c r="CFB29" s="2"/>
      <c r="CFC29" s="2"/>
      <c r="CFD29" s="2"/>
      <c r="CFE29" s="2"/>
      <c r="CFF29" s="2"/>
      <c r="CFG29" s="2"/>
      <c r="CFH29" s="2"/>
      <c r="CFI29" s="2"/>
      <c r="CFJ29" s="2"/>
      <c r="CFK29" s="2"/>
      <c r="CFL29" s="2"/>
      <c r="CFM29" s="2"/>
      <c r="CFN29" s="2"/>
      <c r="CFO29" s="2"/>
      <c r="CFP29" s="2"/>
      <c r="CFQ29" s="2"/>
      <c r="CFR29" s="2"/>
      <c r="CFS29" s="2"/>
      <c r="CFT29" s="2"/>
      <c r="CFU29" s="2"/>
      <c r="CFV29" s="2"/>
      <c r="CFW29" s="2"/>
      <c r="CFX29" s="2"/>
      <c r="CFY29" s="2"/>
      <c r="CFZ29" s="2"/>
      <c r="CGA29" s="2"/>
      <c r="CGB29" s="2"/>
      <c r="CGC29" s="2"/>
      <c r="CGD29" s="2"/>
      <c r="CGE29" s="2"/>
      <c r="CGF29" s="2"/>
      <c r="CGG29" s="2"/>
      <c r="CGH29" s="2"/>
      <c r="CGI29" s="2"/>
      <c r="CGJ29" s="2"/>
      <c r="CGK29" s="2"/>
      <c r="CGL29" s="2"/>
      <c r="CGM29" s="2"/>
      <c r="CGN29" s="2"/>
      <c r="CGO29" s="2"/>
      <c r="CGP29" s="2"/>
      <c r="CGQ29" s="2"/>
      <c r="CGR29" s="2"/>
      <c r="CGS29" s="2"/>
      <c r="CGT29" s="2"/>
      <c r="CGU29" s="2"/>
      <c r="CGV29" s="2"/>
      <c r="CGW29" s="2"/>
      <c r="CGX29" s="2"/>
      <c r="CGY29" s="2"/>
      <c r="CGZ29" s="2"/>
      <c r="CHA29" s="2"/>
      <c r="CHB29" s="2"/>
      <c r="CHC29" s="2"/>
      <c r="CHD29" s="2"/>
      <c r="CHE29" s="2"/>
      <c r="CHF29" s="2"/>
      <c r="CHG29" s="2"/>
      <c r="CHH29" s="2"/>
      <c r="CHI29" s="2"/>
      <c r="CHJ29" s="2"/>
      <c r="CHK29" s="2"/>
      <c r="CHL29" s="2"/>
      <c r="CHM29" s="2"/>
      <c r="CHN29" s="2"/>
      <c r="CHO29" s="2"/>
      <c r="CHP29" s="2"/>
      <c r="CHQ29" s="2"/>
      <c r="CHR29" s="2"/>
      <c r="CHS29" s="2"/>
      <c r="CHT29" s="2"/>
      <c r="CHU29" s="2"/>
      <c r="CHV29" s="2"/>
      <c r="CHW29" s="2"/>
      <c r="CHX29" s="2"/>
      <c r="CHY29" s="2"/>
      <c r="CHZ29" s="2"/>
      <c r="CIA29" s="2"/>
      <c r="CIB29" s="2"/>
      <c r="CIC29" s="2"/>
      <c r="CID29" s="2"/>
      <c r="CIE29" s="2"/>
      <c r="CIF29" s="2"/>
      <c r="CIG29" s="2"/>
      <c r="CIH29" s="2"/>
      <c r="CII29" s="2"/>
      <c r="CIJ29" s="2"/>
      <c r="CIK29" s="2"/>
      <c r="CIL29" s="2"/>
      <c r="CIM29" s="2"/>
      <c r="CIN29" s="2"/>
      <c r="CIO29" s="2"/>
      <c r="CIP29" s="2"/>
      <c r="CIQ29" s="2"/>
      <c r="CIR29" s="2"/>
      <c r="CIS29" s="2"/>
      <c r="CIT29" s="2"/>
      <c r="CIU29" s="2"/>
      <c r="CIV29" s="2"/>
      <c r="CIW29" s="2"/>
      <c r="CIX29" s="2"/>
      <c r="CIY29" s="2"/>
      <c r="CIZ29" s="2"/>
      <c r="CJA29" s="2"/>
      <c r="CJB29" s="2"/>
      <c r="CJC29" s="2"/>
      <c r="CJD29" s="2"/>
      <c r="CJE29" s="2"/>
      <c r="CJF29" s="2"/>
      <c r="CJG29" s="2"/>
      <c r="CJH29" s="2"/>
      <c r="CJI29" s="2"/>
      <c r="CJJ29" s="2"/>
      <c r="CJK29" s="2"/>
      <c r="CJL29" s="2"/>
      <c r="CJM29" s="2"/>
      <c r="CJN29" s="2"/>
      <c r="CJO29" s="2"/>
      <c r="CJP29" s="2"/>
      <c r="CJQ29" s="2"/>
      <c r="CJR29" s="2"/>
      <c r="CJS29" s="2"/>
      <c r="CJT29" s="2"/>
      <c r="CJU29" s="2"/>
      <c r="CJV29" s="2"/>
      <c r="CJW29" s="2"/>
      <c r="CJX29" s="2"/>
      <c r="CJY29" s="2"/>
      <c r="CJZ29" s="2"/>
      <c r="CKA29" s="2"/>
      <c r="CKB29" s="2"/>
      <c r="CKC29" s="2"/>
      <c r="CKD29" s="2"/>
      <c r="CKE29" s="2"/>
      <c r="CKF29" s="2"/>
      <c r="CKG29" s="2"/>
      <c r="CKH29" s="2"/>
      <c r="CKI29" s="2"/>
      <c r="CKJ29" s="2"/>
      <c r="CKK29" s="2"/>
      <c r="CKL29" s="2"/>
      <c r="CKM29" s="2"/>
      <c r="CKN29" s="2"/>
      <c r="CKO29" s="2"/>
      <c r="CKP29" s="2"/>
      <c r="CKQ29" s="2"/>
      <c r="CKR29" s="2"/>
      <c r="CKS29" s="2"/>
      <c r="CKT29" s="2"/>
      <c r="CKU29" s="2"/>
      <c r="CKV29" s="2"/>
      <c r="CKW29" s="2"/>
      <c r="CKX29" s="2"/>
      <c r="CKY29" s="2"/>
      <c r="CKZ29" s="2"/>
      <c r="CLA29" s="2"/>
      <c r="CLB29" s="2"/>
      <c r="CLC29" s="2"/>
      <c r="CLD29" s="2"/>
      <c r="CLE29" s="2"/>
      <c r="CLF29" s="2"/>
      <c r="CLG29" s="2"/>
      <c r="CLH29" s="2"/>
      <c r="CLI29" s="2"/>
      <c r="CLJ29" s="2"/>
      <c r="CLK29" s="2"/>
      <c r="CLL29" s="2"/>
      <c r="CLM29" s="2"/>
      <c r="CLN29" s="2"/>
      <c r="CLO29" s="2"/>
      <c r="CLP29" s="2"/>
      <c r="CLQ29" s="2"/>
      <c r="CLR29" s="2"/>
      <c r="CLS29" s="2"/>
      <c r="CLT29" s="2"/>
      <c r="CLU29" s="2"/>
      <c r="CLV29" s="2"/>
      <c r="CLW29" s="2"/>
      <c r="CLX29" s="2"/>
      <c r="CLY29" s="2"/>
      <c r="CLZ29" s="2"/>
      <c r="CMA29" s="2"/>
      <c r="CMB29" s="2"/>
      <c r="CMC29" s="2"/>
      <c r="CMD29" s="2"/>
      <c r="CME29" s="2"/>
      <c r="CMF29" s="2"/>
      <c r="CMG29" s="2"/>
      <c r="CMH29" s="2"/>
      <c r="CMI29" s="2"/>
      <c r="CMJ29" s="2"/>
      <c r="CMK29" s="2"/>
      <c r="CML29" s="2"/>
      <c r="CMM29" s="2"/>
      <c r="CMN29" s="2"/>
      <c r="CMO29" s="2"/>
      <c r="CMP29" s="2"/>
      <c r="CMQ29" s="2"/>
      <c r="CMR29" s="2"/>
      <c r="CMS29" s="2"/>
      <c r="CMT29" s="2"/>
      <c r="CMU29" s="2"/>
      <c r="CMV29" s="2"/>
      <c r="CMW29" s="2"/>
      <c r="CMX29" s="2"/>
      <c r="CMY29" s="2"/>
      <c r="CMZ29" s="2"/>
      <c r="CNA29" s="2"/>
      <c r="CNB29" s="2"/>
      <c r="CNC29" s="2"/>
      <c r="CND29" s="2"/>
      <c r="CNE29" s="2"/>
      <c r="CNF29" s="2"/>
      <c r="CNG29" s="2"/>
      <c r="CNH29" s="2"/>
      <c r="CNI29" s="2"/>
      <c r="CNJ29" s="2"/>
      <c r="CNK29" s="2"/>
      <c r="CNL29" s="2"/>
      <c r="CNM29" s="2"/>
      <c r="CNN29" s="2"/>
      <c r="CNO29" s="2"/>
      <c r="CNP29" s="2"/>
      <c r="CNQ29" s="2"/>
      <c r="CNR29" s="2"/>
      <c r="CNS29" s="2"/>
      <c r="CNT29" s="2"/>
      <c r="CNU29" s="2"/>
      <c r="CNV29" s="2"/>
      <c r="CNW29" s="2"/>
      <c r="CNX29" s="2"/>
      <c r="CNY29" s="2"/>
      <c r="CNZ29" s="2"/>
      <c r="COA29" s="2"/>
      <c r="COB29" s="2"/>
      <c r="COC29" s="2"/>
      <c r="COD29" s="2"/>
      <c r="COE29" s="2"/>
      <c r="COF29" s="2"/>
      <c r="COG29" s="2"/>
      <c r="COH29" s="2"/>
      <c r="COI29" s="2"/>
      <c r="COJ29" s="2"/>
      <c r="COK29" s="2"/>
      <c r="COL29" s="2"/>
      <c r="COM29" s="2"/>
      <c r="CON29" s="2"/>
      <c r="COO29" s="2"/>
      <c r="COP29" s="2"/>
      <c r="COQ29" s="2"/>
      <c r="COR29" s="2"/>
      <c r="COS29" s="2"/>
      <c r="COT29" s="2"/>
      <c r="COU29" s="2"/>
      <c r="COV29" s="2"/>
      <c r="COW29" s="2"/>
      <c r="COX29" s="2"/>
      <c r="COY29" s="2"/>
      <c r="COZ29" s="2"/>
      <c r="CPA29" s="2"/>
      <c r="CPB29" s="2"/>
      <c r="CPC29" s="2"/>
      <c r="CPD29" s="2"/>
      <c r="CPE29" s="2"/>
      <c r="CPF29" s="2"/>
      <c r="CPG29" s="2"/>
      <c r="CPH29" s="2"/>
      <c r="CPI29" s="2"/>
      <c r="CPJ29" s="2"/>
      <c r="CPK29" s="2"/>
      <c r="CPL29" s="2"/>
      <c r="CPM29" s="2"/>
      <c r="CPN29" s="2"/>
      <c r="CPO29" s="2"/>
      <c r="CPP29" s="2"/>
      <c r="CPQ29" s="2"/>
      <c r="CPR29" s="2"/>
      <c r="CPS29" s="2"/>
      <c r="CPT29" s="2"/>
      <c r="CPU29" s="2"/>
      <c r="CPV29" s="2"/>
      <c r="CPW29" s="2"/>
      <c r="CPX29" s="2"/>
      <c r="CPY29" s="2"/>
      <c r="CPZ29" s="2"/>
      <c r="CQA29" s="2"/>
      <c r="CQB29" s="2"/>
      <c r="CQC29" s="2"/>
      <c r="CQD29" s="2"/>
      <c r="CQE29" s="2"/>
      <c r="CQF29" s="2"/>
      <c r="CQG29" s="2"/>
      <c r="CQH29" s="2"/>
      <c r="CQI29" s="2"/>
      <c r="CQJ29" s="2"/>
      <c r="CQK29" s="2"/>
      <c r="CQL29" s="2"/>
      <c r="CQM29" s="2"/>
      <c r="CQN29" s="2"/>
      <c r="CQO29" s="2"/>
      <c r="CQP29" s="2"/>
      <c r="CQQ29" s="2"/>
      <c r="CQR29" s="2"/>
      <c r="CQS29" s="2"/>
      <c r="CQT29" s="2"/>
      <c r="CQU29" s="2"/>
      <c r="CQV29" s="2"/>
      <c r="CQW29" s="2"/>
      <c r="CQX29" s="2"/>
      <c r="CQY29" s="2"/>
      <c r="CQZ29" s="2"/>
      <c r="CRA29" s="2"/>
      <c r="CRB29" s="2"/>
      <c r="CRC29" s="2"/>
      <c r="CRD29" s="2"/>
      <c r="CRE29" s="2"/>
      <c r="CRF29" s="2"/>
      <c r="CRG29" s="2"/>
      <c r="CRH29" s="2"/>
      <c r="CRI29" s="2"/>
      <c r="CRJ29" s="2"/>
      <c r="CRK29" s="2"/>
      <c r="CRL29" s="2"/>
      <c r="CRM29" s="2"/>
      <c r="CRN29" s="2"/>
      <c r="CRO29" s="2"/>
      <c r="CRP29" s="2"/>
      <c r="CRQ29" s="2"/>
      <c r="CRR29" s="2"/>
      <c r="CRS29" s="2"/>
      <c r="CRT29" s="2"/>
      <c r="CRU29" s="2"/>
      <c r="CRV29" s="2"/>
      <c r="CRW29" s="2"/>
      <c r="CRX29" s="2"/>
      <c r="CRY29" s="2"/>
      <c r="CRZ29" s="2"/>
      <c r="CSA29" s="2"/>
      <c r="CSB29" s="2"/>
      <c r="CSC29" s="2"/>
      <c r="CSD29" s="2"/>
      <c r="CSE29" s="2"/>
      <c r="CSF29" s="2"/>
      <c r="CSG29" s="2"/>
      <c r="CSH29" s="2"/>
      <c r="CSI29" s="2"/>
      <c r="CSJ29" s="2"/>
      <c r="CSK29" s="2"/>
      <c r="CSL29" s="2"/>
      <c r="CSM29" s="2"/>
      <c r="CSN29" s="2"/>
      <c r="CSO29" s="2"/>
      <c r="CSP29" s="2"/>
      <c r="CSQ29" s="2"/>
      <c r="CSR29" s="2"/>
      <c r="CSS29" s="2"/>
      <c r="CST29" s="2"/>
      <c r="CSU29" s="2"/>
      <c r="CSV29" s="2"/>
      <c r="CSW29" s="2"/>
      <c r="CSX29" s="2"/>
      <c r="CSY29" s="2"/>
      <c r="CSZ29" s="2"/>
      <c r="CTA29" s="2"/>
      <c r="CTB29" s="2"/>
      <c r="CTC29" s="2"/>
      <c r="CTD29" s="2"/>
      <c r="CTE29" s="2"/>
      <c r="CTF29" s="2"/>
      <c r="CTG29" s="2"/>
      <c r="CTH29" s="2"/>
      <c r="CTI29" s="2"/>
      <c r="CTJ29" s="2"/>
      <c r="CTK29" s="2"/>
      <c r="CTL29" s="2"/>
      <c r="CTM29" s="2"/>
      <c r="CTN29" s="2"/>
      <c r="CTO29" s="2"/>
      <c r="CTP29" s="2"/>
      <c r="CTQ29" s="2"/>
      <c r="CTR29" s="2"/>
      <c r="CTS29" s="2"/>
      <c r="CTT29" s="2"/>
      <c r="CTU29" s="2"/>
      <c r="CTV29" s="2"/>
      <c r="CTW29" s="2"/>
      <c r="CTX29" s="2"/>
      <c r="CTY29" s="2"/>
      <c r="CTZ29" s="2"/>
      <c r="CUA29" s="2"/>
      <c r="CUB29" s="2"/>
      <c r="CUC29" s="2"/>
      <c r="CUD29" s="2"/>
      <c r="CUE29" s="2"/>
      <c r="CUF29" s="2"/>
      <c r="CUG29" s="2"/>
      <c r="CUH29" s="2"/>
      <c r="CUI29" s="2"/>
      <c r="CUJ29" s="2"/>
      <c r="CUK29" s="2"/>
      <c r="CUL29" s="2"/>
      <c r="CUM29" s="2"/>
      <c r="CUN29" s="2"/>
      <c r="CUO29" s="2"/>
      <c r="CUP29" s="2"/>
      <c r="CUQ29" s="2"/>
      <c r="CUR29" s="2"/>
      <c r="CUS29" s="2"/>
      <c r="CUT29" s="2"/>
      <c r="CUU29" s="2"/>
      <c r="CUV29" s="2"/>
      <c r="CUW29" s="2"/>
      <c r="CUX29" s="2"/>
      <c r="CUY29" s="2"/>
      <c r="CUZ29" s="2"/>
      <c r="CVA29" s="2"/>
      <c r="CVB29" s="2"/>
      <c r="CVC29" s="2"/>
      <c r="CVD29" s="2"/>
      <c r="CVE29" s="2"/>
      <c r="CVF29" s="2"/>
      <c r="CVG29" s="2"/>
      <c r="CVH29" s="2"/>
      <c r="CVI29" s="2"/>
      <c r="CVJ29" s="2"/>
      <c r="CVK29" s="2"/>
      <c r="CVL29" s="2"/>
      <c r="CVM29" s="2"/>
      <c r="CVN29" s="2"/>
      <c r="CVO29" s="2"/>
      <c r="CVP29" s="2"/>
      <c r="CVQ29" s="2"/>
      <c r="CVR29" s="2"/>
      <c r="CVS29" s="2"/>
      <c r="CVT29" s="2"/>
      <c r="CVU29" s="2"/>
      <c r="CVV29" s="2"/>
      <c r="CVW29" s="2"/>
      <c r="CVX29" s="2"/>
      <c r="CVY29" s="2"/>
      <c r="CVZ29" s="2"/>
      <c r="CWA29" s="2"/>
      <c r="CWB29" s="2"/>
      <c r="CWC29" s="2"/>
      <c r="CWD29" s="2"/>
      <c r="CWE29" s="2"/>
      <c r="CWF29" s="2"/>
      <c r="CWG29" s="2"/>
      <c r="CWH29" s="2"/>
      <c r="CWI29" s="2"/>
      <c r="CWJ29" s="2"/>
      <c r="CWK29" s="2"/>
      <c r="CWL29" s="2"/>
      <c r="CWM29" s="2"/>
      <c r="CWN29" s="2"/>
      <c r="CWO29" s="2"/>
      <c r="CWP29" s="2"/>
      <c r="CWQ29" s="2"/>
      <c r="CWR29" s="2"/>
      <c r="CWS29" s="2"/>
      <c r="CWT29" s="2"/>
      <c r="CWU29" s="2"/>
      <c r="CWV29" s="2"/>
      <c r="CWW29" s="2"/>
      <c r="CWX29" s="2"/>
      <c r="CWY29" s="2"/>
      <c r="CWZ29" s="2"/>
      <c r="CXA29" s="2"/>
      <c r="CXB29" s="2"/>
      <c r="CXC29" s="2"/>
      <c r="CXD29" s="2"/>
      <c r="CXE29" s="2"/>
      <c r="CXF29" s="2"/>
      <c r="CXG29" s="2"/>
      <c r="CXH29" s="2"/>
      <c r="CXI29" s="2"/>
      <c r="CXJ29" s="2"/>
      <c r="CXK29" s="2"/>
      <c r="CXL29" s="2"/>
      <c r="CXM29" s="2"/>
      <c r="CXN29" s="2"/>
      <c r="CXO29" s="2"/>
      <c r="CXP29" s="2"/>
      <c r="CXQ29" s="2"/>
      <c r="CXR29" s="2"/>
      <c r="CXS29" s="2"/>
      <c r="CXT29" s="2"/>
      <c r="CXU29" s="2"/>
      <c r="CXV29" s="2"/>
      <c r="CXW29" s="2"/>
      <c r="CXX29" s="2"/>
      <c r="CXY29" s="2"/>
      <c r="CXZ29" s="2"/>
      <c r="CYA29" s="2"/>
      <c r="CYB29" s="2"/>
      <c r="CYC29" s="2"/>
      <c r="CYD29" s="2"/>
      <c r="CYE29" s="2"/>
      <c r="CYF29" s="2"/>
      <c r="CYG29" s="2"/>
      <c r="CYH29" s="2"/>
      <c r="CYI29" s="2"/>
      <c r="CYJ29" s="2"/>
      <c r="CYK29" s="2"/>
      <c r="CYL29" s="2"/>
      <c r="CYM29" s="2"/>
      <c r="CYN29" s="2"/>
      <c r="CYO29" s="2"/>
      <c r="CYP29" s="2"/>
      <c r="CYQ29" s="2"/>
      <c r="CYR29" s="2"/>
      <c r="CYS29" s="2"/>
      <c r="CYT29" s="2"/>
      <c r="CYU29" s="2"/>
      <c r="CYV29" s="2"/>
      <c r="CYW29" s="2"/>
      <c r="CYX29" s="2"/>
      <c r="CYY29" s="2"/>
      <c r="CYZ29" s="2"/>
      <c r="CZA29" s="2"/>
      <c r="CZB29" s="2"/>
      <c r="CZC29" s="2"/>
      <c r="CZD29" s="2"/>
      <c r="CZE29" s="2"/>
      <c r="CZF29" s="2"/>
      <c r="CZG29" s="2"/>
      <c r="CZH29" s="2"/>
      <c r="CZI29" s="2"/>
      <c r="CZJ29" s="2"/>
      <c r="CZK29" s="2"/>
      <c r="CZL29" s="2"/>
      <c r="CZM29" s="2"/>
      <c r="CZN29" s="2"/>
      <c r="CZO29" s="2"/>
      <c r="CZP29" s="2"/>
      <c r="CZQ29" s="2"/>
      <c r="CZR29" s="2"/>
      <c r="CZS29" s="2"/>
      <c r="CZT29" s="2"/>
      <c r="CZU29" s="2"/>
      <c r="CZV29" s="2"/>
      <c r="CZW29" s="2"/>
      <c r="CZX29" s="2"/>
      <c r="CZY29" s="2"/>
      <c r="CZZ29" s="2"/>
      <c r="DAA29" s="2"/>
      <c r="DAB29" s="2"/>
      <c r="DAC29" s="2"/>
      <c r="DAD29" s="2"/>
      <c r="DAE29" s="2"/>
      <c r="DAF29" s="2"/>
      <c r="DAG29" s="2"/>
      <c r="DAH29" s="2"/>
      <c r="DAI29" s="2"/>
      <c r="DAJ29" s="2"/>
      <c r="DAK29" s="2"/>
      <c r="DAL29" s="2"/>
      <c r="DAM29" s="2"/>
      <c r="DAN29" s="2"/>
      <c r="DAO29" s="2"/>
      <c r="DAP29" s="2"/>
      <c r="DAQ29" s="2"/>
      <c r="DAR29" s="2"/>
      <c r="DAS29" s="2"/>
      <c r="DAT29" s="2"/>
      <c r="DAU29" s="2"/>
      <c r="DAV29" s="2"/>
      <c r="DAW29" s="2"/>
      <c r="DAX29" s="2"/>
      <c r="DAY29" s="2"/>
      <c r="DAZ29" s="2"/>
      <c r="DBA29" s="2"/>
      <c r="DBB29" s="2"/>
      <c r="DBC29" s="2"/>
      <c r="DBD29" s="2"/>
      <c r="DBE29" s="2"/>
      <c r="DBF29" s="2"/>
      <c r="DBG29" s="2"/>
      <c r="DBH29" s="2"/>
      <c r="DBI29" s="2"/>
      <c r="DBJ29" s="2"/>
      <c r="DBK29" s="2"/>
      <c r="DBL29" s="2"/>
      <c r="DBM29" s="2"/>
      <c r="DBN29" s="2"/>
      <c r="DBO29" s="2"/>
      <c r="DBP29" s="2"/>
      <c r="DBQ29" s="2"/>
      <c r="DBR29" s="2"/>
      <c r="DBS29" s="2"/>
      <c r="DBT29" s="2"/>
      <c r="DBU29" s="2"/>
      <c r="DBV29" s="2"/>
      <c r="DBW29" s="2"/>
      <c r="DBX29" s="2"/>
      <c r="DBY29" s="2"/>
      <c r="DBZ29" s="2"/>
      <c r="DCA29" s="2"/>
      <c r="DCB29" s="2"/>
      <c r="DCC29" s="2"/>
      <c r="DCD29" s="2"/>
      <c r="DCE29" s="2"/>
      <c r="DCF29" s="2"/>
      <c r="DCG29" s="2"/>
      <c r="DCH29" s="2"/>
      <c r="DCI29" s="2"/>
      <c r="DCJ29" s="2"/>
      <c r="DCK29" s="2"/>
      <c r="DCL29" s="2"/>
      <c r="DCM29" s="2"/>
      <c r="DCN29" s="2"/>
      <c r="DCO29" s="2"/>
      <c r="DCP29" s="2"/>
      <c r="DCQ29" s="2"/>
      <c r="DCR29" s="2"/>
      <c r="DCS29" s="2"/>
      <c r="DCT29" s="2"/>
      <c r="DCU29" s="2"/>
      <c r="DCV29" s="2"/>
      <c r="DCW29" s="2"/>
      <c r="DCX29" s="2"/>
      <c r="DCY29" s="2"/>
      <c r="DCZ29" s="2"/>
      <c r="DDA29" s="2"/>
      <c r="DDB29" s="2"/>
      <c r="DDC29" s="2"/>
      <c r="DDD29" s="2"/>
      <c r="DDE29" s="2"/>
      <c r="DDF29" s="2"/>
      <c r="DDG29" s="2"/>
      <c r="DDH29" s="2"/>
      <c r="DDI29" s="2"/>
      <c r="DDJ29" s="2"/>
      <c r="DDK29" s="2"/>
      <c r="DDL29" s="2"/>
      <c r="DDM29" s="2"/>
      <c r="DDN29" s="2"/>
      <c r="DDO29" s="2"/>
      <c r="DDP29" s="2"/>
      <c r="DDQ29" s="2"/>
      <c r="DDR29" s="2"/>
      <c r="DDS29" s="2"/>
      <c r="DDT29" s="2"/>
      <c r="DDU29" s="2"/>
      <c r="DDV29" s="2"/>
      <c r="DDW29" s="2"/>
      <c r="DDX29" s="2"/>
      <c r="DDY29" s="2"/>
      <c r="DDZ29" s="2"/>
      <c r="DEA29" s="2"/>
      <c r="DEB29" s="2"/>
      <c r="DEC29" s="2"/>
      <c r="DED29" s="2"/>
      <c r="DEE29" s="2"/>
      <c r="DEF29" s="2"/>
      <c r="DEG29" s="2"/>
      <c r="DEH29" s="2"/>
      <c r="DEI29" s="2"/>
      <c r="DEJ29" s="2"/>
      <c r="DEK29" s="2"/>
      <c r="DEL29" s="2"/>
      <c r="DEM29" s="2"/>
      <c r="DEN29" s="2"/>
      <c r="DEO29" s="2"/>
      <c r="DEP29" s="2"/>
      <c r="DEQ29" s="2"/>
      <c r="DER29" s="2"/>
      <c r="DES29" s="2"/>
      <c r="DET29" s="2"/>
      <c r="DEU29" s="2"/>
      <c r="DEV29" s="2"/>
      <c r="DEW29" s="2"/>
      <c r="DEX29" s="2"/>
      <c r="DEY29" s="2"/>
      <c r="DEZ29" s="2"/>
      <c r="DFA29" s="2"/>
      <c r="DFB29" s="2"/>
      <c r="DFC29" s="2"/>
      <c r="DFD29" s="2"/>
      <c r="DFE29" s="2"/>
      <c r="DFF29" s="2"/>
      <c r="DFG29" s="2"/>
      <c r="DFH29" s="2"/>
      <c r="DFI29" s="2"/>
      <c r="DFJ29" s="2"/>
      <c r="DFK29" s="2"/>
      <c r="DFL29" s="2"/>
      <c r="DFM29" s="2"/>
      <c r="DFN29" s="2"/>
      <c r="DFO29" s="2"/>
      <c r="DFP29" s="2"/>
      <c r="DFQ29" s="2"/>
      <c r="DFR29" s="2"/>
      <c r="DFS29" s="2"/>
      <c r="DFT29" s="2"/>
      <c r="DFU29" s="2"/>
      <c r="DFV29" s="2"/>
      <c r="DFW29" s="2"/>
      <c r="DFX29" s="2"/>
      <c r="DFY29" s="2"/>
      <c r="DFZ29" s="2"/>
      <c r="DGA29" s="2"/>
      <c r="DGB29" s="2"/>
      <c r="DGC29" s="2"/>
      <c r="DGD29" s="2"/>
      <c r="DGE29" s="2"/>
      <c r="DGF29" s="2"/>
      <c r="DGG29" s="2"/>
      <c r="DGH29" s="2"/>
      <c r="DGI29" s="2"/>
      <c r="DGJ29" s="2"/>
      <c r="DGK29" s="2"/>
      <c r="DGL29" s="2"/>
      <c r="DGM29" s="2"/>
      <c r="DGN29" s="2"/>
      <c r="DGO29" s="2"/>
      <c r="DGP29" s="2"/>
      <c r="DGQ29" s="2"/>
      <c r="DGR29" s="2"/>
      <c r="DGS29" s="2"/>
      <c r="DGT29" s="2"/>
      <c r="DGU29" s="2"/>
      <c r="DGV29" s="2"/>
      <c r="DGW29" s="2"/>
      <c r="DGX29" s="2"/>
      <c r="DGY29" s="2"/>
      <c r="DGZ29" s="2"/>
      <c r="DHA29" s="2"/>
      <c r="DHB29" s="2"/>
      <c r="DHC29" s="2"/>
      <c r="DHD29" s="2"/>
      <c r="DHE29" s="2"/>
      <c r="DHF29" s="2"/>
      <c r="DHG29" s="2"/>
      <c r="DHH29" s="2"/>
      <c r="DHI29" s="2"/>
      <c r="DHJ29" s="2"/>
      <c r="DHK29" s="2"/>
      <c r="DHL29" s="2"/>
      <c r="DHM29" s="2"/>
      <c r="DHN29" s="2"/>
      <c r="DHO29" s="2"/>
      <c r="DHP29" s="2"/>
      <c r="DHQ29" s="2"/>
      <c r="DHR29" s="2"/>
      <c r="DHS29" s="2"/>
      <c r="DHT29" s="2"/>
      <c r="DHU29" s="2"/>
      <c r="DHV29" s="2"/>
      <c r="DHW29" s="2"/>
      <c r="DHX29" s="2"/>
      <c r="DHY29" s="2"/>
      <c r="DHZ29" s="2"/>
      <c r="DIA29" s="2"/>
      <c r="DIB29" s="2"/>
      <c r="DIC29" s="2"/>
      <c r="DID29" s="2"/>
      <c r="DIE29" s="2"/>
      <c r="DIF29" s="2"/>
      <c r="DIG29" s="2"/>
      <c r="DIH29" s="2"/>
      <c r="DII29" s="2"/>
      <c r="DIJ29" s="2"/>
      <c r="DIK29" s="2"/>
      <c r="DIL29" s="2"/>
      <c r="DIM29" s="2"/>
      <c r="DIN29" s="2"/>
      <c r="DIO29" s="2"/>
      <c r="DIP29" s="2"/>
      <c r="DIQ29" s="2"/>
      <c r="DIR29" s="2"/>
      <c r="DIS29" s="2"/>
      <c r="DIT29" s="2"/>
      <c r="DIU29" s="2"/>
      <c r="DIV29" s="2"/>
      <c r="DIW29" s="2"/>
      <c r="DIX29" s="2"/>
      <c r="DIY29" s="2"/>
      <c r="DIZ29" s="2"/>
      <c r="DJA29" s="2"/>
      <c r="DJB29" s="2"/>
      <c r="DJC29" s="2"/>
      <c r="DJD29" s="2"/>
      <c r="DJE29" s="2"/>
      <c r="DJF29" s="2"/>
      <c r="DJG29" s="2"/>
      <c r="DJH29" s="2"/>
      <c r="DJI29" s="2"/>
      <c r="DJJ29" s="2"/>
      <c r="DJK29" s="2"/>
      <c r="DJL29" s="2"/>
      <c r="DJM29" s="2"/>
      <c r="DJN29" s="2"/>
      <c r="DJO29" s="2"/>
      <c r="DJP29" s="2"/>
      <c r="DJQ29" s="2"/>
      <c r="DJR29" s="2"/>
      <c r="DJS29" s="2"/>
      <c r="DJT29" s="2"/>
      <c r="DJU29" s="2"/>
      <c r="DJV29" s="2"/>
      <c r="DJW29" s="2"/>
      <c r="DJX29" s="2"/>
      <c r="DJY29" s="2"/>
      <c r="DJZ29" s="2"/>
      <c r="DKA29" s="2"/>
      <c r="DKB29" s="2"/>
      <c r="DKC29" s="2"/>
      <c r="DKD29" s="2"/>
      <c r="DKE29" s="2"/>
      <c r="DKF29" s="2"/>
      <c r="DKG29" s="2"/>
      <c r="DKH29" s="2"/>
      <c r="DKI29" s="2"/>
      <c r="DKJ29" s="2"/>
      <c r="DKK29" s="2"/>
      <c r="DKL29" s="2"/>
      <c r="DKM29" s="2"/>
      <c r="DKN29" s="2"/>
      <c r="DKO29" s="2"/>
      <c r="DKP29" s="2"/>
      <c r="DKQ29" s="2"/>
      <c r="DKR29" s="2"/>
      <c r="DKS29" s="2"/>
      <c r="DKT29" s="2"/>
      <c r="DKU29" s="2"/>
      <c r="DKV29" s="2"/>
      <c r="DKW29" s="2"/>
      <c r="DKX29" s="2"/>
      <c r="DKY29" s="2"/>
      <c r="DKZ29" s="2"/>
      <c r="DLA29" s="2"/>
      <c r="DLB29" s="2"/>
      <c r="DLC29" s="2"/>
      <c r="DLD29" s="2"/>
      <c r="DLE29" s="2"/>
      <c r="DLF29" s="2"/>
      <c r="DLG29" s="2"/>
      <c r="DLH29" s="2"/>
      <c r="DLI29" s="2"/>
      <c r="DLJ29" s="2"/>
      <c r="DLK29" s="2"/>
      <c r="DLL29" s="2"/>
      <c r="DLM29" s="2"/>
      <c r="DLN29" s="2"/>
      <c r="DLO29" s="2"/>
      <c r="DLP29" s="2"/>
      <c r="DLQ29" s="2"/>
      <c r="DLR29" s="2"/>
      <c r="DLS29" s="2"/>
      <c r="DLT29" s="2"/>
      <c r="DLU29" s="2"/>
      <c r="DLV29" s="2"/>
      <c r="DLW29" s="2"/>
      <c r="DLX29" s="2"/>
      <c r="DLY29" s="2"/>
      <c r="DLZ29" s="2"/>
      <c r="DMA29" s="2"/>
      <c r="DMB29" s="2"/>
      <c r="DMC29" s="2"/>
      <c r="DMD29" s="2"/>
      <c r="DME29" s="2"/>
      <c r="DMF29" s="2"/>
      <c r="DMG29" s="2"/>
      <c r="DMH29" s="2"/>
      <c r="DMI29" s="2"/>
      <c r="DMJ29" s="2"/>
      <c r="DMK29" s="2"/>
      <c r="DML29" s="2"/>
      <c r="DMM29" s="2"/>
      <c r="DMN29" s="2"/>
      <c r="DMO29" s="2"/>
      <c r="DMP29" s="2"/>
      <c r="DMQ29" s="2"/>
      <c r="DMR29" s="2"/>
      <c r="DMS29" s="2"/>
      <c r="DMT29" s="2"/>
      <c r="DMU29" s="2"/>
      <c r="DMV29" s="2"/>
      <c r="DMW29" s="2"/>
      <c r="DMX29" s="2"/>
      <c r="DMY29" s="2"/>
      <c r="DMZ29" s="2"/>
      <c r="DNA29" s="2"/>
      <c r="DNB29" s="2"/>
      <c r="DNC29" s="2"/>
      <c r="DND29" s="2"/>
      <c r="DNE29" s="2"/>
      <c r="DNF29" s="2"/>
      <c r="DNG29" s="2"/>
      <c r="DNH29" s="2"/>
      <c r="DNI29" s="2"/>
      <c r="DNJ29" s="2"/>
      <c r="DNK29" s="2"/>
      <c r="DNL29" s="2"/>
      <c r="DNM29" s="2"/>
      <c r="DNN29" s="2"/>
      <c r="DNO29" s="2"/>
      <c r="DNP29" s="2"/>
      <c r="DNQ29" s="2"/>
      <c r="DNR29" s="2"/>
      <c r="DNS29" s="2"/>
      <c r="DNT29" s="2"/>
      <c r="DNU29" s="2"/>
      <c r="DNV29" s="2"/>
      <c r="DNW29" s="2"/>
      <c r="DNX29" s="2"/>
      <c r="DNY29" s="2"/>
      <c r="DNZ29" s="2"/>
      <c r="DOA29" s="2"/>
      <c r="DOB29" s="2"/>
      <c r="DOC29" s="2"/>
      <c r="DOD29" s="2"/>
      <c r="DOE29" s="2"/>
      <c r="DOF29" s="2"/>
      <c r="DOG29" s="2"/>
      <c r="DOH29" s="2"/>
      <c r="DOI29" s="2"/>
      <c r="DOJ29" s="2"/>
      <c r="DOK29" s="2"/>
      <c r="DOL29" s="2"/>
      <c r="DOM29" s="2"/>
      <c r="DON29" s="2"/>
      <c r="DOO29" s="2"/>
      <c r="DOP29" s="2"/>
      <c r="DOQ29" s="2"/>
      <c r="DOR29" s="2"/>
      <c r="DOS29" s="2"/>
      <c r="DOT29" s="2"/>
      <c r="DOU29" s="2"/>
      <c r="DOV29" s="2"/>
      <c r="DOW29" s="2"/>
      <c r="DOX29" s="2"/>
      <c r="DOY29" s="2"/>
      <c r="DOZ29" s="2"/>
      <c r="DPA29" s="2"/>
      <c r="DPB29" s="2"/>
      <c r="DPC29" s="2"/>
      <c r="DPD29" s="2"/>
      <c r="DPE29" s="2"/>
      <c r="DPF29" s="2"/>
      <c r="DPG29" s="2"/>
      <c r="DPH29" s="2"/>
      <c r="DPI29" s="2"/>
      <c r="DPJ29" s="2"/>
      <c r="DPK29" s="2"/>
      <c r="DPL29" s="2"/>
      <c r="DPM29" s="2"/>
      <c r="DPN29" s="2"/>
      <c r="DPO29" s="2"/>
      <c r="DPP29" s="2"/>
      <c r="DPQ29" s="2"/>
      <c r="DPR29" s="2"/>
      <c r="DPS29" s="2"/>
      <c r="DPT29" s="2"/>
      <c r="DPU29" s="2"/>
      <c r="DPV29" s="2"/>
      <c r="DPW29" s="2"/>
      <c r="DPX29" s="2"/>
      <c r="DPY29" s="2"/>
      <c r="DPZ29" s="2"/>
      <c r="DQA29" s="2"/>
      <c r="DQB29" s="2"/>
      <c r="DQC29" s="2"/>
      <c r="DQD29" s="2"/>
      <c r="DQE29" s="2"/>
      <c r="DQF29" s="2"/>
      <c r="DQG29" s="2"/>
      <c r="DQH29" s="2"/>
      <c r="DQI29" s="2"/>
      <c r="DQJ29" s="2"/>
      <c r="DQK29" s="2"/>
      <c r="DQL29" s="2"/>
      <c r="DQM29" s="2"/>
      <c r="DQN29" s="2"/>
      <c r="DQO29" s="2"/>
      <c r="DQP29" s="2"/>
      <c r="DQQ29" s="2"/>
      <c r="DQR29" s="2"/>
      <c r="DQS29" s="2"/>
      <c r="DQT29" s="2"/>
      <c r="DQU29" s="2"/>
      <c r="DQV29" s="2"/>
      <c r="DQW29" s="2"/>
      <c r="DQX29" s="2"/>
      <c r="DQY29" s="2"/>
      <c r="DQZ29" s="2"/>
      <c r="DRA29" s="2"/>
      <c r="DRB29" s="2"/>
      <c r="DRC29" s="2"/>
      <c r="DRD29" s="2"/>
      <c r="DRE29" s="2"/>
      <c r="DRF29" s="2"/>
      <c r="DRG29" s="2"/>
      <c r="DRH29" s="2"/>
      <c r="DRI29" s="2"/>
      <c r="DRJ29" s="2"/>
      <c r="DRK29" s="2"/>
      <c r="DRL29" s="2"/>
      <c r="DRM29" s="2"/>
      <c r="DRN29" s="2"/>
      <c r="DRO29" s="2"/>
      <c r="DRP29" s="2"/>
      <c r="DRQ29" s="2"/>
      <c r="DRR29" s="2"/>
      <c r="DRS29" s="2"/>
      <c r="DRT29" s="2"/>
      <c r="DRU29" s="2"/>
      <c r="DRV29" s="2"/>
      <c r="DRW29" s="2"/>
      <c r="DRX29" s="2"/>
      <c r="DRY29" s="2"/>
      <c r="DRZ29" s="2"/>
      <c r="DSA29" s="2"/>
      <c r="DSB29" s="2"/>
      <c r="DSC29" s="2"/>
      <c r="DSD29" s="2"/>
      <c r="DSE29" s="2"/>
      <c r="DSF29" s="2"/>
      <c r="DSG29" s="2"/>
      <c r="DSH29" s="2"/>
      <c r="DSI29" s="2"/>
      <c r="DSJ29" s="2"/>
      <c r="DSK29" s="2"/>
      <c r="DSL29" s="2"/>
      <c r="DSM29" s="2"/>
      <c r="DSN29" s="2"/>
      <c r="DSO29" s="2"/>
      <c r="DSP29" s="2"/>
      <c r="DSQ29" s="2"/>
      <c r="DSR29" s="2"/>
      <c r="DSS29" s="2"/>
      <c r="DST29" s="2"/>
      <c r="DSU29" s="2"/>
      <c r="DSV29" s="2"/>
      <c r="DSW29" s="2"/>
      <c r="DSX29" s="2"/>
      <c r="DSY29" s="2"/>
      <c r="DSZ29" s="2"/>
      <c r="DTA29" s="2"/>
      <c r="DTB29" s="2"/>
      <c r="DTC29" s="2"/>
      <c r="DTD29" s="2"/>
      <c r="DTE29" s="2"/>
      <c r="DTF29" s="2"/>
      <c r="DTG29" s="2"/>
      <c r="DTH29" s="2"/>
      <c r="DTI29" s="2"/>
      <c r="DTJ29" s="2"/>
      <c r="DTK29" s="2"/>
      <c r="DTL29" s="2"/>
      <c r="DTM29" s="2"/>
      <c r="DTN29" s="2"/>
      <c r="DTO29" s="2"/>
      <c r="DTP29" s="2"/>
      <c r="DTQ29" s="2"/>
      <c r="DTR29" s="2"/>
      <c r="DTS29" s="2"/>
      <c r="DTT29" s="2"/>
      <c r="DTU29" s="2"/>
      <c r="DTV29" s="2"/>
      <c r="DTW29" s="2"/>
      <c r="DTX29" s="2"/>
      <c r="DTY29" s="2"/>
      <c r="DTZ29" s="2"/>
      <c r="DUA29" s="2"/>
      <c r="DUB29" s="2"/>
      <c r="DUC29" s="2"/>
      <c r="DUD29" s="2"/>
      <c r="DUE29" s="2"/>
      <c r="DUF29" s="2"/>
      <c r="DUG29" s="2"/>
      <c r="DUH29" s="2"/>
      <c r="DUI29" s="2"/>
      <c r="DUJ29" s="2"/>
      <c r="DUK29" s="2"/>
      <c r="DUL29" s="2"/>
      <c r="DUM29" s="2"/>
      <c r="DUN29" s="2"/>
      <c r="DUO29" s="2"/>
      <c r="DUP29" s="2"/>
      <c r="DUQ29" s="2"/>
      <c r="DUR29" s="2"/>
      <c r="DUS29" s="2"/>
      <c r="DUT29" s="2"/>
      <c r="DUU29" s="2"/>
      <c r="DUV29" s="2"/>
      <c r="DUW29" s="2"/>
      <c r="DUX29" s="2"/>
      <c r="DUY29" s="2"/>
      <c r="DUZ29" s="2"/>
      <c r="DVA29" s="2"/>
      <c r="DVB29" s="2"/>
      <c r="DVC29" s="2"/>
      <c r="DVD29" s="2"/>
      <c r="DVE29" s="2"/>
      <c r="DVF29" s="2"/>
      <c r="DVG29" s="2"/>
      <c r="DVH29" s="2"/>
      <c r="DVI29" s="2"/>
      <c r="DVJ29" s="2"/>
      <c r="DVK29" s="2"/>
      <c r="DVL29" s="2"/>
      <c r="DVM29" s="2"/>
      <c r="DVN29" s="2"/>
      <c r="DVO29" s="2"/>
      <c r="DVP29" s="2"/>
      <c r="DVQ29" s="2"/>
      <c r="DVR29" s="2"/>
      <c r="DVS29" s="2"/>
      <c r="DVT29" s="2"/>
      <c r="DVU29" s="2"/>
      <c r="DVV29" s="2"/>
      <c r="DVW29" s="2"/>
      <c r="DVX29" s="2"/>
      <c r="DVY29" s="2"/>
      <c r="DVZ29" s="2"/>
      <c r="DWA29" s="2"/>
      <c r="DWB29" s="2"/>
      <c r="DWC29" s="2"/>
      <c r="DWD29" s="2"/>
      <c r="DWE29" s="2"/>
      <c r="DWF29" s="2"/>
      <c r="DWG29" s="2"/>
      <c r="DWH29" s="2"/>
      <c r="DWI29" s="2"/>
      <c r="DWJ29" s="2"/>
      <c r="DWK29" s="2"/>
      <c r="DWL29" s="2"/>
      <c r="DWM29" s="2"/>
      <c r="DWN29" s="2"/>
      <c r="DWO29" s="2"/>
      <c r="DWP29" s="2"/>
      <c r="DWQ29" s="2"/>
      <c r="DWR29" s="2"/>
      <c r="DWS29" s="2"/>
      <c r="DWT29" s="2"/>
      <c r="DWU29" s="2"/>
      <c r="DWV29" s="2"/>
      <c r="DWW29" s="2"/>
      <c r="DWX29" s="2"/>
      <c r="DWY29" s="2"/>
      <c r="DWZ29" s="2"/>
      <c r="DXA29" s="2"/>
      <c r="DXB29" s="2"/>
      <c r="DXC29" s="2"/>
      <c r="DXD29" s="2"/>
      <c r="DXE29" s="2"/>
      <c r="DXF29" s="2"/>
      <c r="DXG29" s="2"/>
      <c r="DXH29" s="2"/>
      <c r="DXI29" s="2"/>
      <c r="DXJ29" s="2"/>
      <c r="DXK29" s="2"/>
      <c r="DXL29" s="2"/>
      <c r="DXM29" s="2"/>
      <c r="DXN29" s="2"/>
      <c r="DXO29" s="2"/>
      <c r="DXP29" s="2"/>
      <c r="DXQ29" s="2"/>
      <c r="DXR29" s="2"/>
      <c r="DXS29" s="2"/>
      <c r="DXT29" s="2"/>
      <c r="DXU29" s="2"/>
      <c r="DXV29" s="2"/>
      <c r="DXW29" s="2"/>
      <c r="DXX29" s="2"/>
      <c r="DXY29" s="2"/>
      <c r="DXZ29" s="2"/>
      <c r="DYA29" s="2"/>
      <c r="DYB29" s="2"/>
      <c r="DYC29" s="2"/>
      <c r="DYD29" s="2"/>
      <c r="DYE29" s="2"/>
      <c r="DYF29" s="2"/>
      <c r="DYG29" s="2"/>
      <c r="DYH29" s="2"/>
      <c r="DYI29" s="2"/>
      <c r="DYJ29" s="2"/>
      <c r="DYK29" s="2"/>
      <c r="DYL29" s="2"/>
      <c r="DYM29" s="2"/>
      <c r="DYN29" s="2"/>
      <c r="DYO29" s="2"/>
      <c r="DYP29" s="2"/>
      <c r="DYQ29" s="2"/>
      <c r="DYR29" s="2"/>
      <c r="DYS29" s="2"/>
      <c r="DYT29" s="2"/>
      <c r="DYU29" s="2"/>
      <c r="DYV29" s="2"/>
      <c r="DYW29" s="2"/>
      <c r="DYX29" s="2"/>
      <c r="DYY29" s="2"/>
      <c r="DYZ29" s="2"/>
      <c r="DZA29" s="2"/>
      <c r="DZB29" s="2"/>
      <c r="DZC29" s="2"/>
      <c r="DZD29" s="2"/>
      <c r="DZE29" s="2"/>
      <c r="DZF29" s="2"/>
      <c r="DZG29" s="2"/>
      <c r="DZH29" s="2"/>
      <c r="DZI29" s="2"/>
      <c r="DZJ29" s="2"/>
      <c r="DZK29" s="2"/>
      <c r="DZL29" s="2"/>
      <c r="DZM29" s="2"/>
      <c r="DZN29" s="2"/>
      <c r="DZO29" s="2"/>
      <c r="DZP29" s="2"/>
      <c r="DZQ29" s="2"/>
      <c r="DZR29" s="2"/>
      <c r="DZS29" s="2"/>
      <c r="DZT29" s="2"/>
      <c r="DZU29" s="2"/>
      <c r="DZV29" s="2"/>
      <c r="DZW29" s="2"/>
      <c r="DZX29" s="2"/>
      <c r="DZY29" s="2"/>
      <c r="DZZ29" s="2"/>
      <c r="EAA29" s="2"/>
      <c r="EAB29" s="2"/>
      <c r="EAC29" s="2"/>
      <c r="EAD29" s="2"/>
      <c r="EAE29" s="2"/>
      <c r="EAF29" s="2"/>
      <c r="EAG29" s="2"/>
      <c r="EAH29" s="2"/>
      <c r="EAI29" s="2"/>
      <c r="EAJ29" s="2"/>
      <c r="EAK29" s="2"/>
      <c r="EAL29" s="2"/>
      <c r="EAM29" s="2"/>
      <c r="EAN29" s="2"/>
      <c r="EAO29" s="2"/>
      <c r="EAP29" s="2"/>
      <c r="EAQ29" s="2"/>
      <c r="EAR29" s="2"/>
      <c r="EAS29" s="2"/>
      <c r="EAT29" s="2"/>
      <c r="EAU29" s="2"/>
      <c r="EAV29" s="2"/>
      <c r="EAW29" s="2"/>
      <c r="EAX29" s="2"/>
      <c r="EAY29" s="2"/>
      <c r="EAZ29" s="2"/>
      <c r="EBA29" s="2"/>
      <c r="EBB29" s="2"/>
      <c r="EBC29" s="2"/>
      <c r="EBD29" s="2"/>
      <c r="EBE29" s="2"/>
      <c r="EBF29" s="2"/>
      <c r="EBG29" s="2"/>
      <c r="EBH29" s="2"/>
      <c r="EBI29" s="2"/>
      <c r="EBJ29" s="2"/>
      <c r="EBK29" s="2"/>
      <c r="EBL29" s="2"/>
      <c r="EBM29" s="2"/>
      <c r="EBN29" s="2"/>
      <c r="EBO29" s="2"/>
      <c r="EBP29" s="2"/>
      <c r="EBQ29" s="2"/>
      <c r="EBR29" s="2"/>
      <c r="EBS29" s="2"/>
      <c r="EBT29" s="2"/>
      <c r="EBU29" s="2"/>
      <c r="EBV29" s="2"/>
      <c r="EBW29" s="2"/>
      <c r="EBX29" s="2"/>
      <c r="EBY29" s="2"/>
      <c r="EBZ29" s="2"/>
      <c r="ECA29" s="2"/>
      <c r="ECB29" s="2"/>
      <c r="ECC29" s="2"/>
      <c r="ECD29" s="2"/>
      <c r="ECE29" s="2"/>
      <c r="ECF29" s="2"/>
      <c r="ECG29" s="2"/>
      <c r="ECH29" s="2"/>
      <c r="ECI29" s="2"/>
      <c r="ECJ29" s="2"/>
      <c r="ECK29" s="2"/>
      <c r="ECL29" s="2"/>
      <c r="ECM29" s="2"/>
      <c r="ECN29" s="2"/>
      <c r="ECO29" s="2"/>
      <c r="ECP29" s="2"/>
      <c r="ECQ29" s="2"/>
      <c r="ECR29" s="2"/>
      <c r="ECS29" s="2"/>
      <c r="ECT29" s="2"/>
      <c r="ECU29" s="2"/>
      <c r="ECV29" s="2"/>
      <c r="ECW29" s="2"/>
      <c r="ECX29" s="2"/>
      <c r="ECY29" s="2"/>
      <c r="ECZ29" s="2"/>
      <c r="EDA29" s="2"/>
      <c r="EDB29" s="2"/>
      <c r="EDC29" s="2"/>
      <c r="EDD29" s="2"/>
      <c r="EDE29" s="2"/>
      <c r="EDF29" s="2"/>
      <c r="EDG29" s="2"/>
      <c r="EDH29" s="2"/>
      <c r="EDI29" s="2"/>
      <c r="EDJ29" s="2"/>
      <c r="EDK29" s="2"/>
      <c r="EDL29" s="2"/>
      <c r="EDM29" s="2"/>
      <c r="EDN29" s="2"/>
      <c r="EDO29" s="2"/>
      <c r="EDP29" s="2"/>
      <c r="EDQ29" s="2"/>
      <c r="EDR29" s="2"/>
      <c r="EDS29" s="2"/>
      <c r="EDT29" s="2"/>
      <c r="EDU29" s="2"/>
      <c r="EDV29" s="2"/>
      <c r="EDW29" s="2"/>
      <c r="EDX29" s="2"/>
      <c r="EDY29" s="2"/>
      <c r="EDZ29" s="2"/>
      <c r="EEA29" s="2"/>
      <c r="EEB29" s="2"/>
      <c r="EEC29" s="2"/>
      <c r="EED29" s="2"/>
      <c r="EEE29" s="2"/>
      <c r="EEF29" s="2"/>
      <c r="EEG29" s="2"/>
      <c r="EEH29" s="2"/>
      <c r="EEI29" s="2"/>
      <c r="EEJ29" s="2"/>
      <c r="EEK29" s="2"/>
      <c r="EEL29" s="2"/>
      <c r="EEM29" s="2"/>
      <c r="EEN29" s="2"/>
      <c r="EEO29" s="2"/>
      <c r="EEP29" s="2"/>
      <c r="EEQ29" s="2"/>
      <c r="EER29" s="2"/>
      <c r="EES29" s="2"/>
      <c r="EET29" s="2"/>
      <c r="EEU29" s="2"/>
      <c r="EEV29" s="2"/>
      <c r="EEW29" s="2"/>
      <c r="EEX29" s="2"/>
      <c r="EEY29" s="2"/>
      <c r="EEZ29" s="2"/>
      <c r="EFA29" s="2"/>
      <c r="EFB29" s="2"/>
      <c r="EFC29" s="2"/>
      <c r="EFD29" s="2"/>
      <c r="EFE29" s="2"/>
      <c r="EFF29" s="2"/>
      <c r="EFG29" s="2"/>
      <c r="EFH29" s="2"/>
      <c r="EFI29" s="2"/>
      <c r="EFJ29" s="2"/>
      <c r="EFK29" s="2"/>
      <c r="EFL29" s="2"/>
      <c r="EFM29" s="2"/>
      <c r="EFN29" s="2"/>
      <c r="EFO29" s="2"/>
      <c r="EFP29" s="2"/>
      <c r="EFQ29" s="2"/>
      <c r="EFR29" s="2"/>
      <c r="EFS29" s="2"/>
      <c r="EFT29" s="2"/>
      <c r="EFU29" s="2"/>
      <c r="EFV29" s="2"/>
      <c r="EFW29" s="2"/>
      <c r="EFX29" s="2"/>
      <c r="EFY29" s="2"/>
      <c r="EFZ29" s="2"/>
      <c r="EGA29" s="2"/>
      <c r="EGB29" s="2"/>
      <c r="EGC29" s="2"/>
      <c r="EGD29" s="2"/>
      <c r="EGE29" s="2"/>
      <c r="EGF29" s="2"/>
      <c r="EGG29" s="2"/>
      <c r="EGH29" s="2"/>
      <c r="EGI29" s="2"/>
      <c r="EGJ29" s="2"/>
      <c r="EGK29" s="2"/>
      <c r="EGL29" s="2"/>
      <c r="EGM29" s="2"/>
      <c r="EGN29" s="2"/>
      <c r="EGO29" s="2"/>
      <c r="EGP29" s="2"/>
      <c r="EGQ29" s="2"/>
      <c r="EGR29" s="2"/>
      <c r="EGS29" s="2"/>
      <c r="EGT29" s="2"/>
      <c r="EGU29" s="2"/>
      <c r="EGV29" s="2"/>
      <c r="EGW29" s="2"/>
      <c r="EGX29" s="2"/>
      <c r="EGY29" s="2"/>
      <c r="EGZ29" s="2"/>
      <c r="EHA29" s="2"/>
      <c r="EHB29" s="2"/>
      <c r="EHC29" s="2"/>
      <c r="EHD29" s="2"/>
      <c r="EHE29" s="2"/>
      <c r="EHF29" s="2"/>
      <c r="EHG29" s="2"/>
      <c r="EHH29" s="2"/>
      <c r="EHI29" s="2"/>
      <c r="EHJ29" s="2"/>
      <c r="EHK29" s="2"/>
      <c r="EHL29" s="2"/>
      <c r="EHM29" s="2"/>
      <c r="EHN29" s="2"/>
      <c r="EHO29" s="2"/>
      <c r="EHP29" s="2"/>
      <c r="EHQ29" s="2"/>
      <c r="EHR29" s="2"/>
      <c r="EHS29" s="2"/>
      <c r="EHT29" s="2"/>
      <c r="EHU29" s="2"/>
      <c r="EHV29" s="2"/>
      <c r="EHW29" s="2"/>
      <c r="EHX29" s="2"/>
      <c r="EHY29" s="2"/>
      <c r="EHZ29" s="2"/>
      <c r="EIA29" s="2"/>
      <c r="EIB29" s="2"/>
      <c r="EIC29" s="2"/>
      <c r="EID29" s="2"/>
      <c r="EIE29" s="2"/>
      <c r="EIF29" s="2"/>
      <c r="EIG29" s="2"/>
      <c r="EIH29" s="2"/>
      <c r="EII29" s="2"/>
      <c r="EIJ29" s="2"/>
      <c r="EIK29" s="2"/>
      <c r="EIL29" s="2"/>
      <c r="EIM29" s="2"/>
      <c r="EIN29" s="2"/>
      <c r="EIO29" s="2"/>
      <c r="EIP29" s="2"/>
      <c r="EIQ29" s="2"/>
      <c r="EIR29" s="2"/>
      <c r="EIS29" s="2"/>
      <c r="EIT29" s="2"/>
      <c r="EIU29" s="2"/>
      <c r="EIV29" s="2"/>
      <c r="EIW29" s="2"/>
      <c r="EIX29" s="2"/>
      <c r="EIY29" s="2"/>
      <c r="EIZ29" s="2"/>
      <c r="EJA29" s="2"/>
      <c r="EJB29" s="2"/>
      <c r="EJC29" s="2"/>
      <c r="EJD29" s="2"/>
      <c r="EJE29" s="2"/>
      <c r="EJF29" s="2"/>
      <c r="EJG29" s="2"/>
      <c r="EJH29" s="2"/>
      <c r="EJI29" s="2"/>
      <c r="EJJ29" s="2"/>
      <c r="EJK29" s="2"/>
      <c r="EJL29" s="2"/>
      <c r="EJM29" s="2"/>
      <c r="EJN29" s="2"/>
      <c r="EJO29" s="2"/>
      <c r="EJP29" s="2"/>
      <c r="EJQ29" s="2"/>
      <c r="EJR29" s="2"/>
      <c r="EJS29" s="2"/>
      <c r="EJT29" s="2"/>
      <c r="EJU29" s="2"/>
      <c r="EJV29" s="2"/>
      <c r="EJW29" s="2"/>
      <c r="EJX29" s="2"/>
      <c r="EJY29" s="2"/>
      <c r="EJZ29" s="2"/>
      <c r="EKA29" s="2"/>
      <c r="EKB29" s="2"/>
      <c r="EKC29" s="2"/>
      <c r="EKD29" s="2"/>
      <c r="EKE29" s="2"/>
      <c r="EKF29" s="2"/>
      <c r="EKG29" s="2"/>
      <c r="EKH29" s="2"/>
      <c r="EKI29" s="2"/>
      <c r="EKJ29" s="2"/>
      <c r="EKK29" s="2"/>
      <c r="EKL29" s="2"/>
      <c r="EKM29" s="2"/>
      <c r="EKN29" s="2"/>
      <c r="EKO29" s="2"/>
      <c r="EKP29" s="2"/>
      <c r="EKQ29" s="2"/>
      <c r="EKR29" s="2"/>
      <c r="EKS29" s="2"/>
      <c r="EKT29" s="2"/>
      <c r="EKU29" s="2"/>
      <c r="EKV29" s="2"/>
      <c r="EKW29" s="2"/>
      <c r="EKX29" s="2"/>
      <c r="EKY29" s="2"/>
      <c r="EKZ29" s="2"/>
      <c r="ELA29" s="2"/>
      <c r="ELB29" s="2"/>
      <c r="ELC29" s="2"/>
      <c r="ELD29" s="2"/>
      <c r="ELE29" s="2"/>
      <c r="ELF29" s="2"/>
      <c r="ELG29" s="2"/>
      <c r="ELH29" s="2"/>
      <c r="ELI29" s="2"/>
      <c r="ELJ29" s="2"/>
      <c r="ELK29" s="2"/>
      <c r="ELL29" s="2"/>
      <c r="ELM29" s="2"/>
      <c r="ELN29" s="2"/>
      <c r="ELO29" s="2"/>
      <c r="ELP29" s="2"/>
      <c r="ELQ29" s="2"/>
      <c r="ELR29" s="2"/>
      <c r="ELS29" s="2"/>
      <c r="ELT29" s="2"/>
      <c r="ELU29" s="2"/>
      <c r="ELV29" s="2"/>
      <c r="ELW29" s="2"/>
      <c r="ELX29" s="2"/>
      <c r="ELY29" s="2"/>
      <c r="ELZ29" s="2"/>
      <c r="EMA29" s="2"/>
      <c r="EMB29" s="2"/>
      <c r="EMC29" s="2"/>
      <c r="EMD29" s="2"/>
      <c r="EME29" s="2"/>
      <c r="EMF29" s="2"/>
      <c r="EMG29" s="2"/>
      <c r="EMH29" s="2"/>
      <c r="EMI29" s="2"/>
      <c r="EMJ29" s="2"/>
      <c r="EMK29" s="2"/>
      <c r="EML29" s="2"/>
      <c r="EMM29" s="2"/>
      <c r="EMN29" s="2"/>
      <c r="EMO29" s="2"/>
      <c r="EMP29" s="2"/>
      <c r="EMQ29" s="2"/>
      <c r="EMR29" s="2"/>
      <c r="EMS29" s="2"/>
      <c r="EMT29" s="2"/>
      <c r="EMU29" s="2"/>
      <c r="EMV29" s="2"/>
      <c r="EMW29" s="2"/>
      <c r="EMX29" s="2"/>
      <c r="EMY29" s="2"/>
      <c r="EMZ29" s="2"/>
      <c r="ENA29" s="2"/>
      <c r="ENB29" s="2"/>
      <c r="ENC29" s="2"/>
      <c r="END29" s="2"/>
      <c r="ENE29" s="2"/>
      <c r="ENF29" s="2"/>
      <c r="ENG29" s="2"/>
      <c r="ENH29" s="2"/>
      <c r="ENI29" s="2"/>
      <c r="ENJ29" s="2"/>
      <c r="ENK29" s="2"/>
      <c r="ENL29" s="2"/>
      <c r="ENM29" s="2"/>
      <c r="ENN29" s="2"/>
      <c r="ENO29" s="2"/>
      <c r="ENP29" s="2"/>
      <c r="ENQ29" s="2"/>
      <c r="ENR29" s="2"/>
      <c r="ENS29" s="2"/>
      <c r="ENT29" s="2"/>
      <c r="ENU29" s="2"/>
      <c r="ENV29" s="2"/>
      <c r="ENW29" s="2"/>
      <c r="ENX29" s="2"/>
      <c r="ENY29" s="2"/>
      <c r="ENZ29" s="2"/>
      <c r="EOA29" s="2"/>
      <c r="EOB29" s="2"/>
      <c r="EOC29" s="2"/>
      <c r="EOD29" s="2"/>
      <c r="EOE29" s="2"/>
      <c r="EOF29" s="2"/>
      <c r="EOG29" s="2"/>
      <c r="EOH29" s="2"/>
      <c r="EOI29" s="2"/>
      <c r="EOJ29" s="2"/>
      <c r="EOK29" s="2"/>
      <c r="EOL29" s="2"/>
      <c r="EOM29" s="2"/>
      <c r="EON29" s="2"/>
      <c r="EOO29" s="2"/>
      <c r="EOP29" s="2"/>
      <c r="EOQ29" s="2"/>
      <c r="EOR29" s="2"/>
      <c r="EOS29" s="2"/>
      <c r="EOT29" s="2"/>
      <c r="EOU29" s="2"/>
      <c r="EOV29" s="2"/>
      <c r="EOW29" s="2"/>
      <c r="EOX29" s="2"/>
      <c r="EOY29" s="2"/>
      <c r="EOZ29" s="2"/>
      <c r="EPA29" s="2"/>
      <c r="EPB29" s="2"/>
      <c r="EPC29" s="2"/>
      <c r="EPD29" s="2"/>
      <c r="EPE29" s="2"/>
      <c r="EPF29" s="2"/>
      <c r="EPG29" s="2"/>
      <c r="EPH29" s="2"/>
      <c r="EPI29" s="2"/>
      <c r="EPJ29" s="2"/>
      <c r="EPK29" s="2"/>
      <c r="EPL29" s="2"/>
      <c r="EPM29" s="2"/>
      <c r="EPN29" s="2"/>
      <c r="EPO29" s="2"/>
      <c r="EPP29" s="2"/>
      <c r="EPQ29" s="2"/>
      <c r="EPR29" s="2"/>
      <c r="EPS29" s="2"/>
      <c r="EPT29" s="2"/>
      <c r="EPU29" s="2"/>
      <c r="EPV29" s="2"/>
      <c r="EPW29" s="2"/>
      <c r="EPX29" s="2"/>
      <c r="EPY29" s="2"/>
      <c r="EPZ29" s="2"/>
      <c r="EQA29" s="2"/>
      <c r="EQB29" s="2"/>
      <c r="EQC29" s="2"/>
      <c r="EQD29" s="2"/>
      <c r="EQE29" s="2"/>
      <c r="EQF29" s="2"/>
      <c r="EQG29" s="2"/>
      <c r="EQH29" s="2"/>
      <c r="EQI29" s="2"/>
      <c r="EQJ29" s="2"/>
      <c r="EQK29" s="2"/>
      <c r="EQL29" s="2"/>
      <c r="EQM29" s="2"/>
      <c r="EQN29" s="2"/>
      <c r="EQO29" s="2"/>
      <c r="EQP29" s="2"/>
      <c r="EQQ29" s="2"/>
      <c r="EQR29" s="2"/>
      <c r="EQS29" s="2"/>
      <c r="EQT29" s="2"/>
      <c r="EQU29" s="2"/>
      <c r="EQV29" s="2"/>
      <c r="EQW29" s="2"/>
      <c r="EQX29" s="2"/>
      <c r="EQY29" s="2"/>
      <c r="EQZ29" s="2"/>
      <c r="ERA29" s="2"/>
      <c r="ERB29" s="2"/>
      <c r="ERC29" s="2"/>
      <c r="ERD29" s="2"/>
      <c r="ERE29" s="2"/>
      <c r="ERF29" s="2"/>
      <c r="ERG29" s="2"/>
      <c r="ERH29" s="2"/>
      <c r="ERI29" s="2"/>
      <c r="ERJ29" s="2"/>
      <c r="ERK29" s="2"/>
      <c r="ERL29" s="2"/>
      <c r="ERM29" s="2"/>
      <c r="ERN29" s="2"/>
      <c r="ERO29" s="2"/>
      <c r="ERP29" s="2"/>
      <c r="ERQ29" s="2"/>
      <c r="ERR29" s="2"/>
      <c r="ERS29" s="2"/>
      <c r="ERT29" s="2"/>
      <c r="ERU29" s="2"/>
      <c r="ERV29" s="2"/>
      <c r="ERW29" s="2"/>
      <c r="ERX29" s="2"/>
      <c r="ERY29" s="2"/>
      <c r="ERZ29" s="2"/>
      <c r="ESA29" s="2"/>
      <c r="ESB29" s="2"/>
      <c r="ESC29" s="2"/>
      <c r="ESD29" s="2"/>
      <c r="ESE29" s="2"/>
      <c r="ESF29" s="2"/>
      <c r="ESG29" s="2"/>
      <c r="ESH29" s="2"/>
      <c r="ESI29" s="2"/>
      <c r="ESJ29" s="2"/>
      <c r="ESK29" s="2"/>
      <c r="ESL29" s="2"/>
      <c r="ESM29" s="2"/>
      <c r="ESN29" s="2"/>
      <c r="ESO29" s="2"/>
      <c r="ESP29" s="2"/>
      <c r="ESQ29" s="2"/>
      <c r="ESR29" s="2"/>
      <c r="ESS29" s="2"/>
      <c r="EST29" s="2"/>
      <c r="ESU29" s="2"/>
      <c r="ESV29" s="2"/>
      <c r="ESW29" s="2"/>
      <c r="ESX29" s="2"/>
      <c r="ESY29" s="2"/>
      <c r="ESZ29" s="2"/>
      <c r="ETA29" s="2"/>
      <c r="ETB29" s="2"/>
      <c r="ETC29" s="2"/>
      <c r="ETD29" s="2"/>
      <c r="ETE29" s="2"/>
      <c r="ETF29" s="2"/>
      <c r="ETG29" s="2"/>
      <c r="ETH29" s="2"/>
      <c r="ETI29" s="2"/>
      <c r="ETJ29" s="2"/>
      <c r="ETK29" s="2"/>
      <c r="ETL29" s="2"/>
      <c r="ETM29" s="2"/>
      <c r="ETN29" s="2"/>
      <c r="ETO29" s="2"/>
      <c r="ETP29" s="2"/>
      <c r="ETQ29" s="2"/>
      <c r="ETR29" s="2"/>
      <c r="ETS29" s="2"/>
      <c r="ETT29" s="2"/>
      <c r="ETU29" s="2"/>
      <c r="ETV29" s="2"/>
      <c r="ETW29" s="2"/>
      <c r="ETX29" s="2"/>
      <c r="ETY29" s="2"/>
      <c r="ETZ29" s="2"/>
      <c r="EUA29" s="2"/>
      <c r="EUB29" s="2"/>
      <c r="EUC29" s="2"/>
      <c r="EUD29" s="2"/>
      <c r="EUE29" s="2"/>
      <c r="EUF29" s="2"/>
      <c r="EUG29" s="2"/>
      <c r="EUH29" s="2"/>
      <c r="EUI29" s="2"/>
      <c r="EUJ29" s="2"/>
      <c r="EUK29" s="2"/>
      <c r="EUL29" s="2"/>
      <c r="EUM29" s="2"/>
      <c r="EUN29" s="2"/>
      <c r="EUO29" s="2"/>
      <c r="EUP29" s="2"/>
      <c r="EUQ29" s="2"/>
      <c r="EUR29" s="2"/>
      <c r="EUS29" s="2"/>
      <c r="EUT29" s="2"/>
      <c r="EUU29" s="2"/>
      <c r="EUV29" s="2"/>
      <c r="EUW29" s="2"/>
      <c r="EUX29" s="2"/>
      <c r="EUY29" s="2"/>
      <c r="EUZ29" s="2"/>
      <c r="EVA29" s="2"/>
      <c r="EVB29" s="2"/>
      <c r="EVC29" s="2"/>
      <c r="EVD29" s="2"/>
      <c r="EVE29" s="2"/>
      <c r="EVF29" s="2"/>
      <c r="EVG29" s="2"/>
      <c r="EVH29" s="2"/>
      <c r="EVI29" s="2"/>
      <c r="EVJ29" s="2"/>
      <c r="EVK29" s="2"/>
      <c r="EVL29" s="2"/>
      <c r="EVM29" s="2"/>
      <c r="EVN29" s="2"/>
      <c r="EVO29" s="2"/>
      <c r="EVP29" s="2"/>
      <c r="EVQ29" s="2"/>
      <c r="EVR29" s="2"/>
      <c r="EVS29" s="2"/>
      <c r="EVT29" s="2"/>
      <c r="EVU29" s="2"/>
      <c r="EVV29" s="2"/>
      <c r="EVW29" s="2"/>
      <c r="EVX29" s="2"/>
      <c r="EVY29" s="2"/>
      <c r="EVZ29" s="2"/>
      <c r="EWA29" s="2"/>
      <c r="EWB29" s="2"/>
      <c r="EWC29" s="2"/>
      <c r="EWD29" s="2"/>
      <c r="EWE29" s="2"/>
      <c r="EWF29" s="2"/>
      <c r="EWG29" s="2"/>
      <c r="EWH29" s="2"/>
      <c r="EWI29" s="2"/>
      <c r="EWJ29" s="2"/>
      <c r="EWK29" s="2"/>
      <c r="EWL29" s="2"/>
      <c r="EWM29" s="2"/>
      <c r="EWN29" s="2"/>
      <c r="EWO29" s="2"/>
      <c r="EWP29" s="2"/>
      <c r="EWQ29" s="2"/>
      <c r="EWR29" s="2"/>
      <c r="EWS29" s="2"/>
      <c r="EWT29" s="2"/>
      <c r="EWU29" s="2"/>
      <c r="EWV29" s="2"/>
      <c r="EWW29" s="2"/>
      <c r="EWX29" s="2"/>
      <c r="EWY29" s="2"/>
      <c r="EWZ29" s="2"/>
      <c r="EXA29" s="2"/>
      <c r="EXB29" s="2"/>
      <c r="EXC29" s="2"/>
      <c r="EXD29" s="2"/>
      <c r="EXE29" s="2"/>
      <c r="EXF29" s="2"/>
      <c r="EXG29" s="2"/>
      <c r="EXH29" s="2"/>
      <c r="EXI29" s="2"/>
      <c r="EXJ29" s="2"/>
      <c r="EXK29" s="2"/>
      <c r="EXL29" s="2"/>
      <c r="EXM29" s="2"/>
      <c r="EXN29" s="2"/>
      <c r="EXO29" s="2"/>
      <c r="EXP29" s="2"/>
      <c r="EXQ29" s="2"/>
      <c r="EXR29" s="2"/>
      <c r="EXS29" s="2"/>
      <c r="EXT29" s="2"/>
      <c r="EXU29" s="2"/>
      <c r="EXV29" s="2"/>
      <c r="EXW29" s="2"/>
      <c r="EXX29" s="2"/>
      <c r="EXY29" s="2"/>
      <c r="EXZ29" s="2"/>
      <c r="EYA29" s="2"/>
      <c r="EYB29" s="2"/>
      <c r="EYC29" s="2"/>
      <c r="EYD29" s="2"/>
      <c r="EYE29" s="2"/>
      <c r="EYF29" s="2"/>
      <c r="EYG29" s="2"/>
      <c r="EYH29" s="2"/>
      <c r="EYI29" s="2"/>
      <c r="EYJ29" s="2"/>
      <c r="EYK29" s="2"/>
      <c r="EYL29" s="2"/>
      <c r="EYM29" s="2"/>
      <c r="EYN29" s="2"/>
      <c r="EYO29" s="2"/>
      <c r="EYP29" s="2"/>
      <c r="EYQ29" s="2"/>
      <c r="EYR29" s="2"/>
      <c r="EYS29" s="2"/>
      <c r="EYT29" s="2"/>
      <c r="EYU29" s="2"/>
      <c r="EYV29" s="2"/>
      <c r="EYW29" s="2"/>
      <c r="EYX29" s="2"/>
      <c r="EYY29" s="2"/>
      <c r="EYZ29" s="2"/>
      <c r="EZA29" s="2"/>
      <c r="EZB29" s="2"/>
      <c r="EZC29" s="2"/>
      <c r="EZD29" s="2"/>
      <c r="EZE29" s="2"/>
      <c r="EZF29" s="2"/>
      <c r="EZG29" s="2"/>
      <c r="EZH29" s="2"/>
      <c r="EZI29" s="2"/>
      <c r="EZJ29" s="2"/>
      <c r="EZK29" s="2"/>
      <c r="EZL29" s="2"/>
      <c r="EZM29" s="2"/>
      <c r="EZN29" s="2"/>
      <c r="EZO29" s="2"/>
      <c r="EZP29" s="2"/>
      <c r="EZQ29" s="2"/>
      <c r="EZR29" s="2"/>
      <c r="EZS29" s="2"/>
      <c r="EZT29" s="2"/>
      <c r="EZU29" s="2"/>
      <c r="EZV29" s="2"/>
      <c r="EZW29" s="2"/>
      <c r="EZX29" s="2"/>
      <c r="EZY29" s="2"/>
      <c r="EZZ29" s="2"/>
      <c r="FAA29" s="2"/>
      <c r="FAB29" s="2"/>
      <c r="FAC29" s="2"/>
      <c r="FAD29" s="2"/>
      <c r="FAE29" s="2"/>
      <c r="FAF29" s="2"/>
      <c r="FAG29" s="2"/>
      <c r="FAH29" s="2"/>
      <c r="FAI29" s="2"/>
      <c r="FAJ29" s="2"/>
      <c r="FAK29" s="2"/>
      <c r="FAL29" s="2"/>
      <c r="FAM29" s="2"/>
      <c r="FAN29" s="2"/>
      <c r="FAO29" s="2"/>
      <c r="FAP29" s="2"/>
      <c r="FAQ29" s="2"/>
      <c r="FAR29" s="2"/>
      <c r="FAS29" s="2"/>
      <c r="FAT29" s="2"/>
      <c r="FAU29" s="2"/>
      <c r="FAV29" s="2"/>
      <c r="FAW29" s="2"/>
      <c r="FAX29" s="2"/>
      <c r="FAY29" s="2"/>
      <c r="FAZ29" s="2"/>
      <c r="FBA29" s="2"/>
      <c r="FBB29" s="2"/>
      <c r="FBC29" s="2"/>
      <c r="FBD29" s="2"/>
      <c r="FBE29" s="2"/>
      <c r="FBF29" s="2"/>
      <c r="FBG29" s="2"/>
      <c r="FBH29" s="2"/>
      <c r="FBI29" s="2"/>
      <c r="FBJ29" s="2"/>
      <c r="FBK29" s="2"/>
      <c r="FBL29" s="2"/>
      <c r="FBM29" s="2"/>
      <c r="FBN29" s="2"/>
      <c r="FBO29" s="2"/>
      <c r="FBP29" s="2"/>
      <c r="FBQ29" s="2"/>
      <c r="FBR29" s="2"/>
      <c r="FBS29" s="2"/>
      <c r="FBT29" s="2"/>
      <c r="FBU29" s="2"/>
      <c r="FBV29" s="2"/>
      <c r="FBW29" s="2"/>
      <c r="FBX29" s="2"/>
      <c r="FBY29" s="2"/>
      <c r="FBZ29" s="2"/>
      <c r="FCA29" s="2"/>
      <c r="FCB29" s="2"/>
      <c r="FCC29" s="2"/>
      <c r="FCD29" s="2"/>
      <c r="FCE29" s="2"/>
      <c r="FCF29" s="2"/>
      <c r="FCG29" s="2"/>
      <c r="FCH29" s="2"/>
      <c r="FCI29" s="2"/>
      <c r="FCJ29" s="2"/>
      <c r="FCK29" s="2"/>
      <c r="FCL29" s="2"/>
      <c r="FCM29" s="2"/>
      <c r="FCN29" s="2"/>
      <c r="FCO29" s="2"/>
      <c r="FCP29" s="2"/>
      <c r="FCQ29" s="2"/>
      <c r="FCR29" s="2"/>
      <c r="FCS29" s="2"/>
      <c r="FCT29" s="2"/>
      <c r="FCU29" s="2"/>
      <c r="FCV29" s="2"/>
      <c r="FCW29" s="2"/>
      <c r="FCX29" s="2"/>
      <c r="FCY29" s="2"/>
      <c r="FCZ29" s="2"/>
      <c r="FDA29" s="2"/>
      <c r="FDB29" s="2"/>
      <c r="FDC29" s="2"/>
      <c r="FDD29" s="2"/>
      <c r="FDE29" s="2"/>
      <c r="FDF29" s="2"/>
      <c r="FDG29" s="2"/>
      <c r="FDH29" s="2"/>
      <c r="FDI29" s="2"/>
      <c r="FDJ29" s="2"/>
      <c r="FDK29" s="2"/>
      <c r="FDL29" s="2"/>
      <c r="FDM29" s="2"/>
      <c r="FDN29" s="2"/>
      <c r="FDO29" s="2"/>
      <c r="FDP29" s="2"/>
      <c r="FDQ29" s="2"/>
      <c r="FDR29" s="2"/>
      <c r="FDS29" s="2"/>
      <c r="FDT29" s="2"/>
      <c r="FDU29" s="2"/>
      <c r="FDV29" s="2"/>
      <c r="FDW29" s="2"/>
      <c r="FDX29" s="2"/>
      <c r="FDY29" s="2"/>
      <c r="FDZ29" s="2"/>
      <c r="FEA29" s="2"/>
      <c r="FEB29" s="2"/>
      <c r="FEC29" s="2"/>
      <c r="FED29" s="2"/>
      <c r="FEE29" s="2"/>
      <c r="FEF29" s="2"/>
      <c r="FEG29" s="2"/>
      <c r="FEH29" s="2"/>
      <c r="FEI29" s="2"/>
      <c r="FEJ29" s="2"/>
      <c r="FEK29" s="2"/>
      <c r="FEL29" s="2"/>
      <c r="FEM29" s="2"/>
      <c r="FEN29" s="2"/>
      <c r="FEO29" s="2"/>
      <c r="FEP29" s="2"/>
      <c r="FEQ29" s="2"/>
      <c r="FER29" s="2"/>
      <c r="FES29" s="2"/>
      <c r="FET29" s="2"/>
      <c r="FEU29" s="2"/>
      <c r="FEV29" s="2"/>
      <c r="FEW29" s="2"/>
      <c r="FEX29" s="2"/>
      <c r="FEY29" s="2"/>
      <c r="FEZ29" s="2"/>
      <c r="FFA29" s="2"/>
      <c r="FFB29" s="2"/>
      <c r="FFC29" s="2"/>
      <c r="FFD29" s="2"/>
      <c r="FFE29" s="2"/>
      <c r="FFF29" s="2"/>
      <c r="FFG29" s="2"/>
      <c r="FFH29" s="2"/>
      <c r="FFI29" s="2"/>
      <c r="FFJ29" s="2"/>
      <c r="FFK29" s="2"/>
      <c r="FFL29" s="2"/>
      <c r="FFM29" s="2"/>
      <c r="FFN29" s="2"/>
      <c r="FFO29" s="2"/>
      <c r="FFP29" s="2"/>
      <c r="FFQ29" s="2"/>
      <c r="FFR29" s="2"/>
      <c r="FFS29" s="2"/>
      <c r="FFT29" s="2"/>
      <c r="FFU29" s="2"/>
      <c r="FFV29" s="2"/>
      <c r="FFW29" s="2"/>
      <c r="FFX29" s="2"/>
      <c r="FFY29" s="2"/>
      <c r="FFZ29" s="2"/>
      <c r="FGA29" s="2"/>
      <c r="FGB29" s="2"/>
      <c r="FGC29" s="2"/>
      <c r="FGD29" s="2"/>
      <c r="FGE29" s="2"/>
      <c r="FGF29" s="2"/>
      <c r="FGG29" s="2"/>
      <c r="FGH29" s="2"/>
      <c r="FGI29" s="2"/>
      <c r="FGJ29" s="2"/>
      <c r="FGK29" s="2"/>
      <c r="FGL29" s="2"/>
      <c r="FGM29" s="2"/>
      <c r="FGN29" s="2"/>
      <c r="FGO29" s="2"/>
      <c r="FGP29" s="2"/>
      <c r="FGQ29" s="2"/>
      <c r="FGR29" s="2"/>
      <c r="FGS29" s="2"/>
      <c r="FGT29" s="2"/>
      <c r="FGU29" s="2"/>
      <c r="FGV29" s="2"/>
      <c r="FGW29" s="2"/>
      <c r="FGX29" s="2"/>
      <c r="FGY29" s="2"/>
      <c r="FGZ29" s="2"/>
      <c r="FHA29" s="2"/>
      <c r="FHB29" s="2"/>
      <c r="FHC29" s="2"/>
      <c r="FHD29" s="2"/>
      <c r="FHE29" s="2"/>
      <c r="FHF29" s="2"/>
      <c r="FHG29" s="2"/>
      <c r="FHH29" s="2"/>
      <c r="FHI29" s="2"/>
      <c r="FHJ29" s="2"/>
      <c r="FHK29" s="2"/>
      <c r="FHL29" s="2"/>
      <c r="FHM29" s="2"/>
      <c r="FHN29" s="2"/>
      <c r="FHO29" s="2"/>
      <c r="FHP29" s="2"/>
      <c r="FHQ29" s="2"/>
      <c r="FHR29" s="2"/>
      <c r="FHS29" s="2"/>
      <c r="FHT29" s="2"/>
      <c r="FHU29" s="2"/>
      <c r="FHV29" s="2"/>
      <c r="FHW29" s="2"/>
      <c r="FHX29" s="2"/>
      <c r="FHY29" s="2"/>
      <c r="FHZ29" s="2"/>
      <c r="FIA29" s="2"/>
      <c r="FIB29" s="2"/>
      <c r="FIC29" s="2"/>
      <c r="FID29" s="2"/>
      <c r="FIE29" s="2"/>
      <c r="FIF29" s="2"/>
      <c r="FIG29" s="2"/>
      <c r="FIH29" s="2"/>
      <c r="FII29" s="2"/>
      <c r="FIJ29" s="2"/>
      <c r="FIK29" s="2"/>
      <c r="FIL29" s="2"/>
      <c r="FIM29" s="2"/>
      <c r="FIN29" s="2"/>
      <c r="FIO29" s="2"/>
      <c r="FIP29" s="2"/>
      <c r="FIQ29" s="2"/>
      <c r="FIR29" s="2"/>
      <c r="FIS29" s="2"/>
      <c r="FIT29" s="2"/>
      <c r="FIU29" s="2"/>
      <c r="FIV29" s="2"/>
      <c r="FIW29" s="2"/>
      <c r="FIX29" s="2"/>
      <c r="FIY29" s="2"/>
      <c r="FIZ29" s="2"/>
      <c r="FJA29" s="2"/>
      <c r="FJB29" s="2"/>
      <c r="FJC29" s="2"/>
      <c r="FJD29" s="2"/>
      <c r="FJE29" s="2"/>
      <c r="FJF29" s="2"/>
      <c r="FJG29" s="2"/>
      <c r="FJH29" s="2"/>
      <c r="FJI29" s="2"/>
      <c r="FJJ29" s="2"/>
      <c r="FJK29" s="2"/>
      <c r="FJL29" s="2"/>
      <c r="FJM29" s="2"/>
      <c r="FJN29" s="2"/>
      <c r="FJO29" s="2"/>
      <c r="FJP29" s="2"/>
      <c r="FJQ29" s="2"/>
      <c r="FJR29" s="2"/>
      <c r="FJS29" s="2"/>
      <c r="FJT29" s="2"/>
      <c r="FJU29" s="2"/>
      <c r="FJV29" s="2"/>
      <c r="FJW29" s="2"/>
      <c r="FJX29" s="2"/>
      <c r="FJY29" s="2"/>
      <c r="FJZ29" s="2"/>
      <c r="FKA29" s="2"/>
      <c r="FKB29" s="2"/>
      <c r="FKC29" s="2"/>
      <c r="FKD29" s="2"/>
      <c r="FKE29" s="2"/>
      <c r="FKF29" s="2"/>
      <c r="FKG29" s="2"/>
      <c r="FKH29" s="2"/>
      <c r="FKI29" s="2"/>
      <c r="FKJ29" s="2"/>
      <c r="FKK29" s="2"/>
      <c r="FKL29" s="2"/>
      <c r="FKM29" s="2"/>
      <c r="FKN29" s="2"/>
      <c r="FKO29" s="2"/>
      <c r="FKP29" s="2"/>
      <c r="FKQ29" s="2"/>
      <c r="FKR29" s="2"/>
      <c r="FKS29" s="2"/>
      <c r="FKT29" s="2"/>
      <c r="FKU29" s="2"/>
      <c r="FKV29" s="2"/>
      <c r="FKW29" s="2"/>
      <c r="FKX29" s="2"/>
      <c r="FKY29" s="2"/>
      <c r="FKZ29" s="2"/>
      <c r="FLA29" s="2"/>
      <c r="FLB29" s="2"/>
      <c r="FLC29" s="2"/>
      <c r="FLD29" s="2"/>
      <c r="FLE29" s="2"/>
      <c r="FLF29" s="2"/>
      <c r="FLG29" s="2"/>
      <c r="FLH29" s="2"/>
      <c r="FLI29" s="2"/>
      <c r="FLJ29" s="2"/>
      <c r="FLK29" s="2"/>
      <c r="FLL29" s="2"/>
      <c r="FLM29" s="2"/>
      <c r="FLN29" s="2"/>
      <c r="FLO29" s="2"/>
      <c r="FLP29" s="2"/>
      <c r="FLQ29" s="2"/>
      <c r="FLR29" s="2"/>
      <c r="FLS29" s="2"/>
      <c r="FLT29" s="2"/>
      <c r="FLU29" s="2"/>
      <c r="FLV29" s="2"/>
      <c r="FLW29" s="2"/>
      <c r="FLX29" s="2"/>
      <c r="FLY29" s="2"/>
      <c r="FLZ29" s="2"/>
      <c r="FMA29" s="2"/>
      <c r="FMB29" s="2"/>
      <c r="FMC29" s="2"/>
      <c r="FMD29" s="2"/>
      <c r="FME29" s="2"/>
      <c r="FMF29" s="2"/>
      <c r="FMG29" s="2"/>
      <c r="FMH29" s="2"/>
      <c r="FMI29" s="2"/>
      <c r="FMJ29" s="2"/>
      <c r="FMK29" s="2"/>
      <c r="FML29" s="2"/>
      <c r="FMM29" s="2"/>
      <c r="FMN29" s="2"/>
      <c r="FMO29" s="2"/>
      <c r="FMP29" s="2"/>
      <c r="FMQ29" s="2"/>
      <c r="FMR29" s="2"/>
      <c r="FMS29" s="2"/>
      <c r="FMT29" s="2"/>
      <c r="FMU29" s="2"/>
      <c r="FMV29" s="2"/>
      <c r="FMW29" s="2"/>
      <c r="FMX29" s="2"/>
      <c r="FMY29" s="2"/>
      <c r="FMZ29" s="2"/>
      <c r="FNA29" s="2"/>
      <c r="FNB29" s="2"/>
      <c r="FNC29" s="2"/>
      <c r="FND29" s="2"/>
      <c r="FNE29" s="2"/>
      <c r="FNF29" s="2"/>
      <c r="FNG29" s="2"/>
      <c r="FNH29" s="2"/>
      <c r="FNI29" s="2"/>
      <c r="FNJ29" s="2"/>
      <c r="FNK29" s="2"/>
      <c r="FNL29" s="2"/>
      <c r="FNM29" s="2"/>
      <c r="FNN29" s="2"/>
      <c r="FNO29" s="2"/>
      <c r="FNP29" s="2"/>
      <c r="FNQ29" s="2"/>
      <c r="FNR29" s="2"/>
      <c r="FNS29" s="2"/>
      <c r="FNT29" s="2"/>
      <c r="FNU29" s="2"/>
      <c r="FNV29" s="2"/>
      <c r="FNW29" s="2"/>
      <c r="FNX29" s="2"/>
      <c r="FNY29" s="2"/>
      <c r="FNZ29" s="2"/>
      <c r="FOA29" s="2"/>
      <c r="FOB29" s="2"/>
      <c r="FOC29" s="2"/>
      <c r="FOD29" s="2"/>
      <c r="FOE29" s="2"/>
      <c r="FOF29" s="2"/>
      <c r="FOG29" s="2"/>
      <c r="FOH29" s="2"/>
      <c r="FOI29" s="2"/>
      <c r="FOJ29" s="2"/>
      <c r="FOK29" s="2"/>
      <c r="FOL29" s="2"/>
      <c r="FOM29" s="2"/>
      <c r="FON29" s="2"/>
      <c r="FOO29" s="2"/>
      <c r="FOP29" s="2"/>
      <c r="FOQ29" s="2"/>
      <c r="FOR29" s="2"/>
      <c r="FOS29" s="2"/>
      <c r="FOT29" s="2"/>
      <c r="FOU29" s="2"/>
      <c r="FOV29" s="2"/>
      <c r="FOW29" s="2"/>
      <c r="FOX29" s="2"/>
      <c r="FOY29" s="2"/>
      <c r="FOZ29" s="2"/>
      <c r="FPA29" s="2"/>
      <c r="FPB29" s="2"/>
      <c r="FPC29" s="2"/>
      <c r="FPD29" s="2"/>
      <c r="FPE29" s="2"/>
      <c r="FPF29" s="2"/>
      <c r="FPG29" s="2"/>
      <c r="FPH29" s="2"/>
      <c r="FPI29" s="2"/>
      <c r="FPJ29" s="2"/>
      <c r="FPK29" s="2"/>
      <c r="FPL29" s="2"/>
      <c r="FPM29" s="2"/>
      <c r="FPN29" s="2"/>
      <c r="FPO29" s="2"/>
      <c r="FPP29" s="2"/>
      <c r="FPQ29" s="2"/>
      <c r="FPR29" s="2"/>
      <c r="FPS29" s="2"/>
      <c r="FPT29" s="2"/>
      <c r="FPU29" s="2"/>
      <c r="FPV29" s="2"/>
      <c r="FPW29" s="2"/>
      <c r="FPX29" s="2"/>
      <c r="FPY29" s="2"/>
      <c r="FPZ29" s="2"/>
      <c r="FQA29" s="2"/>
      <c r="FQB29" s="2"/>
      <c r="FQC29" s="2"/>
      <c r="FQD29" s="2"/>
      <c r="FQE29" s="2"/>
      <c r="FQF29" s="2"/>
      <c r="FQG29" s="2"/>
      <c r="FQH29" s="2"/>
      <c r="FQI29" s="2"/>
      <c r="FQJ29" s="2"/>
      <c r="FQK29" s="2"/>
      <c r="FQL29" s="2"/>
      <c r="FQM29" s="2"/>
      <c r="FQN29" s="2"/>
      <c r="FQO29" s="2"/>
      <c r="FQP29" s="2"/>
      <c r="FQQ29" s="2"/>
      <c r="FQR29" s="2"/>
      <c r="FQS29" s="2"/>
      <c r="FQT29" s="2"/>
      <c r="FQU29" s="2"/>
      <c r="FQV29" s="2"/>
      <c r="FQW29" s="2"/>
      <c r="FQX29" s="2"/>
      <c r="FQY29" s="2"/>
      <c r="FQZ29" s="2"/>
      <c r="FRA29" s="2"/>
      <c r="FRB29" s="2"/>
      <c r="FRC29" s="2"/>
      <c r="FRD29" s="2"/>
      <c r="FRE29" s="2"/>
      <c r="FRF29" s="2"/>
      <c r="FRG29" s="2"/>
      <c r="FRH29" s="2"/>
      <c r="FRI29" s="2"/>
      <c r="FRJ29" s="2"/>
      <c r="FRK29" s="2"/>
      <c r="FRL29" s="2"/>
      <c r="FRM29" s="2"/>
      <c r="FRN29" s="2"/>
      <c r="FRO29" s="2"/>
      <c r="FRP29" s="2"/>
      <c r="FRQ29" s="2"/>
      <c r="FRR29" s="2"/>
      <c r="FRS29" s="2"/>
      <c r="FRT29" s="2"/>
      <c r="FRU29" s="2"/>
      <c r="FRV29" s="2"/>
      <c r="FRW29" s="2"/>
      <c r="FRX29" s="2"/>
      <c r="FRY29" s="2"/>
      <c r="FRZ29" s="2"/>
      <c r="FSA29" s="2"/>
      <c r="FSB29" s="2"/>
      <c r="FSC29" s="2"/>
      <c r="FSD29" s="2"/>
      <c r="FSE29" s="2"/>
      <c r="FSF29" s="2"/>
      <c r="FSG29" s="2"/>
      <c r="FSH29" s="2"/>
      <c r="FSI29" s="2"/>
      <c r="FSJ29" s="2"/>
      <c r="FSK29" s="2"/>
      <c r="FSL29" s="2"/>
      <c r="FSM29" s="2"/>
      <c r="FSN29" s="2"/>
      <c r="FSO29" s="2"/>
      <c r="FSP29" s="2"/>
      <c r="FSQ29" s="2"/>
      <c r="FSR29" s="2"/>
      <c r="FSS29" s="2"/>
      <c r="FST29" s="2"/>
      <c r="FSU29" s="2"/>
      <c r="FSV29" s="2"/>
      <c r="FSW29" s="2"/>
      <c r="FSX29" s="2"/>
      <c r="FSY29" s="2"/>
      <c r="FSZ29" s="2"/>
      <c r="FTA29" s="2"/>
      <c r="FTB29" s="2"/>
      <c r="FTC29" s="2"/>
      <c r="FTD29" s="2"/>
      <c r="FTE29" s="2"/>
      <c r="FTF29" s="2"/>
      <c r="FTG29" s="2"/>
      <c r="FTH29" s="2"/>
      <c r="FTI29" s="2"/>
      <c r="FTJ29" s="2"/>
      <c r="FTK29" s="2"/>
      <c r="FTL29" s="2"/>
      <c r="FTM29" s="2"/>
      <c r="FTN29" s="2"/>
      <c r="FTO29" s="2"/>
      <c r="FTP29" s="2"/>
      <c r="FTQ29" s="2"/>
      <c r="FTR29" s="2"/>
      <c r="FTS29" s="2"/>
      <c r="FTT29" s="2"/>
      <c r="FTU29" s="2"/>
      <c r="FTV29" s="2"/>
      <c r="FTW29" s="2"/>
      <c r="FTX29" s="2"/>
      <c r="FTY29" s="2"/>
      <c r="FTZ29" s="2"/>
      <c r="FUA29" s="2"/>
      <c r="FUB29" s="2"/>
      <c r="FUC29" s="2"/>
      <c r="FUD29" s="2"/>
      <c r="FUE29" s="2"/>
      <c r="FUF29" s="2"/>
      <c r="FUG29" s="2"/>
      <c r="FUH29" s="2"/>
      <c r="FUI29" s="2"/>
      <c r="FUJ29" s="2"/>
      <c r="FUK29" s="2"/>
      <c r="FUL29" s="2"/>
      <c r="FUM29" s="2"/>
      <c r="FUN29" s="2"/>
      <c r="FUO29" s="2"/>
      <c r="FUP29" s="2"/>
      <c r="FUQ29" s="2"/>
      <c r="FUR29" s="2"/>
      <c r="FUS29" s="2"/>
      <c r="FUT29" s="2"/>
      <c r="FUU29" s="2"/>
      <c r="FUV29" s="2"/>
      <c r="FUW29" s="2"/>
      <c r="FUX29" s="2"/>
      <c r="FUY29" s="2"/>
      <c r="FUZ29" s="2"/>
      <c r="FVA29" s="2"/>
      <c r="FVB29" s="2"/>
      <c r="FVC29" s="2"/>
      <c r="FVD29" s="2"/>
      <c r="FVE29" s="2"/>
      <c r="FVF29" s="2"/>
      <c r="FVG29" s="2"/>
      <c r="FVH29" s="2"/>
      <c r="FVI29" s="2"/>
      <c r="FVJ29" s="2"/>
      <c r="FVK29" s="2"/>
      <c r="FVL29" s="2"/>
      <c r="FVM29" s="2"/>
      <c r="FVN29" s="2"/>
      <c r="FVO29" s="2"/>
      <c r="FVP29" s="2"/>
      <c r="FVQ29" s="2"/>
      <c r="FVR29" s="2"/>
      <c r="FVS29" s="2"/>
      <c r="FVT29" s="2"/>
      <c r="FVU29" s="2"/>
      <c r="FVV29" s="2"/>
      <c r="FVW29" s="2"/>
      <c r="FVX29" s="2"/>
      <c r="FVY29" s="2"/>
      <c r="FVZ29" s="2"/>
      <c r="FWA29" s="2"/>
      <c r="FWB29" s="2"/>
      <c r="FWC29" s="2"/>
      <c r="FWD29" s="2"/>
      <c r="FWE29" s="2"/>
      <c r="FWF29" s="2"/>
      <c r="FWG29" s="2"/>
      <c r="FWH29" s="2"/>
      <c r="FWI29" s="2"/>
      <c r="FWJ29" s="2"/>
      <c r="FWK29" s="2"/>
      <c r="FWL29" s="2"/>
      <c r="FWM29" s="2"/>
      <c r="FWN29" s="2"/>
      <c r="FWO29" s="2"/>
      <c r="FWP29" s="2"/>
      <c r="FWQ29" s="2"/>
      <c r="FWR29" s="2"/>
      <c r="FWS29" s="2"/>
      <c r="FWT29" s="2"/>
      <c r="FWU29" s="2"/>
      <c r="FWV29" s="2"/>
      <c r="FWW29" s="2"/>
      <c r="FWX29" s="2"/>
      <c r="FWY29" s="2"/>
      <c r="FWZ29" s="2"/>
      <c r="FXA29" s="2"/>
      <c r="FXB29" s="2"/>
      <c r="FXC29" s="2"/>
      <c r="FXD29" s="2"/>
      <c r="FXE29" s="2"/>
      <c r="FXF29" s="2"/>
      <c r="FXG29" s="2"/>
      <c r="FXH29" s="2"/>
      <c r="FXI29" s="2"/>
      <c r="FXJ29" s="2"/>
      <c r="FXK29" s="2"/>
      <c r="FXL29" s="2"/>
      <c r="FXM29" s="2"/>
      <c r="FXN29" s="2"/>
      <c r="FXO29" s="2"/>
      <c r="FXP29" s="2"/>
      <c r="FXQ29" s="2"/>
      <c r="FXR29" s="2"/>
      <c r="FXS29" s="2"/>
      <c r="FXT29" s="2"/>
      <c r="FXU29" s="2"/>
      <c r="FXV29" s="2"/>
      <c r="FXW29" s="2"/>
      <c r="FXX29" s="2"/>
      <c r="FXY29" s="2"/>
      <c r="FXZ29" s="2"/>
      <c r="FYA29" s="2"/>
      <c r="FYB29" s="2"/>
      <c r="FYC29" s="2"/>
      <c r="FYD29" s="2"/>
      <c r="FYE29" s="2"/>
      <c r="FYF29" s="2"/>
      <c r="FYG29" s="2"/>
      <c r="FYH29" s="2"/>
      <c r="FYI29" s="2"/>
      <c r="FYJ29" s="2"/>
      <c r="FYK29" s="2"/>
      <c r="FYL29" s="2"/>
      <c r="FYM29" s="2"/>
      <c r="FYN29" s="2"/>
      <c r="FYO29" s="2"/>
      <c r="FYP29" s="2"/>
      <c r="FYQ29" s="2"/>
      <c r="FYR29" s="2"/>
      <c r="FYS29" s="2"/>
      <c r="FYT29" s="2"/>
      <c r="FYU29" s="2"/>
      <c r="FYV29" s="2"/>
      <c r="FYW29" s="2"/>
      <c r="FYX29" s="2"/>
      <c r="FYY29" s="2"/>
      <c r="FYZ29" s="2"/>
      <c r="FZA29" s="2"/>
      <c r="FZB29" s="2"/>
      <c r="FZC29" s="2"/>
      <c r="FZD29" s="2"/>
      <c r="FZE29" s="2"/>
      <c r="FZF29" s="2"/>
      <c r="FZG29" s="2"/>
      <c r="FZH29" s="2"/>
      <c r="FZI29" s="2"/>
      <c r="FZJ29" s="2"/>
      <c r="FZK29" s="2"/>
      <c r="FZL29" s="2"/>
      <c r="FZM29" s="2"/>
      <c r="FZN29" s="2"/>
      <c r="FZO29" s="2"/>
      <c r="FZP29" s="2"/>
      <c r="FZQ29" s="2"/>
      <c r="FZR29" s="2"/>
      <c r="FZS29" s="2"/>
      <c r="FZT29" s="2"/>
      <c r="FZU29" s="2"/>
      <c r="FZV29" s="2"/>
      <c r="FZW29" s="2"/>
      <c r="FZX29" s="2"/>
      <c r="FZY29" s="2"/>
      <c r="FZZ29" s="2"/>
      <c r="GAA29" s="2"/>
      <c r="GAB29" s="2"/>
      <c r="GAC29" s="2"/>
      <c r="GAD29" s="2"/>
      <c r="GAE29" s="2"/>
      <c r="GAF29" s="2"/>
      <c r="GAG29" s="2"/>
      <c r="GAH29" s="2"/>
      <c r="GAI29" s="2"/>
      <c r="GAJ29" s="2"/>
      <c r="GAK29" s="2"/>
      <c r="GAL29" s="2"/>
      <c r="GAM29" s="2"/>
      <c r="GAN29" s="2"/>
      <c r="GAO29" s="2"/>
      <c r="GAP29" s="2"/>
      <c r="GAQ29" s="2"/>
      <c r="GAR29" s="2"/>
      <c r="GAS29" s="2"/>
      <c r="GAT29" s="2"/>
      <c r="GAU29" s="2"/>
      <c r="GAV29" s="2"/>
      <c r="GAW29" s="2"/>
      <c r="GAX29" s="2"/>
      <c r="GAY29" s="2"/>
      <c r="GAZ29" s="2"/>
      <c r="GBA29" s="2"/>
      <c r="GBB29" s="2"/>
      <c r="GBC29" s="2"/>
      <c r="GBD29" s="2"/>
      <c r="GBE29" s="2"/>
      <c r="GBF29" s="2"/>
      <c r="GBG29" s="2"/>
      <c r="GBH29" s="2"/>
      <c r="GBI29" s="2"/>
      <c r="GBJ29" s="2"/>
      <c r="GBK29" s="2"/>
      <c r="GBL29" s="2"/>
      <c r="GBM29" s="2"/>
      <c r="GBN29" s="2"/>
      <c r="GBO29" s="2"/>
      <c r="GBP29" s="2"/>
      <c r="GBQ29" s="2"/>
      <c r="GBR29" s="2"/>
      <c r="GBS29" s="2"/>
      <c r="GBT29" s="2"/>
      <c r="GBU29" s="2"/>
      <c r="GBV29" s="2"/>
      <c r="GBW29" s="2"/>
      <c r="GBX29" s="2"/>
      <c r="GBY29" s="2"/>
      <c r="GBZ29" s="2"/>
      <c r="GCA29" s="2"/>
      <c r="GCB29" s="2"/>
      <c r="GCC29" s="2"/>
      <c r="GCD29" s="2"/>
      <c r="GCE29" s="2"/>
      <c r="GCF29" s="2"/>
      <c r="GCG29" s="2"/>
      <c r="GCH29" s="2"/>
      <c r="GCI29" s="2"/>
      <c r="GCJ29" s="2"/>
      <c r="GCK29" s="2"/>
      <c r="GCL29" s="2"/>
      <c r="GCM29" s="2"/>
      <c r="GCN29" s="2"/>
      <c r="GCO29" s="2"/>
      <c r="GCP29" s="2"/>
      <c r="GCQ29" s="2"/>
      <c r="GCR29" s="2"/>
      <c r="GCS29" s="2"/>
      <c r="GCT29" s="2"/>
      <c r="GCU29" s="2"/>
      <c r="GCV29" s="2"/>
      <c r="GCW29" s="2"/>
      <c r="GCX29" s="2"/>
      <c r="GCY29" s="2"/>
      <c r="GCZ29" s="2"/>
      <c r="GDA29" s="2"/>
      <c r="GDB29" s="2"/>
      <c r="GDC29" s="2"/>
      <c r="GDD29" s="2"/>
      <c r="GDE29" s="2"/>
      <c r="GDF29" s="2"/>
      <c r="GDG29" s="2"/>
      <c r="GDH29" s="2"/>
      <c r="GDI29" s="2"/>
      <c r="GDJ29" s="2"/>
      <c r="GDK29" s="2"/>
      <c r="GDL29" s="2"/>
      <c r="GDM29" s="2"/>
      <c r="GDN29" s="2"/>
      <c r="GDO29" s="2"/>
      <c r="GDP29" s="2"/>
      <c r="GDQ29" s="2"/>
      <c r="GDR29" s="2"/>
      <c r="GDS29" s="2"/>
      <c r="GDT29" s="2"/>
      <c r="GDU29" s="2"/>
      <c r="GDV29" s="2"/>
      <c r="GDW29" s="2"/>
      <c r="GDX29" s="2"/>
      <c r="GDY29" s="2"/>
      <c r="GDZ29" s="2"/>
      <c r="GEA29" s="2"/>
      <c r="GEB29" s="2"/>
      <c r="GEC29" s="2"/>
      <c r="GED29" s="2"/>
      <c r="GEE29" s="2"/>
      <c r="GEF29" s="2"/>
      <c r="GEG29" s="2"/>
      <c r="GEH29" s="2"/>
      <c r="GEI29" s="2"/>
      <c r="GEJ29" s="2"/>
      <c r="GEK29" s="2"/>
      <c r="GEL29" s="2"/>
      <c r="GEM29" s="2"/>
      <c r="GEN29" s="2"/>
      <c r="GEO29" s="2"/>
      <c r="GEP29" s="2"/>
      <c r="GEQ29" s="2"/>
      <c r="GER29" s="2"/>
      <c r="GES29" s="2"/>
      <c r="GET29" s="2"/>
      <c r="GEU29" s="2"/>
      <c r="GEV29" s="2"/>
      <c r="GEW29" s="2"/>
      <c r="GEX29" s="2"/>
      <c r="GEY29" s="2"/>
      <c r="GEZ29" s="2"/>
      <c r="GFA29" s="2"/>
      <c r="GFB29" s="2"/>
      <c r="GFC29" s="2"/>
      <c r="GFD29" s="2"/>
      <c r="GFE29" s="2"/>
      <c r="GFF29" s="2"/>
      <c r="GFG29" s="2"/>
      <c r="GFH29" s="2"/>
      <c r="GFI29" s="2"/>
      <c r="GFJ29" s="2"/>
      <c r="GFK29" s="2"/>
      <c r="GFL29" s="2"/>
      <c r="GFM29" s="2"/>
      <c r="GFN29" s="2"/>
      <c r="GFO29" s="2"/>
      <c r="GFP29" s="2"/>
      <c r="GFQ29" s="2"/>
      <c r="GFR29" s="2"/>
      <c r="GFS29" s="2"/>
      <c r="GFT29" s="2"/>
      <c r="GFU29" s="2"/>
      <c r="GFV29" s="2"/>
      <c r="GFW29" s="2"/>
      <c r="GFX29" s="2"/>
      <c r="GFY29" s="2"/>
      <c r="GFZ29" s="2"/>
      <c r="GGA29" s="2"/>
      <c r="GGB29" s="2"/>
      <c r="GGC29" s="2"/>
      <c r="GGD29" s="2"/>
      <c r="GGE29" s="2"/>
      <c r="GGF29" s="2"/>
      <c r="GGG29" s="2"/>
      <c r="GGH29" s="2"/>
      <c r="GGI29" s="2"/>
      <c r="GGJ29" s="2"/>
      <c r="GGK29" s="2"/>
      <c r="GGL29" s="2"/>
      <c r="GGM29" s="2"/>
      <c r="GGN29" s="2"/>
      <c r="GGO29" s="2"/>
      <c r="GGP29" s="2"/>
      <c r="GGQ29" s="2"/>
      <c r="GGR29" s="2"/>
      <c r="GGS29" s="2"/>
      <c r="GGT29" s="2"/>
      <c r="GGU29" s="2"/>
      <c r="GGV29" s="2"/>
      <c r="GGW29" s="2"/>
      <c r="GGX29" s="2"/>
      <c r="GGY29" s="2"/>
      <c r="GGZ29" s="2"/>
      <c r="GHA29" s="2"/>
      <c r="GHB29" s="2"/>
      <c r="GHC29" s="2"/>
      <c r="GHD29" s="2"/>
      <c r="GHE29" s="2"/>
      <c r="GHF29" s="2"/>
      <c r="GHG29" s="2"/>
      <c r="GHH29" s="2"/>
      <c r="GHI29" s="2"/>
      <c r="GHJ29" s="2"/>
      <c r="GHK29" s="2"/>
      <c r="GHL29" s="2"/>
      <c r="GHM29" s="2"/>
      <c r="GHN29" s="2"/>
      <c r="GHO29" s="2"/>
      <c r="GHP29" s="2"/>
      <c r="GHQ29" s="2"/>
      <c r="GHR29" s="2"/>
      <c r="GHS29" s="2"/>
      <c r="GHT29" s="2"/>
      <c r="GHU29" s="2"/>
      <c r="GHV29" s="2"/>
      <c r="GHW29" s="2"/>
      <c r="GHX29" s="2"/>
      <c r="GHY29" s="2"/>
      <c r="GHZ29" s="2"/>
      <c r="GIA29" s="2"/>
      <c r="GIB29" s="2"/>
      <c r="GIC29" s="2"/>
      <c r="GID29" s="2"/>
      <c r="GIE29" s="2"/>
      <c r="GIF29" s="2"/>
      <c r="GIG29" s="2"/>
      <c r="GIH29" s="2"/>
      <c r="GII29" s="2"/>
      <c r="GIJ29" s="2"/>
      <c r="GIK29" s="2"/>
      <c r="GIL29" s="2"/>
      <c r="GIM29" s="2"/>
      <c r="GIN29" s="2"/>
      <c r="GIO29" s="2"/>
      <c r="GIP29" s="2"/>
      <c r="GIQ29" s="2"/>
      <c r="GIR29" s="2"/>
      <c r="GIS29" s="2"/>
      <c r="GIT29" s="2"/>
      <c r="GIU29" s="2"/>
      <c r="GIV29" s="2"/>
      <c r="GIW29" s="2"/>
      <c r="GIX29" s="2"/>
      <c r="GIY29" s="2"/>
      <c r="GIZ29" s="2"/>
      <c r="GJA29" s="2"/>
      <c r="GJB29" s="2"/>
      <c r="GJC29" s="2"/>
      <c r="GJD29" s="2"/>
      <c r="GJE29" s="2"/>
      <c r="GJF29" s="2"/>
      <c r="GJG29" s="2"/>
      <c r="GJH29" s="2"/>
      <c r="GJI29" s="2"/>
      <c r="GJJ29" s="2"/>
      <c r="GJK29" s="2"/>
      <c r="GJL29" s="2"/>
      <c r="GJM29" s="2"/>
      <c r="GJN29" s="2"/>
      <c r="GJO29" s="2"/>
      <c r="GJP29" s="2"/>
      <c r="GJQ29" s="2"/>
      <c r="GJR29" s="2"/>
      <c r="GJS29" s="2"/>
      <c r="GJT29" s="2"/>
      <c r="GJU29" s="2"/>
      <c r="GJV29" s="2"/>
      <c r="GJW29" s="2"/>
      <c r="GJX29" s="2"/>
      <c r="GJY29" s="2"/>
      <c r="GJZ29" s="2"/>
      <c r="GKA29" s="2"/>
      <c r="GKB29" s="2"/>
      <c r="GKC29" s="2"/>
      <c r="GKD29" s="2"/>
      <c r="GKE29" s="2"/>
      <c r="GKF29" s="2"/>
      <c r="GKG29" s="2"/>
      <c r="GKH29" s="2"/>
      <c r="GKI29" s="2"/>
      <c r="GKJ29" s="2"/>
      <c r="GKK29" s="2"/>
      <c r="GKL29" s="2"/>
      <c r="GKM29" s="2"/>
      <c r="GKN29" s="2"/>
      <c r="GKO29" s="2"/>
      <c r="GKP29" s="2"/>
      <c r="GKQ29" s="2"/>
      <c r="GKR29" s="2"/>
      <c r="GKS29" s="2"/>
      <c r="GKT29" s="2"/>
      <c r="GKU29" s="2"/>
      <c r="GKV29" s="2"/>
      <c r="GKW29" s="2"/>
      <c r="GKX29" s="2"/>
      <c r="GKY29" s="2"/>
      <c r="GKZ29" s="2"/>
      <c r="GLA29" s="2"/>
      <c r="GLB29" s="2"/>
      <c r="GLC29" s="2"/>
      <c r="GLD29" s="2"/>
      <c r="GLE29" s="2"/>
      <c r="GLF29" s="2"/>
      <c r="GLG29" s="2"/>
      <c r="GLH29" s="2"/>
      <c r="GLI29" s="2"/>
      <c r="GLJ29" s="2"/>
      <c r="GLK29" s="2"/>
      <c r="GLL29" s="2"/>
      <c r="GLM29" s="2"/>
      <c r="GLN29" s="2"/>
      <c r="GLO29" s="2"/>
      <c r="GLP29" s="2"/>
      <c r="GLQ29" s="2"/>
      <c r="GLR29" s="2"/>
      <c r="GLS29" s="2"/>
      <c r="GLT29" s="2"/>
      <c r="GLU29" s="2"/>
      <c r="GLV29" s="2"/>
      <c r="GLW29" s="2"/>
      <c r="GLX29" s="2"/>
      <c r="GLY29" s="2"/>
      <c r="GLZ29" s="2"/>
      <c r="GMA29" s="2"/>
      <c r="GMB29" s="2"/>
      <c r="GMC29" s="2"/>
      <c r="GMD29" s="2"/>
      <c r="GME29" s="2"/>
      <c r="GMF29" s="2"/>
      <c r="GMG29" s="2"/>
      <c r="GMH29" s="2"/>
      <c r="GMI29" s="2"/>
      <c r="GMJ29" s="2"/>
      <c r="GMK29" s="2"/>
      <c r="GML29" s="2"/>
      <c r="GMM29" s="2"/>
      <c r="GMN29" s="2"/>
      <c r="GMO29" s="2"/>
      <c r="GMP29" s="2"/>
      <c r="GMQ29" s="2"/>
      <c r="GMR29" s="2"/>
      <c r="GMS29" s="2"/>
      <c r="GMT29" s="2"/>
      <c r="GMU29" s="2"/>
      <c r="GMV29" s="2"/>
      <c r="GMW29" s="2"/>
      <c r="GMX29" s="2"/>
      <c r="GMY29" s="2"/>
      <c r="GMZ29" s="2"/>
      <c r="GNA29" s="2"/>
      <c r="GNB29" s="2"/>
      <c r="GNC29" s="2"/>
      <c r="GND29" s="2"/>
      <c r="GNE29" s="2"/>
      <c r="GNF29" s="2"/>
      <c r="GNG29" s="2"/>
      <c r="GNH29" s="2"/>
      <c r="GNI29" s="2"/>
      <c r="GNJ29" s="2"/>
      <c r="GNK29" s="2"/>
      <c r="GNL29" s="2"/>
      <c r="GNM29" s="2"/>
      <c r="GNN29" s="2"/>
      <c r="GNO29" s="2"/>
      <c r="GNP29" s="2"/>
      <c r="GNQ29" s="2"/>
      <c r="GNR29" s="2"/>
      <c r="GNS29" s="2"/>
      <c r="GNT29" s="2"/>
      <c r="GNU29" s="2"/>
      <c r="GNV29" s="2"/>
      <c r="GNW29" s="2"/>
      <c r="GNX29" s="2"/>
      <c r="GNY29" s="2"/>
      <c r="GNZ29" s="2"/>
      <c r="GOA29" s="2"/>
      <c r="GOB29" s="2"/>
      <c r="GOC29" s="2"/>
      <c r="GOD29" s="2"/>
      <c r="GOE29" s="2"/>
      <c r="GOF29" s="2"/>
      <c r="GOG29" s="2"/>
      <c r="GOH29" s="2"/>
      <c r="GOI29" s="2"/>
      <c r="GOJ29" s="2"/>
      <c r="GOK29" s="2"/>
      <c r="GOL29" s="2"/>
      <c r="GOM29" s="2"/>
      <c r="GON29" s="2"/>
      <c r="GOO29" s="2"/>
      <c r="GOP29" s="2"/>
      <c r="GOQ29" s="2"/>
      <c r="GOR29" s="2"/>
      <c r="GOS29" s="2"/>
      <c r="GOT29" s="2"/>
      <c r="GOU29" s="2"/>
      <c r="GOV29" s="2"/>
      <c r="GOW29" s="2"/>
      <c r="GOX29" s="2"/>
      <c r="GOY29" s="2"/>
      <c r="GOZ29" s="2"/>
      <c r="GPA29" s="2"/>
      <c r="GPB29" s="2"/>
      <c r="GPC29" s="2"/>
      <c r="GPD29" s="2"/>
      <c r="GPE29" s="2"/>
      <c r="GPF29" s="2"/>
      <c r="GPG29" s="2"/>
      <c r="GPH29" s="2"/>
      <c r="GPI29" s="2"/>
      <c r="GPJ29" s="2"/>
      <c r="GPK29" s="2"/>
      <c r="GPL29" s="2"/>
      <c r="GPM29" s="2"/>
      <c r="GPN29" s="2"/>
      <c r="GPO29" s="2"/>
      <c r="GPP29" s="2"/>
      <c r="GPQ29" s="2"/>
      <c r="GPR29" s="2"/>
      <c r="GPS29" s="2"/>
      <c r="GPT29" s="2"/>
      <c r="GPU29" s="2"/>
      <c r="GPV29" s="2"/>
      <c r="GPW29" s="2"/>
      <c r="GPX29" s="2"/>
      <c r="GPY29" s="2"/>
      <c r="GPZ29" s="2"/>
      <c r="GQA29" s="2"/>
      <c r="GQB29" s="2"/>
      <c r="GQC29" s="2"/>
      <c r="GQD29" s="2"/>
      <c r="GQE29" s="2"/>
      <c r="GQF29" s="2"/>
      <c r="GQG29" s="2"/>
      <c r="GQH29" s="2"/>
      <c r="GQI29" s="2"/>
      <c r="GQJ29" s="2"/>
      <c r="GQK29" s="2"/>
      <c r="GQL29" s="2"/>
      <c r="GQM29" s="2"/>
      <c r="GQN29" s="2"/>
      <c r="GQO29" s="2"/>
      <c r="GQP29" s="2"/>
      <c r="GQQ29" s="2"/>
      <c r="GQR29" s="2"/>
      <c r="GQS29" s="2"/>
      <c r="GQT29" s="2"/>
      <c r="GQU29" s="2"/>
      <c r="GQV29" s="2"/>
      <c r="GQW29" s="2"/>
      <c r="GQX29" s="2"/>
      <c r="GQY29" s="2"/>
      <c r="GQZ29" s="2"/>
      <c r="GRA29" s="2"/>
      <c r="GRB29" s="2"/>
      <c r="GRC29" s="2"/>
      <c r="GRD29" s="2"/>
      <c r="GRE29" s="2"/>
      <c r="GRF29" s="2"/>
      <c r="GRG29" s="2"/>
      <c r="GRH29" s="2"/>
      <c r="GRI29" s="2"/>
      <c r="GRJ29" s="2"/>
      <c r="GRK29" s="2"/>
      <c r="GRL29" s="2"/>
      <c r="GRM29" s="2"/>
      <c r="GRN29" s="2"/>
      <c r="GRO29" s="2"/>
      <c r="GRP29" s="2"/>
      <c r="GRQ29" s="2"/>
      <c r="GRR29" s="2"/>
      <c r="GRS29" s="2"/>
      <c r="GRT29" s="2"/>
      <c r="GRU29" s="2"/>
      <c r="GRV29" s="2"/>
      <c r="GRW29" s="2"/>
      <c r="GRX29" s="2"/>
      <c r="GRY29" s="2"/>
      <c r="GRZ29" s="2"/>
      <c r="GSA29" s="2"/>
      <c r="GSB29" s="2"/>
      <c r="GSC29" s="2"/>
      <c r="GSD29" s="2"/>
      <c r="GSE29" s="2"/>
      <c r="GSF29" s="2"/>
      <c r="GSG29" s="2"/>
      <c r="GSH29" s="2"/>
      <c r="GSI29" s="2"/>
      <c r="GSJ29" s="2"/>
      <c r="GSK29" s="2"/>
      <c r="GSL29" s="2"/>
      <c r="GSM29" s="2"/>
      <c r="GSN29" s="2"/>
      <c r="GSO29" s="2"/>
      <c r="GSP29" s="2"/>
      <c r="GSQ29" s="2"/>
      <c r="GSR29" s="2"/>
      <c r="GSS29" s="2"/>
      <c r="GST29" s="2"/>
      <c r="GSU29" s="2"/>
      <c r="GSV29" s="2"/>
      <c r="GSW29" s="2"/>
      <c r="GSX29" s="2"/>
      <c r="GSY29" s="2"/>
      <c r="GSZ29" s="2"/>
      <c r="GTA29" s="2"/>
      <c r="GTB29" s="2"/>
      <c r="GTC29" s="2"/>
      <c r="GTD29" s="2"/>
      <c r="GTE29" s="2"/>
      <c r="GTF29" s="2"/>
      <c r="GTG29" s="2"/>
      <c r="GTH29" s="2"/>
      <c r="GTI29" s="2"/>
      <c r="GTJ29" s="2"/>
      <c r="GTK29" s="2"/>
      <c r="GTL29" s="2"/>
      <c r="GTM29" s="2"/>
      <c r="GTN29" s="2"/>
      <c r="GTO29" s="2"/>
      <c r="GTP29" s="2"/>
      <c r="GTQ29" s="2"/>
      <c r="GTR29" s="2"/>
      <c r="GTS29" s="2"/>
      <c r="GTT29" s="2"/>
      <c r="GTU29" s="2"/>
      <c r="GTV29" s="2"/>
      <c r="GTW29" s="2"/>
      <c r="GTX29" s="2"/>
      <c r="GTY29" s="2"/>
      <c r="GTZ29" s="2"/>
      <c r="GUA29" s="2"/>
      <c r="GUB29" s="2"/>
      <c r="GUC29" s="2"/>
      <c r="GUD29" s="2"/>
      <c r="GUE29" s="2"/>
      <c r="GUF29" s="2"/>
      <c r="GUG29" s="2"/>
      <c r="GUH29" s="2"/>
      <c r="GUI29" s="2"/>
      <c r="GUJ29" s="2"/>
      <c r="GUK29" s="2"/>
      <c r="GUL29" s="2"/>
      <c r="GUM29" s="2"/>
      <c r="GUN29" s="2"/>
      <c r="GUO29" s="2"/>
      <c r="GUP29" s="2"/>
      <c r="GUQ29" s="2"/>
      <c r="GUR29" s="2"/>
      <c r="GUS29" s="2"/>
      <c r="GUT29" s="2"/>
      <c r="GUU29" s="2"/>
      <c r="GUV29" s="2"/>
      <c r="GUW29" s="2"/>
      <c r="GUX29" s="2"/>
      <c r="GUY29" s="2"/>
      <c r="GUZ29" s="2"/>
      <c r="GVA29" s="2"/>
      <c r="GVB29" s="2"/>
      <c r="GVC29" s="2"/>
      <c r="GVD29" s="2"/>
      <c r="GVE29" s="2"/>
      <c r="GVF29" s="2"/>
      <c r="GVG29" s="2"/>
      <c r="GVH29" s="2"/>
      <c r="GVI29" s="2"/>
      <c r="GVJ29" s="2"/>
      <c r="GVK29" s="2"/>
      <c r="GVL29" s="2"/>
      <c r="GVM29" s="2"/>
      <c r="GVN29" s="2"/>
      <c r="GVO29" s="2"/>
      <c r="GVP29" s="2"/>
      <c r="GVQ29" s="2"/>
      <c r="GVR29" s="2"/>
      <c r="GVS29" s="2"/>
      <c r="GVT29" s="2"/>
      <c r="GVU29" s="2"/>
      <c r="GVV29" s="2"/>
      <c r="GVW29" s="2"/>
      <c r="GVX29" s="2"/>
      <c r="GVY29" s="2"/>
      <c r="GVZ29" s="2"/>
      <c r="GWA29" s="2"/>
      <c r="GWB29" s="2"/>
      <c r="GWC29" s="2"/>
      <c r="GWD29" s="2"/>
      <c r="GWE29" s="2"/>
      <c r="GWF29" s="2"/>
      <c r="GWG29" s="2"/>
      <c r="GWH29" s="2"/>
      <c r="GWI29" s="2"/>
      <c r="GWJ29" s="2"/>
      <c r="GWK29" s="2"/>
      <c r="GWL29" s="2"/>
      <c r="GWM29" s="2"/>
      <c r="GWN29" s="2"/>
      <c r="GWO29" s="2"/>
      <c r="GWP29" s="2"/>
      <c r="GWQ29" s="2"/>
      <c r="GWR29" s="2"/>
      <c r="GWS29" s="2"/>
      <c r="GWT29" s="2"/>
      <c r="GWU29" s="2"/>
      <c r="GWV29" s="2"/>
      <c r="GWW29" s="2"/>
      <c r="GWX29" s="2"/>
      <c r="GWY29" s="2"/>
      <c r="GWZ29" s="2"/>
      <c r="GXA29" s="2"/>
      <c r="GXB29" s="2"/>
      <c r="GXC29" s="2"/>
      <c r="GXD29" s="2"/>
      <c r="GXE29" s="2"/>
      <c r="GXF29" s="2"/>
      <c r="GXG29" s="2"/>
      <c r="GXH29" s="2"/>
      <c r="GXI29" s="2"/>
      <c r="GXJ29" s="2"/>
      <c r="GXK29" s="2"/>
      <c r="GXL29" s="2"/>
      <c r="GXM29" s="2"/>
      <c r="GXN29" s="2"/>
      <c r="GXO29" s="2"/>
      <c r="GXP29" s="2"/>
      <c r="GXQ29" s="2"/>
      <c r="GXR29" s="2"/>
      <c r="GXS29" s="2"/>
      <c r="GXT29" s="2"/>
      <c r="GXU29" s="2"/>
      <c r="GXV29" s="2"/>
      <c r="GXW29" s="2"/>
      <c r="GXX29" s="2"/>
      <c r="GXY29" s="2"/>
      <c r="GXZ29" s="2"/>
      <c r="GYA29" s="2"/>
      <c r="GYB29" s="2"/>
      <c r="GYC29" s="2"/>
      <c r="GYD29" s="2"/>
      <c r="GYE29" s="2"/>
      <c r="GYF29" s="2"/>
      <c r="GYG29" s="2"/>
      <c r="GYH29" s="2"/>
      <c r="GYI29" s="2"/>
      <c r="GYJ29" s="2"/>
      <c r="GYK29" s="2"/>
      <c r="GYL29" s="2"/>
      <c r="GYM29" s="2"/>
      <c r="GYN29" s="2"/>
      <c r="GYO29" s="2"/>
      <c r="GYP29" s="2"/>
      <c r="GYQ29" s="2"/>
      <c r="GYR29" s="2"/>
      <c r="GYS29" s="2"/>
      <c r="GYT29" s="2"/>
      <c r="GYU29" s="2"/>
      <c r="GYV29" s="2"/>
      <c r="GYW29" s="2"/>
      <c r="GYX29" s="2"/>
      <c r="GYY29" s="2"/>
      <c r="GYZ29" s="2"/>
      <c r="GZA29" s="2"/>
      <c r="GZB29" s="2"/>
      <c r="GZC29" s="2"/>
      <c r="GZD29" s="2"/>
      <c r="GZE29" s="2"/>
      <c r="GZF29" s="2"/>
      <c r="GZG29" s="2"/>
      <c r="GZH29" s="2"/>
      <c r="GZI29" s="2"/>
      <c r="GZJ29" s="2"/>
      <c r="GZK29" s="2"/>
      <c r="GZL29" s="2"/>
      <c r="GZM29" s="2"/>
      <c r="GZN29" s="2"/>
      <c r="GZO29" s="2"/>
      <c r="GZP29" s="2"/>
      <c r="GZQ29" s="2"/>
      <c r="GZR29" s="2"/>
      <c r="GZS29" s="2"/>
      <c r="GZT29" s="2"/>
      <c r="GZU29" s="2"/>
      <c r="GZV29" s="2"/>
      <c r="GZW29" s="2"/>
      <c r="GZX29" s="2"/>
      <c r="GZY29" s="2"/>
      <c r="GZZ29" s="2"/>
      <c r="HAA29" s="2"/>
      <c r="HAB29" s="2"/>
      <c r="HAC29" s="2"/>
      <c r="HAD29" s="2"/>
      <c r="HAE29" s="2"/>
      <c r="HAF29" s="2"/>
      <c r="HAG29" s="2"/>
      <c r="HAH29" s="2"/>
      <c r="HAI29" s="2"/>
      <c r="HAJ29" s="2"/>
      <c r="HAK29" s="2"/>
      <c r="HAL29" s="2"/>
      <c r="HAM29" s="2"/>
      <c r="HAN29" s="2"/>
      <c r="HAO29" s="2"/>
      <c r="HAP29" s="2"/>
      <c r="HAQ29" s="2"/>
      <c r="HAR29" s="2"/>
      <c r="HAS29" s="2"/>
      <c r="HAT29" s="2"/>
      <c r="HAU29" s="2"/>
      <c r="HAV29" s="2"/>
      <c r="HAW29" s="2"/>
      <c r="HAX29" s="2"/>
      <c r="HAY29" s="2"/>
      <c r="HAZ29" s="2"/>
      <c r="HBA29" s="2"/>
      <c r="HBB29" s="2"/>
      <c r="HBC29" s="2"/>
      <c r="HBD29" s="2"/>
      <c r="HBE29" s="2"/>
      <c r="HBF29" s="2"/>
      <c r="HBG29" s="2"/>
      <c r="HBH29" s="2"/>
      <c r="HBI29" s="2"/>
      <c r="HBJ29" s="2"/>
      <c r="HBK29" s="2"/>
      <c r="HBL29" s="2"/>
      <c r="HBM29" s="2"/>
      <c r="HBN29" s="2"/>
      <c r="HBO29" s="2"/>
      <c r="HBP29" s="2"/>
      <c r="HBQ29" s="2"/>
      <c r="HBR29" s="2"/>
      <c r="HBS29" s="2"/>
      <c r="HBT29" s="2"/>
      <c r="HBU29" s="2"/>
      <c r="HBV29" s="2"/>
      <c r="HBW29" s="2"/>
      <c r="HBX29" s="2"/>
      <c r="HBY29" s="2"/>
      <c r="HBZ29" s="2"/>
      <c r="HCA29" s="2"/>
      <c r="HCB29" s="2"/>
      <c r="HCC29" s="2"/>
      <c r="HCD29" s="2"/>
      <c r="HCE29" s="2"/>
      <c r="HCF29" s="2"/>
      <c r="HCG29" s="2"/>
      <c r="HCH29" s="2"/>
      <c r="HCI29" s="2"/>
      <c r="HCJ29" s="2"/>
      <c r="HCK29" s="2"/>
      <c r="HCL29" s="2"/>
      <c r="HCM29" s="2"/>
      <c r="HCN29" s="2"/>
      <c r="HCO29" s="2"/>
      <c r="HCP29" s="2"/>
      <c r="HCQ29" s="2"/>
      <c r="HCR29" s="2"/>
      <c r="HCS29" s="2"/>
      <c r="HCT29" s="2"/>
      <c r="HCU29" s="2"/>
      <c r="HCV29" s="2"/>
      <c r="HCW29" s="2"/>
      <c r="HCX29" s="2"/>
      <c r="HCY29" s="2"/>
      <c r="HCZ29" s="2"/>
      <c r="HDA29" s="2"/>
      <c r="HDB29" s="2"/>
      <c r="HDC29" s="2"/>
      <c r="HDD29" s="2"/>
      <c r="HDE29" s="2"/>
      <c r="HDF29" s="2"/>
      <c r="HDG29" s="2"/>
      <c r="HDH29" s="2"/>
      <c r="HDI29" s="2"/>
      <c r="HDJ29" s="2"/>
      <c r="HDK29" s="2"/>
      <c r="HDL29" s="2"/>
      <c r="HDM29" s="2"/>
      <c r="HDN29" s="2"/>
      <c r="HDO29" s="2"/>
      <c r="HDP29" s="2"/>
      <c r="HDQ29" s="2"/>
      <c r="HDR29" s="2"/>
      <c r="HDS29" s="2"/>
      <c r="HDT29" s="2"/>
      <c r="HDU29" s="2"/>
      <c r="HDV29" s="2"/>
      <c r="HDW29" s="2"/>
      <c r="HDX29" s="2"/>
      <c r="HDY29" s="2"/>
      <c r="HDZ29" s="2"/>
      <c r="HEA29" s="2"/>
      <c r="HEB29" s="2"/>
      <c r="HEC29" s="2"/>
      <c r="HED29" s="2"/>
      <c r="HEE29" s="2"/>
      <c r="HEF29" s="2"/>
      <c r="HEG29" s="2"/>
      <c r="HEH29" s="2"/>
      <c r="HEI29" s="2"/>
      <c r="HEJ29" s="2"/>
      <c r="HEK29" s="2"/>
      <c r="HEL29" s="2"/>
      <c r="HEM29" s="2"/>
      <c r="HEN29" s="2"/>
      <c r="HEO29" s="2"/>
      <c r="HEP29" s="2"/>
      <c r="HEQ29" s="2"/>
      <c r="HER29" s="2"/>
      <c r="HES29" s="2"/>
      <c r="HET29" s="2"/>
      <c r="HEU29" s="2"/>
      <c r="HEV29" s="2"/>
      <c r="HEW29" s="2"/>
      <c r="HEX29" s="2"/>
      <c r="HEY29" s="2"/>
      <c r="HEZ29" s="2"/>
      <c r="HFA29" s="2"/>
      <c r="HFB29" s="2"/>
      <c r="HFC29" s="2"/>
      <c r="HFD29" s="2"/>
      <c r="HFE29" s="2"/>
      <c r="HFF29" s="2"/>
      <c r="HFG29" s="2"/>
      <c r="HFH29" s="2"/>
      <c r="HFI29" s="2"/>
      <c r="HFJ29" s="2"/>
      <c r="HFK29" s="2"/>
      <c r="HFL29" s="2"/>
      <c r="HFM29" s="2"/>
      <c r="HFN29" s="2"/>
      <c r="HFO29" s="2"/>
      <c r="HFP29" s="2"/>
      <c r="HFQ29" s="2"/>
      <c r="HFR29" s="2"/>
      <c r="HFS29" s="2"/>
      <c r="HFT29" s="2"/>
      <c r="HFU29" s="2"/>
      <c r="HFV29" s="2"/>
      <c r="HFW29" s="2"/>
      <c r="HFX29" s="2"/>
      <c r="HFY29" s="2"/>
      <c r="HFZ29" s="2"/>
      <c r="HGA29" s="2"/>
      <c r="HGB29" s="2"/>
      <c r="HGC29" s="2"/>
      <c r="HGD29" s="2"/>
      <c r="HGE29" s="2"/>
      <c r="HGF29" s="2"/>
      <c r="HGG29" s="2"/>
      <c r="HGH29" s="2"/>
      <c r="HGI29" s="2"/>
      <c r="HGJ29" s="2"/>
      <c r="HGK29" s="2"/>
      <c r="HGL29" s="2"/>
      <c r="HGM29" s="2"/>
      <c r="HGN29" s="2"/>
      <c r="HGO29" s="2"/>
      <c r="HGP29" s="2"/>
      <c r="HGQ29" s="2"/>
      <c r="HGR29" s="2"/>
      <c r="HGS29" s="2"/>
      <c r="HGT29" s="2"/>
      <c r="HGU29" s="2"/>
      <c r="HGV29" s="2"/>
      <c r="HGW29" s="2"/>
      <c r="HGX29" s="2"/>
      <c r="HGY29" s="2"/>
      <c r="HGZ29" s="2"/>
      <c r="HHA29" s="2"/>
      <c r="HHB29" s="2"/>
      <c r="HHC29" s="2"/>
      <c r="HHD29" s="2"/>
      <c r="HHE29" s="2"/>
      <c r="HHF29" s="2"/>
      <c r="HHG29" s="2"/>
      <c r="HHH29" s="2"/>
      <c r="HHI29" s="2"/>
      <c r="HHJ29" s="2"/>
      <c r="HHK29" s="2"/>
      <c r="HHL29" s="2"/>
      <c r="HHM29" s="2"/>
      <c r="HHN29" s="2"/>
      <c r="HHO29" s="2"/>
      <c r="HHP29" s="2"/>
      <c r="HHQ29" s="2"/>
      <c r="HHR29" s="2"/>
      <c r="HHS29" s="2"/>
      <c r="HHT29" s="2"/>
      <c r="HHU29" s="2"/>
      <c r="HHV29" s="2"/>
      <c r="HHW29" s="2"/>
      <c r="HHX29" s="2"/>
      <c r="HHY29" s="2"/>
      <c r="HHZ29" s="2"/>
      <c r="HIA29" s="2"/>
      <c r="HIB29" s="2"/>
      <c r="HIC29" s="2"/>
      <c r="HID29" s="2"/>
      <c r="HIE29" s="2"/>
      <c r="HIF29" s="2"/>
      <c r="HIG29" s="2"/>
      <c r="HIH29" s="2"/>
      <c r="HII29" s="2"/>
      <c r="HIJ29" s="2"/>
      <c r="HIK29" s="2"/>
      <c r="HIL29" s="2"/>
      <c r="HIM29" s="2"/>
      <c r="HIN29" s="2"/>
      <c r="HIO29" s="2"/>
      <c r="HIP29" s="2"/>
      <c r="HIQ29" s="2"/>
      <c r="HIR29" s="2"/>
      <c r="HIS29" s="2"/>
      <c r="HIT29" s="2"/>
      <c r="HIU29" s="2"/>
      <c r="HIV29" s="2"/>
      <c r="HIW29" s="2"/>
      <c r="HIX29" s="2"/>
      <c r="HIY29" s="2"/>
      <c r="HIZ29" s="2"/>
      <c r="HJA29" s="2"/>
      <c r="HJB29" s="2"/>
      <c r="HJC29" s="2"/>
      <c r="HJD29" s="2"/>
      <c r="HJE29" s="2"/>
      <c r="HJF29" s="2"/>
      <c r="HJG29" s="2"/>
      <c r="HJH29" s="2"/>
      <c r="HJI29" s="2"/>
      <c r="HJJ29" s="2"/>
      <c r="HJK29" s="2"/>
      <c r="HJL29" s="2"/>
      <c r="HJM29" s="2"/>
      <c r="HJN29" s="2"/>
      <c r="HJO29" s="2"/>
      <c r="HJP29" s="2"/>
      <c r="HJQ29" s="2"/>
      <c r="HJR29" s="2"/>
      <c r="HJS29" s="2"/>
      <c r="HJT29" s="2"/>
      <c r="HJU29" s="2"/>
      <c r="HJV29" s="2"/>
      <c r="HJW29" s="2"/>
      <c r="HJX29" s="2"/>
      <c r="HJY29" s="2"/>
      <c r="HJZ29" s="2"/>
      <c r="HKA29" s="2"/>
      <c r="HKB29" s="2"/>
      <c r="HKC29" s="2"/>
      <c r="HKD29" s="2"/>
      <c r="HKE29" s="2"/>
      <c r="HKF29" s="2"/>
      <c r="HKG29" s="2"/>
      <c r="HKH29" s="2"/>
      <c r="HKI29" s="2"/>
      <c r="HKJ29" s="2"/>
      <c r="HKK29" s="2"/>
      <c r="HKL29" s="2"/>
      <c r="HKM29" s="2"/>
      <c r="HKN29" s="2"/>
      <c r="HKO29" s="2"/>
      <c r="HKP29" s="2"/>
      <c r="HKQ29" s="2"/>
      <c r="HKR29" s="2"/>
      <c r="HKS29" s="2"/>
      <c r="HKT29" s="2"/>
      <c r="HKU29" s="2"/>
      <c r="HKV29" s="2"/>
      <c r="HKW29" s="2"/>
      <c r="HKX29" s="2"/>
      <c r="HKY29" s="2"/>
      <c r="HKZ29" s="2"/>
      <c r="HLA29" s="2"/>
      <c r="HLB29" s="2"/>
      <c r="HLC29" s="2"/>
      <c r="HLD29" s="2"/>
      <c r="HLE29" s="2"/>
      <c r="HLF29" s="2"/>
      <c r="HLG29" s="2"/>
      <c r="HLH29" s="2"/>
      <c r="HLI29" s="2"/>
      <c r="HLJ29" s="2"/>
      <c r="HLK29" s="2"/>
      <c r="HLL29" s="2"/>
      <c r="HLM29" s="2"/>
      <c r="HLN29" s="2"/>
      <c r="HLO29" s="2"/>
      <c r="HLP29" s="2"/>
      <c r="HLQ29" s="2"/>
      <c r="HLR29" s="2"/>
      <c r="HLS29" s="2"/>
      <c r="HLT29" s="2"/>
      <c r="HLU29" s="2"/>
      <c r="HLV29" s="2"/>
      <c r="HLW29" s="2"/>
      <c r="HLX29" s="2"/>
      <c r="HLY29" s="2"/>
      <c r="HLZ29" s="2"/>
      <c r="HMA29" s="2"/>
      <c r="HMB29" s="2"/>
      <c r="HMC29" s="2"/>
      <c r="HMD29" s="2"/>
      <c r="HME29" s="2"/>
      <c r="HMF29" s="2"/>
      <c r="HMG29" s="2"/>
      <c r="HMH29" s="2"/>
      <c r="HMI29" s="2"/>
      <c r="HMJ29" s="2"/>
      <c r="HMK29" s="2"/>
      <c r="HML29" s="2"/>
      <c r="HMM29" s="2"/>
      <c r="HMN29" s="2"/>
      <c r="HMO29" s="2"/>
      <c r="HMP29" s="2"/>
      <c r="HMQ29" s="2"/>
      <c r="HMR29" s="2"/>
      <c r="HMS29" s="2"/>
      <c r="HMT29" s="2"/>
      <c r="HMU29" s="2"/>
      <c r="HMV29" s="2"/>
      <c r="HMW29" s="2"/>
      <c r="HMX29" s="2"/>
      <c r="HMY29" s="2"/>
      <c r="HMZ29" s="2"/>
      <c r="HNA29" s="2"/>
      <c r="HNB29" s="2"/>
      <c r="HNC29" s="2"/>
      <c r="HND29" s="2"/>
      <c r="HNE29" s="2"/>
      <c r="HNF29" s="2"/>
      <c r="HNG29" s="2"/>
      <c r="HNH29" s="2"/>
      <c r="HNI29" s="2"/>
      <c r="HNJ29" s="2"/>
      <c r="HNK29" s="2"/>
      <c r="HNL29" s="2"/>
      <c r="HNM29" s="2"/>
      <c r="HNN29" s="2"/>
      <c r="HNO29" s="2"/>
      <c r="HNP29" s="2"/>
      <c r="HNQ29" s="2"/>
      <c r="HNR29" s="2"/>
      <c r="HNS29" s="2"/>
      <c r="HNT29" s="2"/>
      <c r="HNU29" s="2"/>
      <c r="HNV29" s="2"/>
      <c r="HNW29" s="2"/>
      <c r="HNX29" s="2"/>
      <c r="HNY29" s="2"/>
      <c r="HNZ29" s="2"/>
      <c r="HOA29" s="2"/>
      <c r="HOB29" s="2"/>
      <c r="HOC29" s="2"/>
      <c r="HOD29" s="2"/>
      <c r="HOE29" s="2"/>
      <c r="HOF29" s="2"/>
      <c r="HOG29" s="2"/>
      <c r="HOH29" s="2"/>
      <c r="HOI29" s="2"/>
      <c r="HOJ29" s="2"/>
      <c r="HOK29" s="2"/>
      <c r="HOL29" s="2"/>
      <c r="HOM29" s="2"/>
      <c r="HON29" s="2"/>
      <c r="HOO29" s="2"/>
      <c r="HOP29" s="2"/>
      <c r="HOQ29" s="2"/>
      <c r="HOR29" s="2"/>
      <c r="HOS29" s="2"/>
      <c r="HOT29" s="2"/>
      <c r="HOU29" s="2"/>
      <c r="HOV29" s="2"/>
      <c r="HOW29" s="2"/>
      <c r="HOX29" s="2"/>
      <c r="HOY29" s="2"/>
      <c r="HOZ29" s="2"/>
      <c r="HPA29" s="2"/>
      <c r="HPB29" s="2"/>
      <c r="HPC29" s="2"/>
      <c r="HPD29" s="2"/>
      <c r="HPE29" s="2"/>
      <c r="HPF29" s="2"/>
      <c r="HPG29" s="2"/>
      <c r="HPH29" s="2"/>
      <c r="HPI29" s="2"/>
      <c r="HPJ29" s="2"/>
      <c r="HPK29" s="2"/>
      <c r="HPL29" s="2"/>
      <c r="HPM29" s="2"/>
      <c r="HPN29" s="2"/>
      <c r="HPO29" s="2"/>
      <c r="HPP29" s="2"/>
      <c r="HPQ29" s="2"/>
      <c r="HPR29" s="2"/>
      <c r="HPS29" s="2"/>
      <c r="HPT29" s="2"/>
      <c r="HPU29" s="2"/>
      <c r="HPV29" s="2"/>
      <c r="HPW29" s="2"/>
      <c r="HPX29" s="2"/>
      <c r="HPY29" s="2"/>
      <c r="HPZ29" s="2"/>
      <c r="HQA29" s="2"/>
      <c r="HQB29" s="2"/>
      <c r="HQC29" s="2"/>
      <c r="HQD29" s="2"/>
      <c r="HQE29" s="2"/>
      <c r="HQF29" s="2"/>
      <c r="HQG29" s="2"/>
      <c r="HQH29" s="2"/>
      <c r="HQI29" s="2"/>
      <c r="HQJ29" s="2"/>
      <c r="HQK29" s="2"/>
      <c r="HQL29" s="2"/>
      <c r="HQM29" s="2"/>
      <c r="HQN29" s="2"/>
      <c r="HQO29" s="2"/>
      <c r="HQP29" s="2"/>
      <c r="HQQ29" s="2"/>
      <c r="HQR29" s="2"/>
      <c r="HQS29" s="2"/>
      <c r="HQT29" s="2"/>
      <c r="HQU29" s="2"/>
      <c r="HQV29" s="2"/>
      <c r="HQW29" s="2"/>
      <c r="HQX29" s="2"/>
      <c r="HQY29" s="2"/>
      <c r="HQZ29" s="2"/>
      <c r="HRA29" s="2"/>
      <c r="HRB29" s="2"/>
      <c r="HRC29" s="2"/>
      <c r="HRD29" s="2"/>
      <c r="HRE29" s="2"/>
      <c r="HRF29" s="2"/>
      <c r="HRG29" s="2"/>
      <c r="HRH29" s="2"/>
      <c r="HRI29" s="2"/>
      <c r="HRJ29" s="2"/>
      <c r="HRK29" s="2"/>
      <c r="HRL29" s="2"/>
      <c r="HRM29" s="2"/>
      <c r="HRN29" s="2"/>
      <c r="HRO29" s="2"/>
      <c r="HRP29" s="2"/>
      <c r="HRQ29" s="2"/>
      <c r="HRR29" s="2"/>
      <c r="HRS29" s="2"/>
      <c r="HRT29" s="2"/>
      <c r="HRU29" s="2"/>
      <c r="HRV29" s="2"/>
      <c r="HRW29" s="2"/>
      <c r="HRX29" s="2"/>
      <c r="HRY29" s="2"/>
      <c r="HRZ29" s="2"/>
      <c r="HSA29" s="2"/>
      <c r="HSB29" s="2"/>
      <c r="HSC29" s="2"/>
      <c r="HSD29" s="2"/>
      <c r="HSE29" s="2"/>
      <c r="HSF29" s="2"/>
      <c r="HSG29" s="2"/>
      <c r="HSH29" s="2"/>
      <c r="HSI29" s="2"/>
      <c r="HSJ29" s="2"/>
      <c r="HSK29" s="2"/>
      <c r="HSL29" s="2"/>
      <c r="HSM29" s="2"/>
      <c r="HSN29" s="2"/>
      <c r="HSO29" s="2"/>
      <c r="HSP29" s="2"/>
      <c r="HSQ29" s="2"/>
      <c r="HSR29" s="2"/>
      <c r="HSS29" s="2"/>
      <c r="HST29" s="2"/>
      <c r="HSU29" s="2"/>
      <c r="HSV29" s="2"/>
      <c r="HSW29" s="2"/>
      <c r="HSX29" s="2"/>
      <c r="HSY29" s="2"/>
      <c r="HSZ29" s="2"/>
      <c r="HTA29" s="2"/>
      <c r="HTB29" s="2"/>
      <c r="HTC29" s="2"/>
      <c r="HTD29" s="2"/>
      <c r="HTE29" s="2"/>
      <c r="HTF29" s="2"/>
      <c r="HTG29" s="2"/>
      <c r="HTH29" s="2"/>
      <c r="HTI29" s="2"/>
      <c r="HTJ29" s="2"/>
      <c r="HTK29" s="2"/>
      <c r="HTL29" s="2"/>
      <c r="HTM29" s="2"/>
      <c r="HTN29" s="2"/>
      <c r="HTO29" s="2"/>
      <c r="HTP29" s="2"/>
      <c r="HTQ29" s="2"/>
      <c r="HTR29" s="2"/>
      <c r="HTS29" s="2"/>
      <c r="HTT29" s="2"/>
      <c r="HTU29" s="2"/>
      <c r="HTV29" s="2"/>
      <c r="HTW29" s="2"/>
      <c r="HTX29" s="2"/>
      <c r="HTY29" s="2"/>
      <c r="HTZ29" s="2"/>
      <c r="HUA29" s="2"/>
      <c r="HUB29" s="2"/>
      <c r="HUC29" s="2"/>
      <c r="HUD29" s="2"/>
      <c r="HUE29" s="2"/>
      <c r="HUF29" s="2"/>
      <c r="HUG29" s="2"/>
      <c r="HUH29" s="2"/>
      <c r="HUI29" s="2"/>
      <c r="HUJ29" s="2"/>
      <c r="HUK29" s="2"/>
      <c r="HUL29" s="2"/>
      <c r="HUM29" s="2"/>
      <c r="HUN29" s="2"/>
      <c r="HUO29" s="2"/>
      <c r="HUP29" s="2"/>
      <c r="HUQ29" s="2"/>
      <c r="HUR29" s="2"/>
      <c r="HUS29" s="2"/>
      <c r="HUT29" s="2"/>
      <c r="HUU29" s="2"/>
      <c r="HUV29" s="2"/>
      <c r="HUW29" s="2"/>
      <c r="HUX29" s="2"/>
      <c r="HUY29" s="2"/>
      <c r="HUZ29" s="2"/>
      <c r="HVA29" s="2"/>
      <c r="HVB29" s="2"/>
      <c r="HVC29" s="2"/>
      <c r="HVD29" s="2"/>
      <c r="HVE29" s="2"/>
      <c r="HVF29" s="2"/>
      <c r="HVG29" s="2"/>
      <c r="HVH29" s="2"/>
      <c r="HVI29" s="2"/>
      <c r="HVJ29" s="2"/>
      <c r="HVK29" s="2"/>
      <c r="HVL29" s="2"/>
      <c r="HVM29" s="2"/>
      <c r="HVN29" s="2"/>
      <c r="HVO29" s="2"/>
      <c r="HVP29" s="2"/>
      <c r="HVQ29" s="2"/>
      <c r="HVR29" s="2"/>
      <c r="HVS29" s="2"/>
      <c r="HVT29" s="2"/>
      <c r="HVU29" s="2"/>
      <c r="HVV29" s="2"/>
      <c r="HVW29" s="2"/>
      <c r="HVX29" s="2"/>
      <c r="HVY29" s="2"/>
      <c r="HVZ29" s="2"/>
      <c r="HWA29" s="2"/>
      <c r="HWB29" s="2"/>
      <c r="HWC29" s="2"/>
      <c r="HWD29" s="2"/>
      <c r="HWE29" s="2"/>
      <c r="HWF29" s="2"/>
      <c r="HWG29" s="2"/>
      <c r="HWH29" s="2"/>
      <c r="HWI29" s="2"/>
      <c r="HWJ29" s="2"/>
      <c r="HWK29" s="2"/>
      <c r="HWL29" s="2"/>
      <c r="HWM29" s="2"/>
      <c r="HWN29" s="2"/>
      <c r="HWO29" s="2"/>
      <c r="HWP29" s="2"/>
      <c r="HWQ29" s="2"/>
      <c r="HWR29" s="2"/>
      <c r="HWS29" s="2"/>
      <c r="HWT29" s="2"/>
      <c r="HWU29" s="2"/>
      <c r="HWV29" s="2"/>
      <c r="HWW29" s="2"/>
      <c r="HWX29" s="2"/>
      <c r="HWY29" s="2"/>
      <c r="HWZ29" s="2"/>
      <c r="HXA29" s="2"/>
      <c r="HXB29" s="2"/>
      <c r="HXC29" s="2"/>
      <c r="HXD29" s="2"/>
      <c r="HXE29" s="2"/>
      <c r="HXF29" s="2"/>
      <c r="HXG29" s="2"/>
      <c r="HXH29" s="2"/>
      <c r="HXI29" s="2"/>
      <c r="HXJ29" s="2"/>
      <c r="HXK29" s="2"/>
      <c r="HXL29" s="2"/>
      <c r="HXM29" s="2"/>
      <c r="HXN29" s="2"/>
      <c r="HXO29" s="2"/>
      <c r="HXP29" s="2"/>
      <c r="HXQ29" s="2"/>
      <c r="HXR29" s="2"/>
      <c r="HXS29" s="2"/>
      <c r="HXT29" s="2"/>
      <c r="HXU29" s="2"/>
      <c r="HXV29" s="2"/>
      <c r="HXW29" s="2"/>
      <c r="HXX29" s="2"/>
      <c r="HXY29" s="2"/>
      <c r="HXZ29" s="2"/>
      <c r="HYA29" s="2"/>
      <c r="HYB29" s="2"/>
      <c r="HYC29" s="2"/>
      <c r="HYD29" s="2"/>
      <c r="HYE29" s="2"/>
      <c r="HYF29" s="2"/>
      <c r="HYG29" s="2"/>
      <c r="HYH29" s="2"/>
      <c r="HYI29" s="2"/>
      <c r="HYJ29" s="2"/>
      <c r="HYK29" s="2"/>
      <c r="HYL29" s="2"/>
      <c r="HYM29" s="2"/>
      <c r="HYN29" s="2"/>
      <c r="HYO29" s="2"/>
      <c r="HYP29" s="2"/>
      <c r="HYQ29" s="2"/>
      <c r="HYR29" s="2"/>
      <c r="HYS29" s="2"/>
      <c r="HYT29" s="2"/>
      <c r="HYU29" s="2"/>
      <c r="HYV29" s="2"/>
      <c r="HYW29" s="2"/>
      <c r="HYX29" s="2"/>
      <c r="HYY29" s="2"/>
      <c r="HYZ29" s="2"/>
      <c r="HZA29" s="2"/>
      <c r="HZB29" s="2"/>
      <c r="HZC29" s="2"/>
      <c r="HZD29" s="2"/>
      <c r="HZE29" s="2"/>
      <c r="HZF29" s="2"/>
      <c r="HZG29" s="2"/>
      <c r="HZH29" s="2"/>
      <c r="HZI29" s="2"/>
      <c r="HZJ29" s="2"/>
      <c r="HZK29" s="2"/>
      <c r="HZL29" s="2"/>
      <c r="HZM29" s="2"/>
      <c r="HZN29" s="2"/>
      <c r="HZO29" s="2"/>
      <c r="HZP29" s="2"/>
      <c r="HZQ29" s="2"/>
      <c r="HZR29" s="2"/>
      <c r="HZS29" s="2"/>
      <c r="HZT29" s="2"/>
      <c r="HZU29" s="2"/>
      <c r="HZV29" s="2"/>
      <c r="HZW29" s="2"/>
      <c r="HZX29" s="2"/>
      <c r="HZY29" s="2"/>
      <c r="HZZ29" s="2"/>
      <c r="IAA29" s="2"/>
      <c r="IAB29" s="2"/>
      <c r="IAC29" s="2"/>
      <c r="IAD29" s="2"/>
      <c r="IAE29" s="2"/>
      <c r="IAF29" s="2"/>
      <c r="IAG29" s="2"/>
      <c r="IAH29" s="2"/>
      <c r="IAI29" s="2"/>
      <c r="IAJ29" s="2"/>
      <c r="IAK29" s="2"/>
      <c r="IAL29" s="2"/>
      <c r="IAM29" s="2"/>
      <c r="IAN29" s="2"/>
      <c r="IAO29" s="2"/>
      <c r="IAP29" s="2"/>
      <c r="IAQ29" s="2"/>
      <c r="IAR29" s="2"/>
      <c r="IAS29" s="2"/>
      <c r="IAT29" s="2"/>
      <c r="IAU29" s="2"/>
      <c r="IAV29" s="2"/>
      <c r="IAW29" s="2"/>
      <c r="IAX29" s="2"/>
      <c r="IAY29" s="2"/>
      <c r="IAZ29" s="2"/>
      <c r="IBA29" s="2"/>
      <c r="IBB29" s="2"/>
      <c r="IBC29" s="2"/>
      <c r="IBD29" s="2"/>
      <c r="IBE29" s="2"/>
      <c r="IBF29" s="2"/>
      <c r="IBG29" s="2"/>
      <c r="IBH29" s="2"/>
      <c r="IBI29" s="2"/>
      <c r="IBJ29" s="2"/>
      <c r="IBK29" s="2"/>
      <c r="IBL29" s="2"/>
      <c r="IBM29" s="2"/>
      <c r="IBN29" s="2"/>
      <c r="IBO29" s="2"/>
      <c r="IBP29" s="2"/>
      <c r="IBQ29" s="2"/>
      <c r="IBR29" s="2"/>
      <c r="IBS29" s="2"/>
      <c r="IBT29" s="2"/>
      <c r="IBU29" s="2"/>
      <c r="IBV29" s="2"/>
      <c r="IBW29" s="2"/>
      <c r="IBX29" s="2"/>
      <c r="IBY29" s="2"/>
      <c r="IBZ29" s="2"/>
      <c r="ICA29" s="2"/>
      <c r="ICB29" s="2"/>
      <c r="ICC29" s="2"/>
      <c r="ICD29" s="2"/>
      <c r="ICE29" s="2"/>
      <c r="ICF29" s="2"/>
      <c r="ICG29" s="2"/>
      <c r="ICH29" s="2"/>
      <c r="ICI29" s="2"/>
      <c r="ICJ29" s="2"/>
      <c r="ICK29" s="2"/>
      <c r="ICL29" s="2"/>
      <c r="ICM29" s="2"/>
      <c r="ICN29" s="2"/>
      <c r="ICO29" s="2"/>
      <c r="ICP29" s="2"/>
      <c r="ICQ29" s="2"/>
      <c r="ICR29" s="2"/>
      <c r="ICS29" s="2"/>
      <c r="ICT29" s="2"/>
      <c r="ICU29" s="2"/>
      <c r="ICV29" s="2"/>
      <c r="ICW29" s="2"/>
      <c r="ICX29" s="2"/>
      <c r="ICY29" s="2"/>
      <c r="ICZ29" s="2"/>
      <c r="IDA29" s="2"/>
      <c r="IDB29" s="2"/>
      <c r="IDC29" s="2"/>
      <c r="IDD29" s="2"/>
      <c r="IDE29" s="2"/>
      <c r="IDF29" s="2"/>
      <c r="IDG29" s="2"/>
      <c r="IDH29" s="2"/>
      <c r="IDI29" s="2"/>
      <c r="IDJ29" s="2"/>
      <c r="IDK29" s="2"/>
      <c r="IDL29" s="2"/>
      <c r="IDM29" s="2"/>
      <c r="IDN29" s="2"/>
      <c r="IDO29" s="2"/>
      <c r="IDP29" s="2"/>
      <c r="IDQ29" s="2"/>
      <c r="IDR29" s="2"/>
      <c r="IDS29" s="2"/>
      <c r="IDT29" s="2"/>
      <c r="IDU29" s="2"/>
      <c r="IDV29" s="2"/>
      <c r="IDW29" s="2"/>
      <c r="IDX29" s="2"/>
      <c r="IDY29" s="2"/>
      <c r="IDZ29" s="2"/>
      <c r="IEA29" s="2"/>
      <c r="IEB29" s="2"/>
      <c r="IEC29" s="2"/>
      <c r="IED29" s="2"/>
      <c r="IEE29" s="2"/>
      <c r="IEF29" s="2"/>
      <c r="IEG29" s="2"/>
      <c r="IEH29" s="2"/>
      <c r="IEI29" s="2"/>
      <c r="IEJ29" s="2"/>
      <c r="IEK29" s="2"/>
      <c r="IEL29" s="2"/>
      <c r="IEM29" s="2"/>
      <c r="IEN29" s="2"/>
      <c r="IEO29" s="2"/>
      <c r="IEP29" s="2"/>
      <c r="IEQ29" s="2"/>
      <c r="IER29" s="2"/>
      <c r="IES29" s="2"/>
      <c r="IET29" s="2"/>
      <c r="IEU29" s="2"/>
      <c r="IEV29" s="2"/>
      <c r="IEW29" s="2"/>
      <c r="IEX29" s="2"/>
      <c r="IEY29" s="2"/>
      <c r="IEZ29" s="2"/>
      <c r="IFA29" s="2"/>
      <c r="IFB29" s="2"/>
      <c r="IFC29" s="2"/>
      <c r="IFD29" s="2"/>
      <c r="IFE29" s="2"/>
      <c r="IFF29" s="2"/>
      <c r="IFG29" s="2"/>
      <c r="IFH29" s="2"/>
      <c r="IFI29" s="2"/>
      <c r="IFJ29" s="2"/>
      <c r="IFK29" s="2"/>
      <c r="IFL29" s="2"/>
      <c r="IFM29" s="2"/>
      <c r="IFN29" s="2"/>
      <c r="IFO29" s="2"/>
      <c r="IFP29" s="2"/>
      <c r="IFQ29" s="2"/>
      <c r="IFR29" s="2"/>
      <c r="IFS29" s="2"/>
      <c r="IFT29" s="2"/>
      <c r="IFU29" s="2"/>
      <c r="IFV29" s="2"/>
      <c r="IFW29" s="2"/>
      <c r="IFX29" s="2"/>
      <c r="IFY29" s="2"/>
      <c r="IFZ29" s="2"/>
      <c r="IGA29" s="2"/>
      <c r="IGB29" s="2"/>
      <c r="IGC29" s="2"/>
      <c r="IGD29" s="2"/>
      <c r="IGE29" s="2"/>
      <c r="IGF29" s="2"/>
      <c r="IGG29" s="2"/>
      <c r="IGH29" s="2"/>
      <c r="IGI29" s="2"/>
      <c r="IGJ29" s="2"/>
      <c r="IGK29" s="2"/>
      <c r="IGL29" s="2"/>
      <c r="IGM29" s="2"/>
      <c r="IGN29" s="2"/>
      <c r="IGO29" s="2"/>
      <c r="IGP29" s="2"/>
      <c r="IGQ29" s="2"/>
      <c r="IGR29" s="2"/>
      <c r="IGS29" s="2"/>
      <c r="IGT29" s="2"/>
      <c r="IGU29" s="2"/>
      <c r="IGV29" s="2"/>
      <c r="IGW29" s="2"/>
      <c r="IGX29" s="2"/>
      <c r="IGY29" s="2"/>
      <c r="IGZ29" s="2"/>
      <c r="IHA29" s="2"/>
      <c r="IHB29" s="2"/>
      <c r="IHC29" s="2"/>
      <c r="IHD29" s="2"/>
      <c r="IHE29" s="2"/>
      <c r="IHF29" s="2"/>
      <c r="IHG29" s="2"/>
      <c r="IHH29" s="2"/>
      <c r="IHI29" s="2"/>
      <c r="IHJ29" s="2"/>
      <c r="IHK29" s="2"/>
      <c r="IHL29" s="2"/>
      <c r="IHM29" s="2"/>
      <c r="IHN29" s="2"/>
      <c r="IHO29" s="2"/>
      <c r="IHP29" s="2"/>
      <c r="IHQ29" s="2"/>
      <c r="IHR29" s="2"/>
      <c r="IHS29" s="2"/>
      <c r="IHT29" s="2"/>
      <c r="IHU29" s="2"/>
      <c r="IHV29" s="2"/>
      <c r="IHW29" s="2"/>
      <c r="IHX29" s="2"/>
      <c r="IHY29" s="2"/>
      <c r="IHZ29" s="2"/>
      <c r="IIA29" s="2"/>
      <c r="IIB29" s="2"/>
      <c r="IIC29" s="2"/>
      <c r="IID29" s="2"/>
      <c r="IIE29" s="2"/>
      <c r="IIF29" s="2"/>
      <c r="IIG29" s="2"/>
      <c r="IIH29" s="2"/>
      <c r="III29" s="2"/>
      <c r="IIJ29" s="2"/>
      <c r="IIK29" s="2"/>
      <c r="IIL29" s="2"/>
      <c r="IIM29" s="2"/>
      <c r="IIN29" s="2"/>
      <c r="IIO29" s="2"/>
      <c r="IIP29" s="2"/>
      <c r="IIQ29" s="2"/>
      <c r="IIR29" s="2"/>
      <c r="IIS29" s="2"/>
      <c r="IIT29" s="2"/>
      <c r="IIU29" s="2"/>
      <c r="IIV29" s="2"/>
      <c r="IIW29" s="2"/>
      <c r="IIX29" s="2"/>
      <c r="IIY29" s="2"/>
      <c r="IIZ29" s="2"/>
      <c r="IJA29" s="2"/>
      <c r="IJB29" s="2"/>
      <c r="IJC29" s="2"/>
      <c r="IJD29" s="2"/>
      <c r="IJE29" s="2"/>
      <c r="IJF29" s="2"/>
      <c r="IJG29" s="2"/>
      <c r="IJH29" s="2"/>
      <c r="IJI29" s="2"/>
      <c r="IJJ29" s="2"/>
      <c r="IJK29" s="2"/>
      <c r="IJL29" s="2"/>
      <c r="IJM29" s="2"/>
      <c r="IJN29" s="2"/>
      <c r="IJO29" s="2"/>
      <c r="IJP29" s="2"/>
      <c r="IJQ29" s="2"/>
      <c r="IJR29" s="2"/>
      <c r="IJS29" s="2"/>
      <c r="IJT29" s="2"/>
      <c r="IJU29" s="2"/>
      <c r="IJV29" s="2"/>
      <c r="IJW29" s="2"/>
      <c r="IJX29" s="2"/>
      <c r="IJY29" s="2"/>
      <c r="IJZ29" s="2"/>
      <c r="IKA29" s="2"/>
      <c r="IKB29" s="2"/>
      <c r="IKC29" s="2"/>
      <c r="IKD29" s="2"/>
      <c r="IKE29" s="2"/>
      <c r="IKF29" s="2"/>
      <c r="IKG29" s="2"/>
      <c r="IKH29" s="2"/>
      <c r="IKI29" s="2"/>
      <c r="IKJ29" s="2"/>
      <c r="IKK29" s="2"/>
      <c r="IKL29" s="2"/>
      <c r="IKM29" s="2"/>
      <c r="IKN29" s="2"/>
      <c r="IKO29" s="2"/>
      <c r="IKP29" s="2"/>
      <c r="IKQ29" s="2"/>
      <c r="IKR29" s="2"/>
      <c r="IKS29" s="2"/>
      <c r="IKT29" s="2"/>
      <c r="IKU29" s="2"/>
      <c r="IKV29" s="2"/>
      <c r="IKW29" s="2"/>
      <c r="IKX29" s="2"/>
      <c r="IKY29" s="2"/>
      <c r="IKZ29" s="2"/>
      <c r="ILA29" s="2"/>
      <c r="ILB29" s="2"/>
      <c r="ILC29" s="2"/>
      <c r="ILD29" s="2"/>
      <c r="ILE29" s="2"/>
      <c r="ILF29" s="2"/>
      <c r="ILG29" s="2"/>
      <c r="ILH29" s="2"/>
      <c r="ILI29" s="2"/>
      <c r="ILJ29" s="2"/>
      <c r="ILK29" s="2"/>
      <c r="ILL29" s="2"/>
      <c r="ILM29" s="2"/>
      <c r="ILN29" s="2"/>
      <c r="ILO29" s="2"/>
      <c r="ILP29" s="2"/>
      <c r="ILQ29" s="2"/>
      <c r="ILR29" s="2"/>
      <c r="ILS29" s="2"/>
      <c r="ILT29" s="2"/>
      <c r="ILU29" s="2"/>
      <c r="ILV29" s="2"/>
      <c r="ILW29" s="2"/>
      <c r="ILX29" s="2"/>
      <c r="ILY29" s="2"/>
      <c r="ILZ29" s="2"/>
      <c r="IMA29" s="2"/>
      <c r="IMB29" s="2"/>
      <c r="IMC29" s="2"/>
      <c r="IMD29" s="2"/>
      <c r="IME29" s="2"/>
      <c r="IMF29" s="2"/>
      <c r="IMG29" s="2"/>
      <c r="IMH29" s="2"/>
      <c r="IMI29" s="2"/>
      <c r="IMJ29" s="2"/>
      <c r="IMK29" s="2"/>
      <c r="IML29" s="2"/>
      <c r="IMM29" s="2"/>
      <c r="IMN29" s="2"/>
      <c r="IMO29" s="2"/>
      <c r="IMP29" s="2"/>
      <c r="IMQ29" s="2"/>
      <c r="IMR29" s="2"/>
      <c r="IMS29" s="2"/>
      <c r="IMT29" s="2"/>
      <c r="IMU29" s="2"/>
      <c r="IMV29" s="2"/>
      <c r="IMW29" s="2"/>
      <c r="IMX29" s="2"/>
      <c r="IMY29" s="2"/>
      <c r="IMZ29" s="2"/>
      <c r="INA29" s="2"/>
      <c r="INB29" s="2"/>
      <c r="INC29" s="2"/>
      <c r="IND29" s="2"/>
      <c r="INE29" s="2"/>
      <c r="INF29" s="2"/>
      <c r="ING29" s="2"/>
      <c r="INH29" s="2"/>
      <c r="INI29" s="2"/>
      <c r="INJ29" s="2"/>
      <c r="INK29" s="2"/>
      <c r="INL29" s="2"/>
      <c r="INM29" s="2"/>
      <c r="INN29" s="2"/>
      <c r="INO29" s="2"/>
      <c r="INP29" s="2"/>
      <c r="INQ29" s="2"/>
      <c r="INR29" s="2"/>
      <c r="INS29" s="2"/>
      <c r="INT29" s="2"/>
      <c r="INU29" s="2"/>
      <c r="INV29" s="2"/>
      <c r="INW29" s="2"/>
      <c r="INX29" s="2"/>
      <c r="INY29" s="2"/>
      <c r="INZ29" s="2"/>
      <c r="IOA29" s="2"/>
      <c r="IOB29" s="2"/>
      <c r="IOC29" s="2"/>
      <c r="IOD29" s="2"/>
      <c r="IOE29" s="2"/>
      <c r="IOF29" s="2"/>
      <c r="IOG29" s="2"/>
      <c r="IOH29" s="2"/>
      <c r="IOI29" s="2"/>
      <c r="IOJ29" s="2"/>
      <c r="IOK29" s="2"/>
      <c r="IOL29" s="2"/>
      <c r="IOM29" s="2"/>
      <c r="ION29" s="2"/>
      <c r="IOO29" s="2"/>
      <c r="IOP29" s="2"/>
      <c r="IOQ29" s="2"/>
      <c r="IOR29" s="2"/>
      <c r="IOS29" s="2"/>
      <c r="IOT29" s="2"/>
      <c r="IOU29" s="2"/>
      <c r="IOV29" s="2"/>
      <c r="IOW29" s="2"/>
      <c r="IOX29" s="2"/>
      <c r="IOY29" s="2"/>
      <c r="IOZ29" s="2"/>
      <c r="IPA29" s="2"/>
      <c r="IPB29" s="2"/>
      <c r="IPC29" s="2"/>
      <c r="IPD29" s="2"/>
      <c r="IPE29" s="2"/>
      <c r="IPF29" s="2"/>
      <c r="IPG29" s="2"/>
      <c r="IPH29" s="2"/>
      <c r="IPI29" s="2"/>
      <c r="IPJ29" s="2"/>
      <c r="IPK29" s="2"/>
      <c r="IPL29" s="2"/>
      <c r="IPM29" s="2"/>
      <c r="IPN29" s="2"/>
      <c r="IPO29" s="2"/>
      <c r="IPP29" s="2"/>
      <c r="IPQ29" s="2"/>
      <c r="IPR29" s="2"/>
      <c r="IPS29" s="2"/>
      <c r="IPT29" s="2"/>
      <c r="IPU29" s="2"/>
      <c r="IPV29" s="2"/>
      <c r="IPW29" s="2"/>
      <c r="IPX29" s="2"/>
      <c r="IPY29" s="2"/>
      <c r="IPZ29" s="2"/>
      <c r="IQA29" s="2"/>
      <c r="IQB29" s="2"/>
      <c r="IQC29" s="2"/>
      <c r="IQD29" s="2"/>
      <c r="IQE29" s="2"/>
      <c r="IQF29" s="2"/>
      <c r="IQG29" s="2"/>
      <c r="IQH29" s="2"/>
      <c r="IQI29" s="2"/>
      <c r="IQJ29" s="2"/>
      <c r="IQK29" s="2"/>
      <c r="IQL29" s="2"/>
      <c r="IQM29" s="2"/>
      <c r="IQN29" s="2"/>
      <c r="IQO29" s="2"/>
      <c r="IQP29" s="2"/>
      <c r="IQQ29" s="2"/>
      <c r="IQR29" s="2"/>
      <c r="IQS29" s="2"/>
      <c r="IQT29" s="2"/>
      <c r="IQU29" s="2"/>
      <c r="IQV29" s="2"/>
      <c r="IQW29" s="2"/>
      <c r="IQX29" s="2"/>
      <c r="IQY29" s="2"/>
      <c r="IQZ29" s="2"/>
      <c r="IRA29" s="2"/>
      <c r="IRB29" s="2"/>
      <c r="IRC29" s="2"/>
      <c r="IRD29" s="2"/>
      <c r="IRE29" s="2"/>
      <c r="IRF29" s="2"/>
      <c r="IRG29" s="2"/>
      <c r="IRH29" s="2"/>
      <c r="IRI29" s="2"/>
      <c r="IRJ29" s="2"/>
      <c r="IRK29" s="2"/>
      <c r="IRL29" s="2"/>
      <c r="IRM29" s="2"/>
      <c r="IRN29" s="2"/>
      <c r="IRO29" s="2"/>
      <c r="IRP29" s="2"/>
      <c r="IRQ29" s="2"/>
      <c r="IRR29" s="2"/>
      <c r="IRS29" s="2"/>
      <c r="IRT29" s="2"/>
      <c r="IRU29" s="2"/>
      <c r="IRV29" s="2"/>
      <c r="IRW29" s="2"/>
      <c r="IRX29" s="2"/>
      <c r="IRY29" s="2"/>
      <c r="IRZ29" s="2"/>
      <c r="ISA29" s="2"/>
      <c r="ISB29" s="2"/>
      <c r="ISC29" s="2"/>
      <c r="ISD29" s="2"/>
      <c r="ISE29" s="2"/>
      <c r="ISF29" s="2"/>
      <c r="ISG29" s="2"/>
      <c r="ISH29" s="2"/>
      <c r="ISI29" s="2"/>
      <c r="ISJ29" s="2"/>
      <c r="ISK29" s="2"/>
      <c r="ISL29" s="2"/>
      <c r="ISM29" s="2"/>
      <c r="ISN29" s="2"/>
      <c r="ISO29" s="2"/>
      <c r="ISP29" s="2"/>
      <c r="ISQ29" s="2"/>
      <c r="ISR29" s="2"/>
      <c r="ISS29" s="2"/>
      <c r="IST29" s="2"/>
      <c r="ISU29" s="2"/>
      <c r="ISV29" s="2"/>
      <c r="ISW29" s="2"/>
      <c r="ISX29" s="2"/>
      <c r="ISY29" s="2"/>
      <c r="ISZ29" s="2"/>
      <c r="ITA29" s="2"/>
      <c r="ITB29" s="2"/>
      <c r="ITC29" s="2"/>
      <c r="ITD29" s="2"/>
      <c r="ITE29" s="2"/>
      <c r="ITF29" s="2"/>
      <c r="ITG29" s="2"/>
      <c r="ITH29" s="2"/>
      <c r="ITI29" s="2"/>
      <c r="ITJ29" s="2"/>
      <c r="ITK29" s="2"/>
      <c r="ITL29" s="2"/>
      <c r="ITM29" s="2"/>
      <c r="ITN29" s="2"/>
      <c r="ITO29" s="2"/>
      <c r="ITP29" s="2"/>
      <c r="ITQ29" s="2"/>
      <c r="ITR29" s="2"/>
      <c r="ITS29" s="2"/>
      <c r="ITT29" s="2"/>
      <c r="ITU29" s="2"/>
      <c r="ITV29" s="2"/>
      <c r="ITW29" s="2"/>
      <c r="ITX29" s="2"/>
      <c r="ITY29" s="2"/>
      <c r="ITZ29" s="2"/>
      <c r="IUA29" s="2"/>
      <c r="IUB29" s="2"/>
      <c r="IUC29" s="2"/>
      <c r="IUD29" s="2"/>
      <c r="IUE29" s="2"/>
      <c r="IUF29" s="2"/>
      <c r="IUG29" s="2"/>
      <c r="IUH29" s="2"/>
      <c r="IUI29" s="2"/>
      <c r="IUJ29" s="2"/>
      <c r="IUK29" s="2"/>
      <c r="IUL29" s="2"/>
      <c r="IUM29" s="2"/>
      <c r="IUN29" s="2"/>
      <c r="IUO29" s="2"/>
      <c r="IUP29" s="2"/>
      <c r="IUQ29" s="2"/>
      <c r="IUR29" s="2"/>
      <c r="IUS29" s="2"/>
      <c r="IUT29" s="2"/>
      <c r="IUU29" s="2"/>
      <c r="IUV29" s="2"/>
      <c r="IUW29" s="2"/>
      <c r="IUX29" s="2"/>
      <c r="IUY29" s="2"/>
      <c r="IUZ29" s="2"/>
      <c r="IVA29" s="2"/>
      <c r="IVB29" s="2"/>
      <c r="IVC29" s="2"/>
      <c r="IVD29" s="2"/>
      <c r="IVE29" s="2"/>
      <c r="IVF29" s="2"/>
      <c r="IVG29" s="2"/>
      <c r="IVH29" s="2"/>
      <c r="IVI29" s="2"/>
      <c r="IVJ29" s="2"/>
      <c r="IVK29" s="2"/>
      <c r="IVL29" s="2"/>
      <c r="IVM29" s="2"/>
      <c r="IVN29" s="2"/>
      <c r="IVO29" s="2"/>
      <c r="IVP29" s="2"/>
      <c r="IVQ29" s="2"/>
      <c r="IVR29" s="2"/>
      <c r="IVS29" s="2"/>
      <c r="IVT29" s="2"/>
      <c r="IVU29" s="2"/>
      <c r="IVV29" s="2"/>
      <c r="IVW29" s="2"/>
      <c r="IVX29" s="2"/>
      <c r="IVY29" s="2"/>
      <c r="IVZ29" s="2"/>
      <c r="IWA29" s="2"/>
      <c r="IWB29" s="2"/>
      <c r="IWC29" s="2"/>
      <c r="IWD29" s="2"/>
      <c r="IWE29" s="2"/>
      <c r="IWF29" s="2"/>
      <c r="IWG29" s="2"/>
      <c r="IWH29" s="2"/>
      <c r="IWI29" s="2"/>
      <c r="IWJ29" s="2"/>
      <c r="IWK29" s="2"/>
      <c r="IWL29" s="2"/>
      <c r="IWM29" s="2"/>
      <c r="IWN29" s="2"/>
      <c r="IWO29" s="2"/>
      <c r="IWP29" s="2"/>
      <c r="IWQ29" s="2"/>
      <c r="IWR29" s="2"/>
      <c r="IWS29" s="2"/>
      <c r="IWT29" s="2"/>
      <c r="IWU29" s="2"/>
      <c r="IWV29" s="2"/>
      <c r="IWW29" s="2"/>
      <c r="IWX29" s="2"/>
      <c r="IWY29" s="2"/>
      <c r="IWZ29" s="2"/>
      <c r="IXA29" s="2"/>
      <c r="IXB29" s="2"/>
      <c r="IXC29" s="2"/>
      <c r="IXD29" s="2"/>
      <c r="IXE29" s="2"/>
      <c r="IXF29" s="2"/>
      <c r="IXG29" s="2"/>
      <c r="IXH29" s="2"/>
      <c r="IXI29" s="2"/>
      <c r="IXJ29" s="2"/>
      <c r="IXK29" s="2"/>
      <c r="IXL29" s="2"/>
      <c r="IXM29" s="2"/>
      <c r="IXN29" s="2"/>
      <c r="IXO29" s="2"/>
      <c r="IXP29" s="2"/>
      <c r="IXQ29" s="2"/>
      <c r="IXR29" s="2"/>
      <c r="IXS29" s="2"/>
      <c r="IXT29" s="2"/>
      <c r="IXU29" s="2"/>
      <c r="IXV29" s="2"/>
      <c r="IXW29" s="2"/>
      <c r="IXX29" s="2"/>
      <c r="IXY29" s="2"/>
      <c r="IXZ29" s="2"/>
      <c r="IYA29" s="2"/>
      <c r="IYB29" s="2"/>
      <c r="IYC29" s="2"/>
      <c r="IYD29" s="2"/>
      <c r="IYE29" s="2"/>
      <c r="IYF29" s="2"/>
      <c r="IYG29" s="2"/>
      <c r="IYH29" s="2"/>
      <c r="IYI29" s="2"/>
      <c r="IYJ29" s="2"/>
      <c r="IYK29" s="2"/>
      <c r="IYL29" s="2"/>
      <c r="IYM29" s="2"/>
      <c r="IYN29" s="2"/>
      <c r="IYO29" s="2"/>
      <c r="IYP29" s="2"/>
      <c r="IYQ29" s="2"/>
      <c r="IYR29" s="2"/>
      <c r="IYS29" s="2"/>
      <c r="IYT29" s="2"/>
      <c r="IYU29" s="2"/>
      <c r="IYV29" s="2"/>
      <c r="IYW29" s="2"/>
      <c r="IYX29" s="2"/>
      <c r="IYY29" s="2"/>
      <c r="IYZ29" s="2"/>
      <c r="IZA29" s="2"/>
      <c r="IZB29" s="2"/>
      <c r="IZC29" s="2"/>
      <c r="IZD29" s="2"/>
      <c r="IZE29" s="2"/>
      <c r="IZF29" s="2"/>
      <c r="IZG29" s="2"/>
      <c r="IZH29" s="2"/>
      <c r="IZI29" s="2"/>
      <c r="IZJ29" s="2"/>
      <c r="IZK29" s="2"/>
      <c r="IZL29" s="2"/>
      <c r="IZM29" s="2"/>
      <c r="IZN29" s="2"/>
      <c r="IZO29" s="2"/>
      <c r="IZP29" s="2"/>
      <c r="IZQ29" s="2"/>
      <c r="IZR29" s="2"/>
      <c r="IZS29" s="2"/>
      <c r="IZT29" s="2"/>
      <c r="IZU29" s="2"/>
      <c r="IZV29" s="2"/>
      <c r="IZW29" s="2"/>
      <c r="IZX29" s="2"/>
      <c r="IZY29" s="2"/>
      <c r="IZZ29" s="2"/>
      <c r="JAA29" s="2"/>
      <c r="JAB29" s="2"/>
      <c r="JAC29" s="2"/>
      <c r="JAD29" s="2"/>
      <c r="JAE29" s="2"/>
      <c r="JAF29" s="2"/>
      <c r="JAG29" s="2"/>
      <c r="JAH29" s="2"/>
      <c r="JAI29" s="2"/>
      <c r="JAJ29" s="2"/>
      <c r="JAK29" s="2"/>
      <c r="JAL29" s="2"/>
      <c r="JAM29" s="2"/>
      <c r="JAN29" s="2"/>
      <c r="JAO29" s="2"/>
      <c r="JAP29" s="2"/>
      <c r="JAQ29" s="2"/>
      <c r="JAR29" s="2"/>
      <c r="JAS29" s="2"/>
      <c r="JAT29" s="2"/>
      <c r="JAU29" s="2"/>
      <c r="JAV29" s="2"/>
      <c r="JAW29" s="2"/>
      <c r="JAX29" s="2"/>
      <c r="JAY29" s="2"/>
      <c r="JAZ29" s="2"/>
      <c r="JBA29" s="2"/>
      <c r="JBB29" s="2"/>
      <c r="JBC29" s="2"/>
      <c r="JBD29" s="2"/>
      <c r="JBE29" s="2"/>
      <c r="JBF29" s="2"/>
      <c r="JBG29" s="2"/>
      <c r="JBH29" s="2"/>
      <c r="JBI29" s="2"/>
      <c r="JBJ29" s="2"/>
      <c r="JBK29" s="2"/>
      <c r="JBL29" s="2"/>
      <c r="JBM29" s="2"/>
      <c r="JBN29" s="2"/>
      <c r="JBO29" s="2"/>
      <c r="JBP29" s="2"/>
      <c r="JBQ29" s="2"/>
      <c r="JBR29" s="2"/>
      <c r="JBS29" s="2"/>
      <c r="JBT29" s="2"/>
      <c r="JBU29" s="2"/>
      <c r="JBV29" s="2"/>
      <c r="JBW29" s="2"/>
      <c r="JBX29" s="2"/>
      <c r="JBY29" s="2"/>
      <c r="JBZ29" s="2"/>
      <c r="JCA29" s="2"/>
      <c r="JCB29" s="2"/>
      <c r="JCC29" s="2"/>
      <c r="JCD29" s="2"/>
      <c r="JCE29" s="2"/>
      <c r="JCF29" s="2"/>
      <c r="JCG29" s="2"/>
      <c r="JCH29" s="2"/>
      <c r="JCI29" s="2"/>
      <c r="JCJ29" s="2"/>
      <c r="JCK29" s="2"/>
      <c r="JCL29" s="2"/>
      <c r="JCM29" s="2"/>
      <c r="JCN29" s="2"/>
      <c r="JCO29" s="2"/>
      <c r="JCP29" s="2"/>
      <c r="JCQ29" s="2"/>
      <c r="JCR29" s="2"/>
      <c r="JCS29" s="2"/>
      <c r="JCT29" s="2"/>
      <c r="JCU29" s="2"/>
      <c r="JCV29" s="2"/>
      <c r="JCW29" s="2"/>
      <c r="JCX29" s="2"/>
      <c r="JCY29" s="2"/>
      <c r="JCZ29" s="2"/>
      <c r="JDA29" s="2"/>
      <c r="JDB29" s="2"/>
      <c r="JDC29" s="2"/>
      <c r="JDD29" s="2"/>
      <c r="JDE29" s="2"/>
      <c r="JDF29" s="2"/>
      <c r="JDG29" s="2"/>
      <c r="JDH29" s="2"/>
      <c r="JDI29" s="2"/>
      <c r="JDJ29" s="2"/>
      <c r="JDK29" s="2"/>
      <c r="JDL29" s="2"/>
      <c r="JDM29" s="2"/>
      <c r="JDN29" s="2"/>
      <c r="JDO29" s="2"/>
      <c r="JDP29" s="2"/>
      <c r="JDQ29" s="2"/>
      <c r="JDR29" s="2"/>
      <c r="JDS29" s="2"/>
      <c r="JDT29" s="2"/>
      <c r="JDU29" s="2"/>
      <c r="JDV29" s="2"/>
      <c r="JDW29" s="2"/>
      <c r="JDX29" s="2"/>
      <c r="JDY29" s="2"/>
      <c r="JDZ29" s="2"/>
      <c r="JEA29" s="2"/>
      <c r="JEB29" s="2"/>
      <c r="JEC29" s="2"/>
      <c r="JED29" s="2"/>
      <c r="JEE29" s="2"/>
      <c r="JEF29" s="2"/>
      <c r="JEG29" s="2"/>
      <c r="JEH29" s="2"/>
      <c r="JEI29" s="2"/>
      <c r="JEJ29" s="2"/>
      <c r="JEK29" s="2"/>
      <c r="JEL29" s="2"/>
      <c r="JEM29" s="2"/>
      <c r="JEN29" s="2"/>
      <c r="JEO29" s="2"/>
      <c r="JEP29" s="2"/>
      <c r="JEQ29" s="2"/>
      <c r="JER29" s="2"/>
      <c r="JES29" s="2"/>
      <c r="JET29" s="2"/>
      <c r="JEU29" s="2"/>
      <c r="JEV29" s="2"/>
      <c r="JEW29" s="2"/>
      <c r="JEX29" s="2"/>
      <c r="JEY29" s="2"/>
      <c r="JEZ29" s="2"/>
      <c r="JFA29" s="2"/>
      <c r="JFB29" s="2"/>
      <c r="JFC29" s="2"/>
      <c r="JFD29" s="2"/>
      <c r="JFE29" s="2"/>
      <c r="JFF29" s="2"/>
      <c r="JFG29" s="2"/>
      <c r="JFH29" s="2"/>
      <c r="JFI29" s="2"/>
      <c r="JFJ29" s="2"/>
      <c r="JFK29" s="2"/>
      <c r="JFL29" s="2"/>
      <c r="JFM29" s="2"/>
      <c r="JFN29" s="2"/>
      <c r="JFO29" s="2"/>
      <c r="JFP29" s="2"/>
      <c r="JFQ29" s="2"/>
      <c r="JFR29" s="2"/>
      <c r="JFS29" s="2"/>
      <c r="JFT29" s="2"/>
      <c r="JFU29" s="2"/>
      <c r="JFV29" s="2"/>
      <c r="JFW29" s="2"/>
      <c r="JFX29" s="2"/>
      <c r="JFY29" s="2"/>
      <c r="JFZ29" s="2"/>
      <c r="JGA29" s="2"/>
      <c r="JGB29" s="2"/>
      <c r="JGC29" s="2"/>
      <c r="JGD29" s="2"/>
      <c r="JGE29" s="2"/>
      <c r="JGF29" s="2"/>
      <c r="JGG29" s="2"/>
      <c r="JGH29" s="2"/>
      <c r="JGI29" s="2"/>
      <c r="JGJ29" s="2"/>
      <c r="JGK29" s="2"/>
      <c r="JGL29" s="2"/>
      <c r="JGM29" s="2"/>
      <c r="JGN29" s="2"/>
      <c r="JGO29" s="2"/>
      <c r="JGP29" s="2"/>
      <c r="JGQ29" s="2"/>
      <c r="JGR29" s="2"/>
      <c r="JGS29" s="2"/>
      <c r="JGT29" s="2"/>
      <c r="JGU29" s="2"/>
      <c r="JGV29" s="2"/>
      <c r="JGW29" s="2"/>
      <c r="JGX29" s="2"/>
      <c r="JGY29" s="2"/>
      <c r="JGZ29" s="2"/>
      <c r="JHA29" s="2"/>
      <c r="JHB29" s="2"/>
      <c r="JHC29" s="2"/>
      <c r="JHD29" s="2"/>
      <c r="JHE29" s="2"/>
      <c r="JHF29" s="2"/>
      <c r="JHG29" s="2"/>
      <c r="JHH29" s="2"/>
      <c r="JHI29" s="2"/>
      <c r="JHJ29" s="2"/>
      <c r="JHK29" s="2"/>
      <c r="JHL29" s="2"/>
      <c r="JHM29" s="2"/>
      <c r="JHN29" s="2"/>
      <c r="JHO29" s="2"/>
      <c r="JHP29" s="2"/>
      <c r="JHQ29" s="2"/>
      <c r="JHR29" s="2"/>
      <c r="JHS29" s="2"/>
      <c r="JHT29" s="2"/>
      <c r="JHU29" s="2"/>
      <c r="JHV29" s="2"/>
      <c r="JHW29" s="2"/>
      <c r="JHX29" s="2"/>
      <c r="JHY29" s="2"/>
      <c r="JHZ29" s="2"/>
      <c r="JIA29" s="2"/>
      <c r="JIB29" s="2"/>
      <c r="JIC29" s="2"/>
      <c r="JID29" s="2"/>
      <c r="JIE29" s="2"/>
      <c r="JIF29" s="2"/>
      <c r="JIG29" s="2"/>
      <c r="JIH29" s="2"/>
      <c r="JII29" s="2"/>
      <c r="JIJ29" s="2"/>
      <c r="JIK29" s="2"/>
      <c r="JIL29" s="2"/>
      <c r="JIM29" s="2"/>
      <c r="JIN29" s="2"/>
      <c r="JIO29" s="2"/>
      <c r="JIP29" s="2"/>
      <c r="JIQ29" s="2"/>
      <c r="JIR29" s="2"/>
      <c r="JIS29" s="2"/>
      <c r="JIT29" s="2"/>
      <c r="JIU29" s="2"/>
      <c r="JIV29" s="2"/>
      <c r="JIW29" s="2"/>
      <c r="JIX29" s="2"/>
      <c r="JIY29" s="2"/>
      <c r="JIZ29" s="2"/>
      <c r="JJA29" s="2"/>
      <c r="JJB29" s="2"/>
      <c r="JJC29" s="2"/>
      <c r="JJD29" s="2"/>
      <c r="JJE29" s="2"/>
      <c r="JJF29" s="2"/>
      <c r="JJG29" s="2"/>
      <c r="JJH29" s="2"/>
      <c r="JJI29" s="2"/>
      <c r="JJJ29" s="2"/>
      <c r="JJK29" s="2"/>
      <c r="JJL29" s="2"/>
      <c r="JJM29" s="2"/>
      <c r="JJN29" s="2"/>
      <c r="JJO29" s="2"/>
      <c r="JJP29" s="2"/>
      <c r="JJQ29" s="2"/>
      <c r="JJR29" s="2"/>
      <c r="JJS29" s="2"/>
      <c r="JJT29" s="2"/>
      <c r="JJU29" s="2"/>
      <c r="JJV29" s="2"/>
      <c r="JJW29" s="2"/>
      <c r="JJX29" s="2"/>
      <c r="JJY29" s="2"/>
      <c r="JJZ29" s="2"/>
      <c r="JKA29" s="2"/>
      <c r="JKB29" s="2"/>
      <c r="JKC29" s="2"/>
      <c r="JKD29" s="2"/>
      <c r="JKE29" s="2"/>
      <c r="JKF29" s="2"/>
      <c r="JKG29" s="2"/>
      <c r="JKH29" s="2"/>
      <c r="JKI29" s="2"/>
      <c r="JKJ29" s="2"/>
      <c r="JKK29" s="2"/>
      <c r="JKL29" s="2"/>
      <c r="JKM29" s="2"/>
      <c r="JKN29" s="2"/>
      <c r="JKO29" s="2"/>
      <c r="JKP29" s="2"/>
      <c r="JKQ29" s="2"/>
      <c r="JKR29" s="2"/>
      <c r="JKS29" s="2"/>
      <c r="JKT29" s="2"/>
      <c r="JKU29" s="2"/>
      <c r="JKV29" s="2"/>
      <c r="JKW29" s="2"/>
      <c r="JKX29" s="2"/>
      <c r="JKY29" s="2"/>
      <c r="JKZ29" s="2"/>
      <c r="JLA29" s="2"/>
      <c r="JLB29" s="2"/>
      <c r="JLC29" s="2"/>
      <c r="JLD29" s="2"/>
      <c r="JLE29" s="2"/>
      <c r="JLF29" s="2"/>
      <c r="JLG29" s="2"/>
      <c r="JLH29" s="2"/>
      <c r="JLI29" s="2"/>
      <c r="JLJ29" s="2"/>
      <c r="JLK29" s="2"/>
      <c r="JLL29" s="2"/>
      <c r="JLM29" s="2"/>
      <c r="JLN29" s="2"/>
      <c r="JLO29" s="2"/>
      <c r="JLP29" s="2"/>
      <c r="JLQ29" s="2"/>
      <c r="JLR29" s="2"/>
      <c r="JLS29" s="2"/>
      <c r="JLT29" s="2"/>
      <c r="JLU29" s="2"/>
      <c r="JLV29" s="2"/>
      <c r="JLW29" s="2"/>
      <c r="JLX29" s="2"/>
      <c r="JLY29" s="2"/>
      <c r="JLZ29" s="2"/>
      <c r="JMA29" s="2"/>
      <c r="JMB29" s="2"/>
      <c r="JMC29" s="2"/>
      <c r="JMD29" s="2"/>
      <c r="JME29" s="2"/>
      <c r="JMF29" s="2"/>
      <c r="JMG29" s="2"/>
      <c r="JMH29" s="2"/>
      <c r="JMI29" s="2"/>
      <c r="JMJ29" s="2"/>
      <c r="JMK29" s="2"/>
      <c r="JML29" s="2"/>
      <c r="JMM29" s="2"/>
      <c r="JMN29" s="2"/>
      <c r="JMO29" s="2"/>
      <c r="JMP29" s="2"/>
      <c r="JMQ29" s="2"/>
      <c r="JMR29" s="2"/>
      <c r="JMS29" s="2"/>
      <c r="JMT29" s="2"/>
      <c r="JMU29" s="2"/>
      <c r="JMV29" s="2"/>
      <c r="JMW29" s="2"/>
      <c r="JMX29" s="2"/>
      <c r="JMY29" s="2"/>
      <c r="JMZ29" s="2"/>
      <c r="JNA29" s="2"/>
      <c r="JNB29" s="2"/>
      <c r="JNC29" s="2"/>
      <c r="JND29" s="2"/>
      <c r="JNE29" s="2"/>
      <c r="JNF29" s="2"/>
      <c r="JNG29" s="2"/>
      <c r="JNH29" s="2"/>
      <c r="JNI29" s="2"/>
      <c r="JNJ29" s="2"/>
      <c r="JNK29" s="2"/>
      <c r="JNL29" s="2"/>
      <c r="JNM29" s="2"/>
      <c r="JNN29" s="2"/>
      <c r="JNO29" s="2"/>
      <c r="JNP29" s="2"/>
      <c r="JNQ29" s="2"/>
      <c r="JNR29" s="2"/>
      <c r="JNS29" s="2"/>
      <c r="JNT29" s="2"/>
      <c r="JNU29" s="2"/>
      <c r="JNV29" s="2"/>
      <c r="JNW29" s="2"/>
      <c r="JNX29" s="2"/>
      <c r="JNY29" s="2"/>
      <c r="JNZ29" s="2"/>
      <c r="JOA29" s="2"/>
      <c r="JOB29" s="2"/>
      <c r="JOC29" s="2"/>
      <c r="JOD29" s="2"/>
      <c r="JOE29" s="2"/>
      <c r="JOF29" s="2"/>
      <c r="JOG29" s="2"/>
      <c r="JOH29" s="2"/>
      <c r="JOI29" s="2"/>
      <c r="JOJ29" s="2"/>
      <c r="JOK29" s="2"/>
      <c r="JOL29" s="2"/>
      <c r="JOM29" s="2"/>
      <c r="JON29" s="2"/>
      <c r="JOO29" s="2"/>
      <c r="JOP29" s="2"/>
      <c r="JOQ29" s="2"/>
      <c r="JOR29" s="2"/>
      <c r="JOS29" s="2"/>
      <c r="JOT29" s="2"/>
      <c r="JOU29" s="2"/>
      <c r="JOV29" s="2"/>
      <c r="JOW29" s="2"/>
      <c r="JOX29" s="2"/>
      <c r="JOY29" s="2"/>
      <c r="JOZ29" s="2"/>
      <c r="JPA29" s="2"/>
      <c r="JPB29" s="2"/>
      <c r="JPC29" s="2"/>
      <c r="JPD29" s="2"/>
      <c r="JPE29" s="2"/>
      <c r="JPF29" s="2"/>
      <c r="JPG29" s="2"/>
      <c r="JPH29" s="2"/>
      <c r="JPI29" s="2"/>
      <c r="JPJ29" s="2"/>
      <c r="JPK29" s="2"/>
      <c r="JPL29" s="2"/>
      <c r="JPM29" s="2"/>
      <c r="JPN29" s="2"/>
      <c r="JPO29" s="2"/>
      <c r="JPP29" s="2"/>
      <c r="JPQ29" s="2"/>
      <c r="JPR29" s="2"/>
      <c r="JPS29" s="2"/>
      <c r="JPT29" s="2"/>
      <c r="JPU29" s="2"/>
      <c r="JPV29" s="2"/>
      <c r="JPW29" s="2"/>
      <c r="JPX29" s="2"/>
      <c r="JPY29" s="2"/>
      <c r="JPZ29" s="2"/>
      <c r="JQA29" s="2"/>
      <c r="JQB29" s="2"/>
      <c r="JQC29" s="2"/>
      <c r="JQD29" s="2"/>
      <c r="JQE29" s="2"/>
      <c r="JQF29" s="2"/>
      <c r="JQG29" s="2"/>
      <c r="JQH29" s="2"/>
      <c r="JQI29" s="2"/>
      <c r="JQJ29" s="2"/>
      <c r="JQK29" s="2"/>
      <c r="JQL29" s="2"/>
      <c r="JQM29" s="2"/>
      <c r="JQN29" s="2"/>
      <c r="JQO29" s="2"/>
      <c r="JQP29" s="2"/>
      <c r="JQQ29" s="2"/>
      <c r="JQR29" s="2"/>
      <c r="JQS29" s="2"/>
      <c r="JQT29" s="2"/>
      <c r="JQU29" s="2"/>
      <c r="JQV29" s="2"/>
      <c r="JQW29" s="2"/>
      <c r="JQX29" s="2"/>
      <c r="JQY29" s="2"/>
      <c r="JQZ29" s="2"/>
      <c r="JRA29" s="2"/>
      <c r="JRB29" s="2"/>
      <c r="JRC29" s="2"/>
      <c r="JRD29" s="2"/>
      <c r="JRE29" s="2"/>
      <c r="JRF29" s="2"/>
      <c r="JRG29" s="2"/>
      <c r="JRH29" s="2"/>
      <c r="JRI29" s="2"/>
      <c r="JRJ29" s="2"/>
      <c r="JRK29" s="2"/>
      <c r="JRL29" s="2"/>
      <c r="JRM29" s="2"/>
      <c r="JRN29" s="2"/>
      <c r="JRO29" s="2"/>
      <c r="JRP29" s="2"/>
      <c r="JRQ29" s="2"/>
      <c r="JRR29" s="2"/>
      <c r="JRS29" s="2"/>
      <c r="JRT29" s="2"/>
      <c r="JRU29" s="2"/>
      <c r="JRV29" s="2"/>
      <c r="JRW29" s="2"/>
      <c r="JRX29" s="2"/>
      <c r="JRY29" s="2"/>
      <c r="JRZ29" s="2"/>
      <c r="JSA29" s="2"/>
      <c r="JSB29" s="2"/>
      <c r="JSC29" s="2"/>
      <c r="JSD29" s="2"/>
      <c r="JSE29" s="2"/>
      <c r="JSF29" s="2"/>
      <c r="JSG29" s="2"/>
      <c r="JSH29" s="2"/>
      <c r="JSI29" s="2"/>
      <c r="JSJ29" s="2"/>
      <c r="JSK29" s="2"/>
      <c r="JSL29" s="2"/>
      <c r="JSM29" s="2"/>
      <c r="JSN29" s="2"/>
      <c r="JSO29" s="2"/>
      <c r="JSP29" s="2"/>
      <c r="JSQ29" s="2"/>
      <c r="JSR29" s="2"/>
      <c r="JSS29" s="2"/>
      <c r="JST29" s="2"/>
      <c r="JSU29" s="2"/>
      <c r="JSV29" s="2"/>
      <c r="JSW29" s="2"/>
      <c r="JSX29" s="2"/>
      <c r="JSY29" s="2"/>
      <c r="JSZ29" s="2"/>
      <c r="JTA29" s="2"/>
      <c r="JTB29" s="2"/>
      <c r="JTC29" s="2"/>
      <c r="JTD29" s="2"/>
      <c r="JTE29" s="2"/>
      <c r="JTF29" s="2"/>
      <c r="JTG29" s="2"/>
      <c r="JTH29" s="2"/>
      <c r="JTI29" s="2"/>
      <c r="JTJ29" s="2"/>
      <c r="JTK29" s="2"/>
      <c r="JTL29" s="2"/>
      <c r="JTM29" s="2"/>
      <c r="JTN29" s="2"/>
      <c r="JTO29" s="2"/>
      <c r="JTP29" s="2"/>
      <c r="JTQ29" s="2"/>
      <c r="JTR29" s="2"/>
      <c r="JTS29" s="2"/>
      <c r="JTT29" s="2"/>
      <c r="JTU29" s="2"/>
      <c r="JTV29" s="2"/>
      <c r="JTW29" s="2"/>
      <c r="JTX29" s="2"/>
      <c r="JTY29" s="2"/>
      <c r="JTZ29" s="2"/>
      <c r="JUA29" s="2"/>
      <c r="JUB29" s="2"/>
      <c r="JUC29" s="2"/>
      <c r="JUD29" s="2"/>
      <c r="JUE29" s="2"/>
      <c r="JUF29" s="2"/>
      <c r="JUG29" s="2"/>
      <c r="JUH29" s="2"/>
      <c r="JUI29" s="2"/>
      <c r="JUJ29" s="2"/>
      <c r="JUK29" s="2"/>
      <c r="JUL29" s="2"/>
      <c r="JUM29" s="2"/>
      <c r="JUN29" s="2"/>
      <c r="JUO29" s="2"/>
      <c r="JUP29" s="2"/>
      <c r="JUQ29" s="2"/>
      <c r="JUR29" s="2"/>
      <c r="JUS29" s="2"/>
      <c r="JUT29" s="2"/>
      <c r="JUU29" s="2"/>
      <c r="JUV29" s="2"/>
      <c r="JUW29" s="2"/>
      <c r="JUX29" s="2"/>
      <c r="JUY29" s="2"/>
      <c r="JUZ29" s="2"/>
      <c r="JVA29" s="2"/>
      <c r="JVB29" s="2"/>
      <c r="JVC29" s="2"/>
      <c r="JVD29" s="2"/>
      <c r="JVE29" s="2"/>
      <c r="JVF29" s="2"/>
      <c r="JVG29" s="2"/>
      <c r="JVH29" s="2"/>
      <c r="JVI29" s="2"/>
      <c r="JVJ29" s="2"/>
      <c r="JVK29" s="2"/>
      <c r="JVL29" s="2"/>
      <c r="JVM29" s="2"/>
      <c r="JVN29" s="2"/>
      <c r="JVO29" s="2"/>
      <c r="JVP29" s="2"/>
      <c r="JVQ29" s="2"/>
      <c r="JVR29" s="2"/>
      <c r="JVS29" s="2"/>
      <c r="JVT29" s="2"/>
      <c r="JVU29" s="2"/>
      <c r="JVV29" s="2"/>
      <c r="JVW29" s="2"/>
      <c r="JVX29" s="2"/>
      <c r="JVY29" s="2"/>
      <c r="JVZ29" s="2"/>
      <c r="JWA29" s="2"/>
      <c r="JWB29" s="2"/>
      <c r="JWC29" s="2"/>
      <c r="JWD29" s="2"/>
      <c r="JWE29" s="2"/>
      <c r="JWF29" s="2"/>
      <c r="JWG29" s="2"/>
      <c r="JWH29" s="2"/>
      <c r="JWI29" s="2"/>
      <c r="JWJ29" s="2"/>
      <c r="JWK29" s="2"/>
      <c r="JWL29" s="2"/>
      <c r="JWM29" s="2"/>
      <c r="JWN29" s="2"/>
      <c r="JWO29" s="2"/>
      <c r="JWP29" s="2"/>
      <c r="JWQ29" s="2"/>
      <c r="JWR29" s="2"/>
      <c r="JWS29" s="2"/>
      <c r="JWT29" s="2"/>
      <c r="JWU29" s="2"/>
      <c r="JWV29" s="2"/>
      <c r="JWW29" s="2"/>
      <c r="JWX29" s="2"/>
      <c r="JWY29" s="2"/>
      <c r="JWZ29" s="2"/>
      <c r="JXA29" s="2"/>
      <c r="JXB29" s="2"/>
      <c r="JXC29" s="2"/>
      <c r="JXD29" s="2"/>
      <c r="JXE29" s="2"/>
      <c r="JXF29" s="2"/>
      <c r="JXG29" s="2"/>
      <c r="JXH29" s="2"/>
      <c r="JXI29" s="2"/>
      <c r="JXJ29" s="2"/>
      <c r="JXK29" s="2"/>
      <c r="JXL29" s="2"/>
      <c r="JXM29" s="2"/>
      <c r="JXN29" s="2"/>
      <c r="JXO29" s="2"/>
      <c r="JXP29" s="2"/>
      <c r="JXQ29" s="2"/>
      <c r="JXR29" s="2"/>
      <c r="JXS29" s="2"/>
      <c r="JXT29" s="2"/>
      <c r="JXU29" s="2"/>
      <c r="JXV29" s="2"/>
      <c r="JXW29" s="2"/>
      <c r="JXX29" s="2"/>
      <c r="JXY29" s="2"/>
      <c r="JXZ29" s="2"/>
      <c r="JYA29" s="2"/>
      <c r="JYB29" s="2"/>
      <c r="JYC29" s="2"/>
      <c r="JYD29" s="2"/>
      <c r="JYE29" s="2"/>
      <c r="JYF29" s="2"/>
      <c r="JYG29" s="2"/>
      <c r="JYH29" s="2"/>
      <c r="JYI29" s="2"/>
      <c r="JYJ29" s="2"/>
      <c r="JYK29" s="2"/>
      <c r="JYL29" s="2"/>
      <c r="JYM29" s="2"/>
      <c r="JYN29" s="2"/>
      <c r="JYO29" s="2"/>
      <c r="JYP29" s="2"/>
      <c r="JYQ29" s="2"/>
      <c r="JYR29" s="2"/>
      <c r="JYS29" s="2"/>
      <c r="JYT29" s="2"/>
      <c r="JYU29" s="2"/>
      <c r="JYV29" s="2"/>
      <c r="JYW29" s="2"/>
      <c r="JYX29" s="2"/>
      <c r="JYY29" s="2"/>
      <c r="JYZ29" s="2"/>
      <c r="JZA29" s="2"/>
      <c r="JZB29" s="2"/>
      <c r="JZC29" s="2"/>
      <c r="JZD29" s="2"/>
      <c r="JZE29" s="2"/>
      <c r="JZF29" s="2"/>
      <c r="JZG29" s="2"/>
      <c r="JZH29" s="2"/>
      <c r="JZI29" s="2"/>
      <c r="JZJ29" s="2"/>
      <c r="JZK29" s="2"/>
      <c r="JZL29" s="2"/>
      <c r="JZM29" s="2"/>
      <c r="JZN29" s="2"/>
      <c r="JZO29" s="2"/>
      <c r="JZP29" s="2"/>
      <c r="JZQ29" s="2"/>
      <c r="JZR29" s="2"/>
      <c r="JZS29" s="2"/>
      <c r="JZT29" s="2"/>
      <c r="JZU29" s="2"/>
      <c r="JZV29" s="2"/>
      <c r="JZW29" s="2"/>
      <c r="JZX29" s="2"/>
      <c r="JZY29" s="2"/>
      <c r="JZZ29" s="2"/>
      <c r="KAA29" s="2"/>
      <c r="KAB29" s="2"/>
      <c r="KAC29" s="2"/>
      <c r="KAD29" s="2"/>
      <c r="KAE29" s="2"/>
      <c r="KAF29" s="2"/>
      <c r="KAG29" s="2"/>
      <c r="KAH29" s="2"/>
      <c r="KAI29" s="2"/>
      <c r="KAJ29" s="2"/>
      <c r="KAK29" s="2"/>
      <c r="KAL29" s="2"/>
      <c r="KAM29" s="2"/>
      <c r="KAN29" s="2"/>
      <c r="KAO29" s="2"/>
      <c r="KAP29" s="2"/>
      <c r="KAQ29" s="2"/>
      <c r="KAR29" s="2"/>
      <c r="KAS29" s="2"/>
      <c r="KAT29" s="2"/>
      <c r="KAU29" s="2"/>
      <c r="KAV29" s="2"/>
      <c r="KAW29" s="2"/>
      <c r="KAX29" s="2"/>
      <c r="KAY29" s="2"/>
      <c r="KAZ29" s="2"/>
      <c r="KBA29" s="2"/>
      <c r="KBB29" s="2"/>
      <c r="KBC29" s="2"/>
      <c r="KBD29" s="2"/>
      <c r="KBE29" s="2"/>
      <c r="KBF29" s="2"/>
      <c r="KBG29" s="2"/>
      <c r="KBH29" s="2"/>
      <c r="KBI29" s="2"/>
      <c r="KBJ29" s="2"/>
      <c r="KBK29" s="2"/>
      <c r="KBL29" s="2"/>
      <c r="KBM29" s="2"/>
      <c r="KBN29" s="2"/>
      <c r="KBO29" s="2"/>
      <c r="KBP29" s="2"/>
      <c r="KBQ29" s="2"/>
      <c r="KBR29" s="2"/>
      <c r="KBS29" s="2"/>
      <c r="KBT29" s="2"/>
      <c r="KBU29" s="2"/>
      <c r="KBV29" s="2"/>
      <c r="KBW29" s="2"/>
      <c r="KBX29" s="2"/>
      <c r="KBY29" s="2"/>
      <c r="KBZ29" s="2"/>
      <c r="KCA29" s="2"/>
      <c r="KCB29" s="2"/>
      <c r="KCC29" s="2"/>
      <c r="KCD29" s="2"/>
      <c r="KCE29" s="2"/>
      <c r="KCF29" s="2"/>
      <c r="KCG29" s="2"/>
      <c r="KCH29" s="2"/>
      <c r="KCI29" s="2"/>
      <c r="KCJ29" s="2"/>
      <c r="KCK29" s="2"/>
      <c r="KCL29" s="2"/>
      <c r="KCM29" s="2"/>
      <c r="KCN29" s="2"/>
      <c r="KCO29" s="2"/>
      <c r="KCP29" s="2"/>
      <c r="KCQ29" s="2"/>
      <c r="KCR29" s="2"/>
      <c r="KCS29" s="2"/>
      <c r="KCT29" s="2"/>
      <c r="KCU29" s="2"/>
      <c r="KCV29" s="2"/>
      <c r="KCW29" s="2"/>
      <c r="KCX29" s="2"/>
      <c r="KCY29" s="2"/>
      <c r="KCZ29" s="2"/>
      <c r="KDA29" s="2"/>
      <c r="KDB29" s="2"/>
      <c r="KDC29" s="2"/>
      <c r="KDD29" s="2"/>
      <c r="KDE29" s="2"/>
      <c r="KDF29" s="2"/>
      <c r="KDG29" s="2"/>
      <c r="KDH29" s="2"/>
      <c r="KDI29" s="2"/>
      <c r="KDJ29" s="2"/>
      <c r="KDK29" s="2"/>
      <c r="KDL29" s="2"/>
      <c r="KDM29" s="2"/>
      <c r="KDN29" s="2"/>
      <c r="KDO29" s="2"/>
      <c r="KDP29" s="2"/>
      <c r="KDQ29" s="2"/>
      <c r="KDR29" s="2"/>
      <c r="KDS29" s="2"/>
      <c r="KDT29" s="2"/>
      <c r="KDU29" s="2"/>
      <c r="KDV29" s="2"/>
      <c r="KDW29" s="2"/>
      <c r="KDX29" s="2"/>
      <c r="KDY29" s="2"/>
      <c r="KDZ29" s="2"/>
      <c r="KEA29" s="2"/>
      <c r="KEB29" s="2"/>
      <c r="KEC29" s="2"/>
      <c r="KED29" s="2"/>
      <c r="KEE29" s="2"/>
      <c r="KEF29" s="2"/>
      <c r="KEG29" s="2"/>
      <c r="KEH29" s="2"/>
      <c r="KEI29" s="2"/>
      <c r="KEJ29" s="2"/>
      <c r="KEK29" s="2"/>
      <c r="KEL29" s="2"/>
      <c r="KEM29" s="2"/>
      <c r="KEN29" s="2"/>
      <c r="KEO29" s="2"/>
      <c r="KEP29" s="2"/>
      <c r="KEQ29" s="2"/>
      <c r="KER29" s="2"/>
      <c r="KES29" s="2"/>
      <c r="KET29" s="2"/>
      <c r="KEU29" s="2"/>
      <c r="KEV29" s="2"/>
      <c r="KEW29" s="2"/>
      <c r="KEX29" s="2"/>
      <c r="KEY29" s="2"/>
      <c r="KEZ29" s="2"/>
      <c r="KFA29" s="2"/>
      <c r="KFB29" s="2"/>
      <c r="KFC29" s="2"/>
      <c r="KFD29" s="2"/>
      <c r="KFE29" s="2"/>
      <c r="KFF29" s="2"/>
      <c r="KFG29" s="2"/>
      <c r="KFH29" s="2"/>
      <c r="KFI29" s="2"/>
      <c r="KFJ29" s="2"/>
      <c r="KFK29" s="2"/>
      <c r="KFL29" s="2"/>
      <c r="KFM29" s="2"/>
      <c r="KFN29" s="2"/>
      <c r="KFO29" s="2"/>
      <c r="KFP29" s="2"/>
      <c r="KFQ29" s="2"/>
      <c r="KFR29" s="2"/>
      <c r="KFS29" s="2"/>
      <c r="KFT29" s="2"/>
      <c r="KFU29" s="2"/>
      <c r="KFV29" s="2"/>
      <c r="KFW29" s="2"/>
      <c r="KFX29" s="2"/>
      <c r="KFY29" s="2"/>
      <c r="KFZ29" s="2"/>
      <c r="KGA29" s="2"/>
      <c r="KGB29" s="2"/>
      <c r="KGC29" s="2"/>
      <c r="KGD29" s="2"/>
      <c r="KGE29" s="2"/>
      <c r="KGF29" s="2"/>
      <c r="KGG29" s="2"/>
      <c r="KGH29" s="2"/>
      <c r="KGI29" s="2"/>
      <c r="KGJ29" s="2"/>
      <c r="KGK29" s="2"/>
      <c r="KGL29" s="2"/>
      <c r="KGM29" s="2"/>
      <c r="KGN29" s="2"/>
      <c r="KGO29" s="2"/>
      <c r="KGP29" s="2"/>
      <c r="KGQ29" s="2"/>
      <c r="KGR29" s="2"/>
      <c r="KGS29" s="2"/>
      <c r="KGT29" s="2"/>
      <c r="KGU29" s="2"/>
      <c r="KGV29" s="2"/>
      <c r="KGW29" s="2"/>
      <c r="KGX29" s="2"/>
      <c r="KGY29" s="2"/>
      <c r="KGZ29" s="2"/>
      <c r="KHA29" s="2"/>
      <c r="KHB29" s="2"/>
      <c r="KHC29" s="2"/>
      <c r="KHD29" s="2"/>
      <c r="KHE29" s="2"/>
      <c r="KHF29" s="2"/>
      <c r="KHG29" s="2"/>
      <c r="KHH29" s="2"/>
      <c r="KHI29" s="2"/>
      <c r="KHJ29" s="2"/>
      <c r="KHK29" s="2"/>
      <c r="KHL29" s="2"/>
      <c r="KHM29" s="2"/>
      <c r="KHN29" s="2"/>
      <c r="KHO29" s="2"/>
      <c r="KHP29" s="2"/>
      <c r="KHQ29" s="2"/>
      <c r="KHR29" s="2"/>
      <c r="KHS29" s="2"/>
      <c r="KHT29" s="2"/>
      <c r="KHU29" s="2"/>
      <c r="KHV29" s="2"/>
      <c r="KHW29" s="2"/>
      <c r="KHX29" s="2"/>
      <c r="KHY29" s="2"/>
      <c r="KHZ29" s="2"/>
      <c r="KIA29" s="2"/>
      <c r="KIB29" s="2"/>
      <c r="KIC29" s="2"/>
      <c r="KID29" s="2"/>
      <c r="KIE29" s="2"/>
      <c r="KIF29" s="2"/>
      <c r="KIG29" s="2"/>
      <c r="KIH29" s="2"/>
      <c r="KII29" s="2"/>
      <c r="KIJ29" s="2"/>
      <c r="KIK29" s="2"/>
      <c r="KIL29" s="2"/>
      <c r="KIM29" s="2"/>
      <c r="KIN29" s="2"/>
      <c r="KIO29" s="2"/>
      <c r="KIP29" s="2"/>
      <c r="KIQ29" s="2"/>
      <c r="KIR29" s="2"/>
      <c r="KIS29" s="2"/>
      <c r="KIT29" s="2"/>
      <c r="KIU29" s="2"/>
      <c r="KIV29" s="2"/>
      <c r="KIW29" s="2"/>
      <c r="KIX29" s="2"/>
      <c r="KIY29" s="2"/>
      <c r="KIZ29" s="2"/>
      <c r="KJA29" s="2"/>
      <c r="KJB29" s="2"/>
      <c r="KJC29" s="2"/>
      <c r="KJD29" s="2"/>
      <c r="KJE29" s="2"/>
      <c r="KJF29" s="2"/>
      <c r="KJG29" s="2"/>
      <c r="KJH29" s="2"/>
      <c r="KJI29" s="2"/>
      <c r="KJJ29" s="2"/>
      <c r="KJK29" s="2"/>
      <c r="KJL29" s="2"/>
      <c r="KJM29" s="2"/>
      <c r="KJN29" s="2"/>
      <c r="KJO29" s="2"/>
      <c r="KJP29" s="2"/>
      <c r="KJQ29" s="2"/>
      <c r="KJR29" s="2"/>
      <c r="KJS29" s="2"/>
      <c r="KJT29" s="2"/>
      <c r="KJU29" s="2"/>
      <c r="KJV29" s="2"/>
      <c r="KJW29" s="2"/>
      <c r="KJX29" s="2"/>
      <c r="KJY29" s="2"/>
      <c r="KJZ29" s="2"/>
      <c r="KKA29" s="2"/>
      <c r="KKB29" s="2"/>
      <c r="KKC29" s="2"/>
      <c r="KKD29" s="2"/>
      <c r="KKE29" s="2"/>
      <c r="KKF29" s="2"/>
      <c r="KKG29" s="2"/>
      <c r="KKH29" s="2"/>
      <c r="KKI29" s="2"/>
      <c r="KKJ29" s="2"/>
      <c r="KKK29" s="2"/>
      <c r="KKL29" s="2"/>
      <c r="KKM29" s="2"/>
      <c r="KKN29" s="2"/>
      <c r="KKO29" s="2"/>
      <c r="KKP29" s="2"/>
      <c r="KKQ29" s="2"/>
      <c r="KKR29" s="2"/>
      <c r="KKS29" s="2"/>
      <c r="KKT29" s="2"/>
      <c r="KKU29" s="2"/>
      <c r="KKV29" s="2"/>
      <c r="KKW29" s="2"/>
      <c r="KKX29" s="2"/>
      <c r="KKY29" s="2"/>
      <c r="KKZ29" s="2"/>
      <c r="KLA29" s="2"/>
      <c r="KLB29" s="2"/>
      <c r="KLC29" s="2"/>
      <c r="KLD29" s="2"/>
      <c r="KLE29" s="2"/>
      <c r="KLF29" s="2"/>
      <c r="KLG29" s="2"/>
      <c r="KLH29" s="2"/>
      <c r="KLI29" s="2"/>
      <c r="KLJ29" s="2"/>
      <c r="KLK29" s="2"/>
      <c r="KLL29" s="2"/>
      <c r="KLM29" s="2"/>
      <c r="KLN29" s="2"/>
      <c r="KLO29" s="2"/>
      <c r="KLP29" s="2"/>
      <c r="KLQ29" s="2"/>
      <c r="KLR29" s="2"/>
      <c r="KLS29" s="2"/>
      <c r="KLT29" s="2"/>
      <c r="KLU29" s="2"/>
      <c r="KLV29" s="2"/>
      <c r="KLW29" s="2"/>
      <c r="KLX29" s="2"/>
      <c r="KLY29" s="2"/>
      <c r="KLZ29" s="2"/>
      <c r="KMA29" s="2"/>
      <c r="KMB29" s="2"/>
      <c r="KMC29" s="2"/>
      <c r="KMD29" s="2"/>
      <c r="KME29" s="2"/>
      <c r="KMF29" s="2"/>
      <c r="KMG29" s="2"/>
      <c r="KMH29" s="2"/>
      <c r="KMI29" s="2"/>
      <c r="KMJ29" s="2"/>
      <c r="KMK29" s="2"/>
      <c r="KML29" s="2"/>
      <c r="KMM29" s="2"/>
      <c r="KMN29" s="2"/>
      <c r="KMO29" s="2"/>
      <c r="KMP29" s="2"/>
      <c r="KMQ29" s="2"/>
      <c r="KMR29" s="2"/>
      <c r="KMS29" s="2"/>
      <c r="KMT29" s="2"/>
      <c r="KMU29" s="2"/>
      <c r="KMV29" s="2"/>
      <c r="KMW29" s="2"/>
      <c r="KMX29" s="2"/>
      <c r="KMY29" s="2"/>
      <c r="KMZ29" s="2"/>
      <c r="KNA29" s="2"/>
      <c r="KNB29" s="2"/>
      <c r="KNC29" s="2"/>
      <c r="KND29" s="2"/>
      <c r="KNE29" s="2"/>
      <c r="KNF29" s="2"/>
      <c r="KNG29" s="2"/>
      <c r="KNH29" s="2"/>
      <c r="KNI29" s="2"/>
      <c r="KNJ29" s="2"/>
      <c r="KNK29" s="2"/>
      <c r="KNL29" s="2"/>
      <c r="KNM29" s="2"/>
      <c r="KNN29" s="2"/>
      <c r="KNO29" s="2"/>
      <c r="KNP29" s="2"/>
      <c r="KNQ29" s="2"/>
      <c r="KNR29" s="2"/>
      <c r="KNS29" s="2"/>
      <c r="KNT29" s="2"/>
      <c r="KNU29" s="2"/>
      <c r="KNV29" s="2"/>
      <c r="KNW29" s="2"/>
      <c r="KNX29" s="2"/>
      <c r="KNY29" s="2"/>
      <c r="KNZ29" s="2"/>
      <c r="KOA29" s="2"/>
      <c r="KOB29" s="2"/>
      <c r="KOC29" s="2"/>
      <c r="KOD29" s="2"/>
      <c r="KOE29" s="2"/>
      <c r="KOF29" s="2"/>
      <c r="KOG29" s="2"/>
      <c r="KOH29" s="2"/>
      <c r="KOI29" s="2"/>
      <c r="KOJ29" s="2"/>
      <c r="KOK29" s="2"/>
      <c r="KOL29" s="2"/>
      <c r="KOM29" s="2"/>
      <c r="KON29" s="2"/>
      <c r="KOO29" s="2"/>
      <c r="KOP29" s="2"/>
      <c r="KOQ29" s="2"/>
      <c r="KOR29" s="2"/>
      <c r="KOS29" s="2"/>
      <c r="KOT29" s="2"/>
      <c r="KOU29" s="2"/>
      <c r="KOV29" s="2"/>
      <c r="KOW29" s="2"/>
      <c r="KOX29" s="2"/>
      <c r="KOY29" s="2"/>
      <c r="KOZ29" s="2"/>
      <c r="KPA29" s="2"/>
      <c r="KPB29" s="2"/>
      <c r="KPC29" s="2"/>
      <c r="KPD29" s="2"/>
      <c r="KPE29" s="2"/>
      <c r="KPF29" s="2"/>
      <c r="KPG29" s="2"/>
      <c r="KPH29" s="2"/>
      <c r="KPI29" s="2"/>
      <c r="KPJ29" s="2"/>
      <c r="KPK29" s="2"/>
      <c r="KPL29" s="2"/>
      <c r="KPM29" s="2"/>
      <c r="KPN29" s="2"/>
      <c r="KPO29" s="2"/>
      <c r="KPP29" s="2"/>
      <c r="KPQ29" s="2"/>
      <c r="KPR29" s="2"/>
      <c r="KPS29" s="2"/>
      <c r="KPT29" s="2"/>
      <c r="KPU29" s="2"/>
      <c r="KPV29" s="2"/>
      <c r="KPW29" s="2"/>
      <c r="KPX29" s="2"/>
      <c r="KPY29" s="2"/>
      <c r="KPZ29" s="2"/>
      <c r="KQA29" s="2"/>
      <c r="KQB29" s="2"/>
      <c r="KQC29" s="2"/>
      <c r="KQD29" s="2"/>
      <c r="KQE29" s="2"/>
      <c r="KQF29" s="2"/>
      <c r="KQG29" s="2"/>
      <c r="KQH29" s="2"/>
      <c r="KQI29" s="2"/>
      <c r="KQJ29" s="2"/>
      <c r="KQK29" s="2"/>
      <c r="KQL29" s="2"/>
      <c r="KQM29" s="2"/>
      <c r="KQN29" s="2"/>
      <c r="KQO29" s="2"/>
      <c r="KQP29" s="2"/>
      <c r="KQQ29" s="2"/>
      <c r="KQR29" s="2"/>
      <c r="KQS29" s="2"/>
      <c r="KQT29" s="2"/>
      <c r="KQU29" s="2"/>
      <c r="KQV29" s="2"/>
      <c r="KQW29" s="2"/>
      <c r="KQX29" s="2"/>
      <c r="KQY29" s="2"/>
      <c r="KQZ29" s="2"/>
      <c r="KRA29" s="2"/>
      <c r="KRB29" s="2"/>
      <c r="KRC29" s="2"/>
      <c r="KRD29" s="2"/>
      <c r="KRE29" s="2"/>
      <c r="KRF29" s="2"/>
      <c r="KRG29" s="2"/>
      <c r="KRH29" s="2"/>
      <c r="KRI29" s="2"/>
      <c r="KRJ29" s="2"/>
      <c r="KRK29" s="2"/>
      <c r="KRL29" s="2"/>
      <c r="KRM29" s="2"/>
      <c r="KRN29" s="2"/>
      <c r="KRO29" s="2"/>
      <c r="KRP29" s="2"/>
      <c r="KRQ29" s="2"/>
      <c r="KRR29" s="2"/>
      <c r="KRS29" s="2"/>
      <c r="KRT29" s="2"/>
      <c r="KRU29" s="2"/>
      <c r="KRV29" s="2"/>
      <c r="KRW29" s="2"/>
      <c r="KRX29" s="2"/>
      <c r="KRY29" s="2"/>
      <c r="KRZ29" s="2"/>
      <c r="KSA29" s="2"/>
      <c r="KSB29" s="2"/>
      <c r="KSC29" s="2"/>
      <c r="KSD29" s="2"/>
      <c r="KSE29" s="2"/>
      <c r="KSF29" s="2"/>
      <c r="KSG29" s="2"/>
      <c r="KSH29" s="2"/>
      <c r="KSI29" s="2"/>
      <c r="KSJ29" s="2"/>
      <c r="KSK29" s="2"/>
      <c r="KSL29" s="2"/>
      <c r="KSM29" s="2"/>
      <c r="KSN29" s="2"/>
      <c r="KSO29" s="2"/>
      <c r="KSP29" s="2"/>
      <c r="KSQ29" s="2"/>
      <c r="KSR29" s="2"/>
      <c r="KSS29" s="2"/>
      <c r="KST29" s="2"/>
      <c r="KSU29" s="2"/>
      <c r="KSV29" s="2"/>
      <c r="KSW29" s="2"/>
      <c r="KSX29" s="2"/>
      <c r="KSY29" s="2"/>
      <c r="KSZ29" s="2"/>
      <c r="KTA29" s="2"/>
      <c r="KTB29" s="2"/>
      <c r="KTC29" s="2"/>
      <c r="KTD29" s="2"/>
      <c r="KTE29" s="2"/>
      <c r="KTF29" s="2"/>
      <c r="KTG29" s="2"/>
      <c r="KTH29" s="2"/>
      <c r="KTI29" s="2"/>
      <c r="KTJ29" s="2"/>
      <c r="KTK29" s="2"/>
      <c r="KTL29" s="2"/>
      <c r="KTM29" s="2"/>
      <c r="KTN29" s="2"/>
      <c r="KTO29" s="2"/>
      <c r="KTP29" s="2"/>
      <c r="KTQ29" s="2"/>
      <c r="KTR29" s="2"/>
      <c r="KTS29" s="2"/>
      <c r="KTT29" s="2"/>
      <c r="KTU29" s="2"/>
      <c r="KTV29" s="2"/>
      <c r="KTW29" s="2"/>
      <c r="KTX29" s="2"/>
      <c r="KTY29" s="2"/>
      <c r="KTZ29" s="2"/>
      <c r="KUA29" s="2"/>
      <c r="KUB29" s="2"/>
      <c r="KUC29" s="2"/>
      <c r="KUD29" s="2"/>
      <c r="KUE29" s="2"/>
      <c r="KUF29" s="2"/>
      <c r="KUG29" s="2"/>
      <c r="KUH29" s="2"/>
      <c r="KUI29" s="2"/>
      <c r="KUJ29" s="2"/>
      <c r="KUK29" s="2"/>
      <c r="KUL29" s="2"/>
      <c r="KUM29" s="2"/>
      <c r="KUN29" s="2"/>
      <c r="KUO29" s="2"/>
      <c r="KUP29" s="2"/>
      <c r="KUQ29" s="2"/>
      <c r="KUR29" s="2"/>
      <c r="KUS29" s="2"/>
      <c r="KUT29" s="2"/>
      <c r="KUU29" s="2"/>
      <c r="KUV29" s="2"/>
      <c r="KUW29" s="2"/>
      <c r="KUX29" s="2"/>
      <c r="KUY29" s="2"/>
      <c r="KUZ29" s="2"/>
      <c r="KVA29" s="2"/>
      <c r="KVB29" s="2"/>
      <c r="KVC29" s="2"/>
      <c r="KVD29" s="2"/>
      <c r="KVE29" s="2"/>
      <c r="KVF29" s="2"/>
      <c r="KVG29" s="2"/>
      <c r="KVH29" s="2"/>
      <c r="KVI29" s="2"/>
      <c r="KVJ29" s="2"/>
      <c r="KVK29" s="2"/>
      <c r="KVL29" s="2"/>
      <c r="KVM29" s="2"/>
      <c r="KVN29" s="2"/>
      <c r="KVO29" s="2"/>
      <c r="KVP29" s="2"/>
      <c r="KVQ29" s="2"/>
      <c r="KVR29" s="2"/>
      <c r="KVS29" s="2"/>
      <c r="KVT29" s="2"/>
      <c r="KVU29" s="2"/>
      <c r="KVV29" s="2"/>
      <c r="KVW29" s="2"/>
      <c r="KVX29" s="2"/>
      <c r="KVY29" s="2"/>
      <c r="KVZ29" s="2"/>
      <c r="KWA29" s="2"/>
      <c r="KWB29" s="2"/>
      <c r="KWC29" s="2"/>
      <c r="KWD29" s="2"/>
      <c r="KWE29" s="2"/>
      <c r="KWF29" s="2"/>
      <c r="KWG29" s="2"/>
      <c r="KWH29" s="2"/>
      <c r="KWI29" s="2"/>
      <c r="KWJ29" s="2"/>
      <c r="KWK29" s="2"/>
      <c r="KWL29" s="2"/>
      <c r="KWM29" s="2"/>
      <c r="KWN29" s="2"/>
      <c r="KWO29" s="2"/>
      <c r="KWP29" s="2"/>
      <c r="KWQ29" s="2"/>
      <c r="KWR29" s="2"/>
      <c r="KWS29" s="2"/>
      <c r="KWT29" s="2"/>
      <c r="KWU29" s="2"/>
      <c r="KWV29" s="2"/>
      <c r="KWW29" s="2"/>
      <c r="KWX29" s="2"/>
      <c r="KWY29" s="2"/>
      <c r="KWZ29" s="2"/>
      <c r="KXA29" s="2"/>
      <c r="KXB29" s="2"/>
      <c r="KXC29" s="2"/>
      <c r="KXD29" s="2"/>
      <c r="KXE29" s="2"/>
      <c r="KXF29" s="2"/>
      <c r="KXG29" s="2"/>
      <c r="KXH29" s="2"/>
      <c r="KXI29" s="2"/>
      <c r="KXJ29" s="2"/>
      <c r="KXK29" s="2"/>
      <c r="KXL29" s="2"/>
      <c r="KXM29" s="2"/>
      <c r="KXN29" s="2"/>
      <c r="KXO29" s="2"/>
      <c r="KXP29" s="2"/>
      <c r="KXQ29" s="2"/>
      <c r="KXR29" s="2"/>
      <c r="KXS29" s="2"/>
      <c r="KXT29" s="2"/>
      <c r="KXU29" s="2"/>
      <c r="KXV29" s="2"/>
      <c r="KXW29" s="2"/>
      <c r="KXX29" s="2"/>
      <c r="KXY29" s="2"/>
      <c r="KXZ29" s="2"/>
      <c r="KYA29" s="2"/>
      <c r="KYB29" s="2"/>
      <c r="KYC29" s="2"/>
      <c r="KYD29" s="2"/>
      <c r="KYE29" s="2"/>
      <c r="KYF29" s="2"/>
      <c r="KYG29" s="2"/>
      <c r="KYH29" s="2"/>
      <c r="KYI29" s="2"/>
      <c r="KYJ29" s="2"/>
      <c r="KYK29" s="2"/>
      <c r="KYL29" s="2"/>
      <c r="KYM29" s="2"/>
      <c r="KYN29" s="2"/>
      <c r="KYO29" s="2"/>
      <c r="KYP29" s="2"/>
      <c r="KYQ29" s="2"/>
      <c r="KYR29" s="2"/>
      <c r="KYS29" s="2"/>
      <c r="KYT29" s="2"/>
      <c r="KYU29" s="2"/>
      <c r="KYV29" s="2"/>
      <c r="KYW29" s="2"/>
      <c r="KYX29" s="2"/>
      <c r="KYY29" s="2"/>
      <c r="KYZ29" s="2"/>
      <c r="KZA29" s="2"/>
      <c r="KZB29" s="2"/>
      <c r="KZC29" s="2"/>
      <c r="KZD29" s="2"/>
      <c r="KZE29" s="2"/>
      <c r="KZF29" s="2"/>
      <c r="KZG29" s="2"/>
      <c r="KZH29" s="2"/>
      <c r="KZI29" s="2"/>
      <c r="KZJ29" s="2"/>
      <c r="KZK29" s="2"/>
      <c r="KZL29" s="2"/>
      <c r="KZM29" s="2"/>
      <c r="KZN29" s="2"/>
      <c r="KZO29" s="2"/>
      <c r="KZP29" s="2"/>
      <c r="KZQ29" s="2"/>
      <c r="KZR29" s="2"/>
      <c r="KZS29" s="2"/>
      <c r="KZT29" s="2"/>
      <c r="KZU29" s="2"/>
      <c r="KZV29" s="2"/>
      <c r="KZW29" s="2"/>
      <c r="KZX29" s="2"/>
      <c r="KZY29" s="2"/>
      <c r="KZZ29" s="2"/>
      <c r="LAA29" s="2"/>
      <c r="LAB29" s="2"/>
      <c r="LAC29" s="2"/>
      <c r="LAD29" s="2"/>
      <c r="LAE29" s="2"/>
      <c r="LAF29" s="2"/>
      <c r="LAG29" s="2"/>
      <c r="LAH29" s="2"/>
      <c r="LAI29" s="2"/>
      <c r="LAJ29" s="2"/>
      <c r="LAK29" s="2"/>
      <c r="LAL29" s="2"/>
      <c r="LAM29" s="2"/>
      <c r="LAN29" s="2"/>
      <c r="LAO29" s="2"/>
      <c r="LAP29" s="2"/>
      <c r="LAQ29" s="2"/>
      <c r="LAR29" s="2"/>
      <c r="LAS29" s="2"/>
      <c r="LAT29" s="2"/>
      <c r="LAU29" s="2"/>
      <c r="LAV29" s="2"/>
      <c r="LAW29" s="2"/>
      <c r="LAX29" s="2"/>
      <c r="LAY29" s="2"/>
      <c r="LAZ29" s="2"/>
      <c r="LBA29" s="2"/>
      <c r="LBB29" s="2"/>
      <c r="LBC29" s="2"/>
      <c r="LBD29" s="2"/>
      <c r="LBE29" s="2"/>
      <c r="LBF29" s="2"/>
      <c r="LBG29" s="2"/>
      <c r="LBH29" s="2"/>
      <c r="LBI29" s="2"/>
      <c r="LBJ29" s="2"/>
      <c r="LBK29" s="2"/>
      <c r="LBL29" s="2"/>
      <c r="LBM29" s="2"/>
      <c r="LBN29" s="2"/>
      <c r="LBO29" s="2"/>
      <c r="LBP29" s="2"/>
      <c r="LBQ29" s="2"/>
      <c r="LBR29" s="2"/>
      <c r="LBS29" s="2"/>
      <c r="LBT29" s="2"/>
      <c r="LBU29" s="2"/>
      <c r="LBV29" s="2"/>
      <c r="LBW29" s="2"/>
      <c r="LBX29" s="2"/>
      <c r="LBY29" s="2"/>
      <c r="LBZ29" s="2"/>
      <c r="LCA29" s="2"/>
      <c r="LCB29" s="2"/>
      <c r="LCC29" s="2"/>
      <c r="LCD29" s="2"/>
      <c r="LCE29" s="2"/>
      <c r="LCF29" s="2"/>
      <c r="LCG29" s="2"/>
      <c r="LCH29" s="2"/>
      <c r="LCI29" s="2"/>
      <c r="LCJ29" s="2"/>
      <c r="LCK29" s="2"/>
      <c r="LCL29" s="2"/>
      <c r="LCM29" s="2"/>
      <c r="LCN29" s="2"/>
      <c r="LCO29" s="2"/>
      <c r="LCP29" s="2"/>
      <c r="LCQ29" s="2"/>
      <c r="LCR29" s="2"/>
      <c r="LCS29" s="2"/>
      <c r="LCT29" s="2"/>
      <c r="LCU29" s="2"/>
      <c r="LCV29" s="2"/>
      <c r="LCW29" s="2"/>
      <c r="LCX29" s="2"/>
      <c r="LCY29" s="2"/>
      <c r="LCZ29" s="2"/>
      <c r="LDA29" s="2"/>
      <c r="LDB29" s="2"/>
      <c r="LDC29" s="2"/>
      <c r="LDD29" s="2"/>
      <c r="LDE29" s="2"/>
      <c r="LDF29" s="2"/>
      <c r="LDG29" s="2"/>
      <c r="LDH29" s="2"/>
      <c r="LDI29" s="2"/>
      <c r="LDJ29" s="2"/>
      <c r="LDK29" s="2"/>
      <c r="LDL29" s="2"/>
      <c r="LDM29" s="2"/>
      <c r="LDN29" s="2"/>
      <c r="LDO29" s="2"/>
      <c r="LDP29" s="2"/>
      <c r="LDQ29" s="2"/>
      <c r="LDR29" s="2"/>
      <c r="LDS29" s="2"/>
      <c r="LDT29" s="2"/>
      <c r="LDU29" s="2"/>
      <c r="LDV29" s="2"/>
      <c r="LDW29" s="2"/>
      <c r="LDX29" s="2"/>
      <c r="LDY29" s="2"/>
      <c r="LDZ29" s="2"/>
      <c r="LEA29" s="2"/>
      <c r="LEB29" s="2"/>
      <c r="LEC29" s="2"/>
      <c r="LED29" s="2"/>
      <c r="LEE29" s="2"/>
      <c r="LEF29" s="2"/>
      <c r="LEG29" s="2"/>
      <c r="LEH29" s="2"/>
      <c r="LEI29" s="2"/>
      <c r="LEJ29" s="2"/>
      <c r="LEK29" s="2"/>
      <c r="LEL29" s="2"/>
      <c r="LEM29" s="2"/>
      <c r="LEN29" s="2"/>
      <c r="LEO29" s="2"/>
      <c r="LEP29" s="2"/>
      <c r="LEQ29" s="2"/>
      <c r="LER29" s="2"/>
      <c r="LES29" s="2"/>
      <c r="LET29" s="2"/>
      <c r="LEU29" s="2"/>
      <c r="LEV29" s="2"/>
      <c r="LEW29" s="2"/>
      <c r="LEX29" s="2"/>
      <c r="LEY29" s="2"/>
      <c r="LEZ29" s="2"/>
      <c r="LFA29" s="2"/>
      <c r="LFB29" s="2"/>
      <c r="LFC29" s="2"/>
      <c r="LFD29" s="2"/>
      <c r="LFE29" s="2"/>
      <c r="LFF29" s="2"/>
      <c r="LFG29" s="2"/>
      <c r="LFH29" s="2"/>
      <c r="LFI29" s="2"/>
      <c r="LFJ29" s="2"/>
      <c r="LFK29" s="2"/>
      <c r="LFL29" s="2"/>
      <c r="LFM29" s="2"/>
      <c r="LFN29" s="2"/>
      <c r="LFO29" s="2"/>
      <c r="LFP29" s="2"/>
      <c r="LFQ29" s="2"/>
      <c r="LFR29" s="2"/>
      <c r="LFS29" s="2"/>
      <c r="LFT29" s="2"/>
      <c r="LFU29" s="2"/>
      <c r="LFV29" s="2"/>
      <c r="LFW29" s="2"/>
      <c r="LFX29" s="2"/>
      <c r="LFY29" s="2"/>
      <c r="LFZ29" s="2"/>
      <c r="LGA29" s="2"/>
      <c r="LGB29" s="2"/>
      <c r="LGC29" s="2"/>
      <c r="LGD29" s="2"/>
      <c r="LGE29" s="2"/>
      <c r="LGF29" s="2"/>
      <c r="LGG29" s="2"/>
      <c r="LGH29" s="2"/>
      <c r="LGI29" s="2"/>
      <c r="LGJ29" s="2"/>
      <c r="LGK29" s="2"/>
      <c r="LGL29" s="2"/>
      <c r="LGM29" s="2"/>
      <c r="LGN29" s="2"/>
      <c r="LGO29" s="2"/>
      <c r="LGP29" s="2"/>
      <c r="LGQ29" s="2"/>
      <c r="LGR29" s="2"/>
      <c r="LGS29" s="2"/>
      <c r="LGT29" s="2"/>
      <c r="LGU29" s="2"/>
      <c r="LGV29" s="2"/>
      <c r="LGW29" s="2"/>
      <c r="LGX29" s="2"/>
      <c r="LGY29" s="2"/>
      <c r="LGZ29" s="2"/>
      <c r="LHA29" s="2"/>
      <c r="LHB29" s="2"/>
      <c r="LHC29" s="2"/>
      <c r="LHD29" s="2"/>
      <c r="LHE29" s="2"/>
      <c r="LHF29" s="2"/>
      <c r="LHG29" s="2"/>
      <c r="LHH29" s="2"/>
      <c r="LHI29" s="2"/>
      <c r="LHJ29" s="2"/>
      <c r="LHK29" s="2"/>
      <c r="LHL29" s="2"/>
      <c r="LHM29" s="2"/>
      <c r="LHN29" s="2"/>
      <c r="LHO29" s="2"/>
      <c r="LHP29" s="2"/>
      <c r="LHQ29" s="2"/>
      <c r="LHR29" s="2"/>
      <c r="LHS29" s="2"/>
      <c r="LHT29" s="2"/>
      <c r="LHU29" s="2"/>
      <c r="LHV29" s="2"/>
      <c r="LHW29" s="2"/>
      <c r="LHX29" s="2"/>
      <c r="LHY29" s="2"/>
      <c r="LHZ29" s="2"/>
      <c r="LIA29" s="2"/>
      <c r="LIB29" s="2"/>
      <c r="LIC29" s="2"/>
      <c r="LID29" s="2"/>
      <c r="LIE29" s="2"/>
      <c r="LIF29" s="2"/>
      <c r="LIG29" s="2"/>
      <c r="LIH29" s="2"/>
      <c r="LII29" s="2"/>
      <c r="LIJ29" s="2"/>
      <c r="LIK29" s="2"/>
      <c r="LIL29" s="2"/>
      <c r="LIM29" s="2"/>
      <c r="LIN29" s="2"/>
      <c r="LIO29" s="2"/>
      <c r="LIP29" s="2"/>
      <c r="LIQ29" s="2"/>
      <c r="LIR29" s="2"/>
      <c r="LIS29" s="2"/>
      <c r="LIT29" s="2"/>
      <c r="LIU29" s="2"/>
      <c r="LIV29" s="2"/>
      <c r="LIW29" s="2"/>
      <c r="LIX29" s="2"/>
      <c r="LIY29" s="2"/>
      <c r="LIZ29" s="2"/>
      <c r="LJA29" s="2"/>
      <c r="LJB29" s="2"/>
      <c r="LJC29" s="2"/>
      <c r="LJD29" s="2"/>
      <c r="LJE29" s="2"/>
      <c r="LJF29" s="2"/>
      <c r="LJG29" s="2"/>
      <c r="LJH29" s="2"/>
      <c r="LJI29" s="2"/>
      <c r="LJJ29" s="2"/>
      <c r="LJK29" s="2"/>
      <c r="LJL29" s="2"/>
      <c r="LJM29" s="2"/>
      <c r="LJN29" s="2"/>
      <c r="LJO29" s="2"/>
      <c r="LJP29" s="2"/>
      <c r="LJQ29" s="2"/>
      <c r="LJR29" s="2"/>
      <c r="LJS29" s="2"/>
      <c r="LJT29" s="2"/>
      <c r="LJU29" s="2"/>
      <c r="LJV29" s="2"/>
      <c r="LJW29" s="2"/>
      <c r="LJX29" s="2"/>
      <c r="LJY29" s="2"/>
      <c r="LJZ29" s="2"/>
      <c r="LKA29" s="2"/>
      <c r="LKB29" s="2"/>
      <c r="LKC29" s="2"/>
      <c r="LKD29" s="2"/>
      <c r="LKE29" s="2"/>
      <c r="LKF29" s="2"/>
      <c r="LKG29" s="2"/>
      <c r="LKH29" s="2"/>
      <c r="LKI29" s="2"/>
      <c r="LKJ29" s="2"/>
      <c r="LKK29" s="2"/>
      <c r="LKL29" s="2"/>
      <c r="LKM29" s="2"/>
      <c r="LKN29" s="2"/>
      <c r="LKO29" s="2"/>
      <c r="LKP29" s="2"/>
      <c r="LKQ29" s="2"/>
      <c r="LKR29" s="2"/>
      <c r="LKS29" s="2"/>
      <c r="LKT29" s="2"/>
      <c r="LKU29" s="2"/>
      <c r="LKV29" s="2"/>
      <c r="LKW29" s="2"/>
      <c r="LKX29" s="2"/>
      <c r="LKY29" s="2"/>
      <c r="LKZ29" s="2"/>
      <c r="LLA29" s="2"/>
      <c r="LLB29" s="2"/>
      <c r="LLC29" s="2"/>
      <c r="LLD29" s="2"/>
      <c r="LLE29" s="2"/>
      <c r="LLF29" s="2"/>
      <c r="LLG29" s="2"/>
      <c r="LLH29" s="2"/>
      <c r="LLI29" s="2"/>
      <c r="LLJ29" s="2"/>
      <c r="LLK29" s="2"/>
      <c r="LLL29" s="2"/>
      <c r="LLM29" s="2"/>
      <c r="LLN29" s="2"/>
      <c r="LLO29" s="2"/>
      <c r="LLP29" s="2"/>
      <c r="LLQ29" s="2"/>
      <c r="LLR29" s="2"/>
      <c r="LLS29" s="2"/>
      <c r="LLT29" s="2"/>
      <c r="LLU29" s="2"/>
      <c r="LLV29" s="2"/>
      <c r="LLW29" s="2"/>
      <c r="LLX29" s="2"/>
      <c r="LLY29" s="2"/>
      <c r="LLZ29" s="2"/>
      <c r="LMA29" s="2"/>
      <c r="LMB29" s="2"/>
      <c r="LMC29" s="2"/>
      <c r="LMD29" s="2"/>
      <c r="LME29" s="2"/>
      <c r="LMF29" s="2"/>
      <c r="LMG29" s="2"/>
      <c r="LMH29" s="2"/>
      <c r="LMI29" s="2"/>
      <c r="LMJ29" s="2"/>
      <c r="LMK29" s="2"/>
      <c r="LML29" s="2"/>
      <c r="LMM29" s="2"/>
      <c r="LMN29" s="2"/>
      <c r="LMO29" s="2"/>
      <c r="LMP29" s="2"/>
      <c r="LMQ29" s="2"/>
      <c r="LMR29" s="2"/>
      <c r="LMS29" s="2"/>
      <c r="LMT29" s="2"/>
      <c r="LMU29" s="2"/>
      <c r="LMV29" s="2"/>
      <c r="LMW29" s="2"/>
      <c r="LMX29" s="2"/>
      <c r="LMY29" s="2"/>
      <c r="LMZ29" s="2"/>
      <c r="LNA29" s="2"/>
      <c r="LNB29" s="2"/>
      <c r="LNC29" s="2"/>
      <c r="LND29" s="2"/>
      <c r="LNE29" s="2"/>
      <c r="LNF29" s="2"/>
      <c r="LNG29" s="2"/>
      <c r="LNH29" s="2"/>
      <c r="LNI29" s="2"/>
      <c r="LNJ29" s="2"/>
      <c r="LNK29" s="2"/>
      <c r="LNL29" s="2"/>
      <c r="LNM29" s="2"/>
      <c r="LNN29" s="2"/>
      <c r="LNO29" s="2"/>
      <c r="LNP29" s="2"/>
      <c r="LNQ29" s="2"/>
      <c r="LNR29" s="2"/>
      <c r="LNS29" s="2"/>
      <c r="LNT29" s="2"/>
      <c r="LNU29" s="2"/>
      <c r="LNV29" s="2"/>
      <c r="LNW29" s="2"/>
      <c r="LNX29" s="2"/>
      <c r="LNY29" s="2"/>
      <c r="LNZ29" s="2"/>
      <c r="LOA29" s="2"/>
      <c r="LOB29" s="2"/>
      <c r="LOC29" s="2"/>
      <c r="LOD29" s="2"/>
      <c r="LOE29" s="2"/>
      <c r="LOF29" s="2"/>
      <c r="LOG29" s="2"/>
      <c r="LOH29" s="2"/>
      <c r="LOI29" s="2"/>
      <c r="LOJ29" s="2"/>
      <c r="LOK29" s="2"/>
      <c r="LOL29" s="2"/>
      <c r="LOM29" s="2"/>
      <c r="LON29" s="2"/>
      <c r="LOO29" s="2"/>
      <c r="LOP29" s="2"/>
      <c r="LOQ29" s="2"/>
      <c r="LOR29" s="2"/>
      <c r="LOS29" s="2"/>
      <c r="LOT29" s="2"/>
      <c r="LOU29" s="2"/>
      <c r="LOV29" s="2"/>
      <c r="LOW29" s="2"/>
      <c r="LOX29" s="2"/>
      <c r="LOY29" s="2"/>
      <c r="LOZ29" s="2"/>
      <c r="LPA29" s="2"/>
      <c r="LPB29" s="2"/>
      <c r="LPC29" s="2"/>
      <c r="LPD29" s="2"/>
      <c r="LPE29" s="2"/>
      <c r="LPF29" s="2"/>
      <c r="LPG29" s="2"/>
      <c r="LPH29" s="2"/>
      <c r="LPI29" s="2"/>
      <c r="LPJ29" s="2"/>
      <c r="LPK29" s="2"/>
      <c r="LPL29" s="2"/>
      <c r="LPM29" s="2"/>
      <c r="LPN29" s="2"/>
      <c r="LPO29" s="2"/>
      <c r="LPP29" s="2"/>
      <c r="LPQ29" s="2"/>
      <c r="LPR29" s="2"/>
      <c r="LPS29" s="2"/>
      <c r="LPT29" s="2"/>
      <c r="LPU29" s="2"/>
      <c r="LPV29" s="2"/>
      <c r="LPW29" s="2"/>
      <c r="LPX29" s="2"/>
      <c r="LPY29" s="2"/>
      <c r="LPZ29" s="2"/>
      <c r="LQA29" s="2"/>
      <c r="LQB29" s="2"/>
      <c r="LQC29" s="2"/>
      <c r="LQD29" s="2"/>
      <c r="LQE29" s="2"/>
      <c r="LQF29" s="2"/>
      <c r="LQG29" s="2"/>
      <c r="LQH29" s="2"/>
      <c r="LQI29" s="2"/>
      <c r="LQJ29" s="2"/>
      <c r="LQK29" s="2"/>
      <c r="LQL29" s="2"/>
      <c r="LQM29" s="2"/>
      <c r="LQN29" s="2"/>
      <c r="LQO29" s="2"/>
      <c r="LQP29" s="2"/>
      <c r="LQQ29" s="2"/>
      <c r="LQR29" s="2"/>
      <c r="LQS29" s="2"/>
      <c r="LQT29" s="2"/>
      <c r="LQU29" s="2"/>
      <c r="LQV29" s="2"/>
      <c r="LQW29" s="2"/>
      <c r="LQX29" s="2"/>
      <c r="LQY29" s="2"/>
      <c r="LQZ29" s="2"/>
      <c r="LRA29" s="2"/>
      <c r="LRB29" s="2"/>
      <c r="LRC29" s="2"/>
      <c r="LRD29" s="2"/>
      <c r="LRE29" s="2"/>
      <c r="LRF29" s="2"/>
      <c r="LRG29" s="2"/>
      <c r="LRH29" s="2"/>
      <c r="LRI29" s="2"/>
      <c r="LRJ29" s="2"/>
      <c r="LRK29" s="2"/>
      <c r="LRL29" s="2"/>
      <c r="LRM29" s="2"/>
      <c r="LRN29" s="2"/>
      <c r="LRO29" s="2"/>
      <c r="LRP29" s="2"/>
      <c r="LRQ29" s="2"/>
      <c r="LRR29" s="2"/>
      <c r="LRS29" s="2"/>
      <c r="LRT29" s="2"/>
      <c r="LRU29" s="2"/>
      <c r="LRV29" s="2"/>
      <c r="LRW29" s="2"/>
      <c r="LRX29" s="2"/>
      <c r="LRY29" s="2"/>
      <c r="LRZ29" s="2"/>
      <c r="LSA29" s="2"/>
      <c r="LSB29" s="2"/>
      <c r="LSC29" s="2"/>
      <c r="LSD29" s="2"/>
      <c r="LSE29" s="2"/>
      <c r="LSF29" s="2"/>
      <c r="LSG29" s="2"/>
      <c r="LSH29" s="2"/>
      <c r="LSI29" s="2"/>
      <c r="LSJ29" s="2"/>
      <c r="LSK29" s="2"/>
      <c r="LSL29" s="2"/>
      <c r="LSM29" s="2"/>
      <c r="LSN29" s="2"/>
      <c r="LSO29" s="2"/>
      <c r="LSP29" s="2"/>
      <c r="LSQ29" s="2"/>
      <c r="LSR29" s="2"/>
      <c r="LSS29" s="2"/>
      <c r="LST29" s="2"/>
      <c r="LSU29" s="2"/>
      <c r="LSV29" s="2"/>
      <c r="LSW29" s="2"/>
      <c r="LSX29" s="2"/>
      <c r="LSY29" s="2"/>
      <c r="LSZ29" s="2"/>
      <c r="LTA29" s="2"/>
      <c r="LTB29" s="2"/>
      <c r="LTC29" s="2"/>
      <c r="LTD29" s="2"/>
      <c r="LTE29" s="2"/>
      <c r="LTF29" s="2"/>
      <c r="LTG29" s="2"/>
      <c r="LTH29" s="2"/>
      <c r="LTI29" s="2"/>
      <c r="LTJ29" s="2"/>
      <c r="LTK29" s="2"/>
      <c r="LTL29" s="2"/>
      <c r="LTM29" s="2"/>
      <c r="LTN29" s="2"/>
      <c r="LTO29" s="2"/>
      <c r="LTP29" s="2"/>
      <c r="LTQ29" s="2"/>
      <c r="LTR29" s="2"/>
      <c r="LTS29" s="2"/>
      <c r="LTT29" s="2"/>
      <c r="LTU29" s="2"/>
      <c r="LTV29" s="2"/>
      <c r="LTW29" s="2"/>
      <c r="LTX29" s="2"/>
      <c r="LTY29" s="2"/>
      <c r="LTZ29" s="2"/>
      <c r="LUA29" s="2"/>
      <c r="LUB29" s="2"/>
      <c r="LUC29" s="2"/>
      <c r="LUD29" s="2"/>
      <c r="LUE29" s="2"/>
      <c r="LUF29" s="2"/>
      <c r="LUG29" s="2"/>
      <c r="LUH29" s="2"/>
      <c r="LUI29" s="2"/>
      <c r="LUJ29" s="2"/>
      <c r="LUK29" s="2"/>
      <c r="LUL29" s="2"/>
      <c r="LUM29" s="2"/>
      <c r="LUN29" s="2"/>
      <c r="LUO29" s="2"/>
      <c r="LUP29" s="2"/>
      <c r="LUQ29" s="2"/>
      <c r="LUR29" s="2"/>
      <c r="LUS29" s="2"/>
      <c r="LUT29" s="2"/>
      <c r="LUU29" s="2"/>
      <c r="LUV29" s="2"/>
      <c r="LUW29" s="2"/>
      <c r="LUX29" s="2"/>
      <c r="LUY29" s="2"/>
      <c r="LUZ29" s="2"/>
      <c r="LVA29" s="2"/>
      <c r="LVB29" s="2"/>
      <c r="LVC29" s="2"/>
      <c r="LVD29" s="2"/>
      <c r="LVE29" s="2"/>
      <c r="LVF29" s="2"/>
      <c r="LVG29" s="2"/>
      <c r="LVH29" s="2"/>
      <c r="LVI29" s="2"/>
      <c r="LVJ29" s="2"/>
      <c r="LVK29" s="2"/>
      <c r="LVL29" s="2"/>
      <c r="LVM29" s="2"/>
      <c r="LVN29" s="2"/>
      <c r="LVO29" s="2"/>
      <c r="LVP29" s="2"/>
      <c r="LVQ29" s="2"/>
      <c r="LVR29" s="2"/>
      <c r="LVS29" s="2"/>
      <c r="LVT29" s="2"/>
      <c r="LVU29" s="2"/>
      <c r="LVV29" s="2"/>
      <c r="LVW29" s="2"/>
      <c r="LVX29" s="2"/>
      <c r="LVY29" s="2"/>
      <c r="LVZ29" s="2"/>
      <c r="LWA29" s="2"/>
      <c r="LWB29" s="2"/>
      <c r="LWC29" s="2"/>
      <c r="LWD29" s="2"/>
      <c r="LWE29" s="2"/>
      <c r="LWF29" s="2"/>
      <c r="LWG29" s="2"/>
      <c r="LWH29" s="2"/>
      <c r="LWI29" s="2"/>
      <c r="LWJ29" s="2"/>
      <c r="LWK29" s="2"/>
      <c r="LWL29" s="2"/>
      <c r="LWM29" s="2"/>
      <c r="LWN29" s="2"/>
      <c r="LWO29" s="2"/>
      <c r="LWP29" s="2"/>
      <c r="LWQ29" s="2"/>
      <c r="LWR29" s="2"/>
      <c r="LWS29" s="2"/>
      <c r="LWT29" s="2"/>
      <c r="LWU29" s="2"/>
      <c r="LWV29" s="2"/>
      <c r="LWW29" s="2"/>
      <c r="LWX29" s="2"/>
      <c r="LWY29" s="2"/>
      <c r="LWZ29" s="2"/>
      <c r="LXA29" s="2"/>
      <c r="LXB29" s="2"/>
      <c r="LXC29" s="2"/>
      <c r="LXD29" s="2"/>
      <c r="LXE29" s="2"/>
      <c r="LXF29" s="2"/>
      <c r="LXG29" s="2"/>
      <c r="LXH29" s="2"/>
      <c r="LXI29" s="2"/>
      <c r="LXJ29" s="2"/>
      <c r="LXK29" s="2"/>
      <c r="LXL29" s="2"/>
      <c r="LXM29" s="2"/>
      <c r="LXN29" s="2"/>
      <c r="LXO29" s="2"/>
      <c r="LXP29" s="2"/>
      <c r="LXQ29" s="2"/>
      <c r="LXR29" s="2"/>
      <c r="LXS29" s="2"/>
      <c r="LXT29" s="2"/>
      <c r="LXU29" s="2"/>
      <c r="LXV29" s="2"/>
      <c r="LXW29" s="2"/>
      <c r="LXX29" s="2"/>
      <c r="LXY29" s="2"/>
      <c r="LXZ29" s="2"/>
      <c r="LYA29" s="2"/>
      <c r="LYB29" s="2"/>
      <c r="LYC29" s="2"/>
      <c r="LYD29" s="2"/>
      <c r="LYE29" s="2"/>
      <c r="LYF29" s="2"/>
      <c r="LYG29" s="2"/>
      <c r="LYH29" s="2"/>
      <c r="LYI29" s="2"/>
      <c r="LYJ29" s="2"/>
      <c r="LYK29" s="2"/>
      <c r="LYL29" s="2"/>
      <c r="LYM29" s="2"/>
      <c r="LYN29" s="2"/>
      <c r="LYO29" s="2"/>
      <c r="LYP29" s="2"/>
      <c r="LYQ29" s="2"/>
      <c r="LYR29" s="2"/>
      <c r="LYS29" s="2"/>
      <c r="LYT29" s="2"/>
      <c r="LYU29" s="2"/>
      <c r="LYV29" s="2"/>
      <c r="LYW29" s="2"/>
      <c r="LYX29" s="2"/>
      <c r="LYY29" s="2"/>
      <c r="LYZ29" s="2"/>
      <c r="LZA29" s="2"/>
      <c r="LZB29" s="2"/>
      <c r="LZC29" s="2"/>
      <c r="LZD29" s="2"/>
      <c r="LZE29" s="2"/>
      <c r="LZF29" s="2"/>
      <c r="LZG29" s="2"/>
      <c r="LZH29" s="2"/>
      <c r="LZI29" s="2"/>
      <c r="LZJ29" s="2"/>
      <c r="LZK29" s="2"/>
      <c r="LZL29" s="2"/>
      <c r="LZM29" s="2"/>
      <c r="LZN29" s="2"/>
      <c r="LZO29" s="2"/>
      <c r="LZP29" s="2"/>
      <c r="LZQ29" s="2"/>
      <c r="LZR29" s="2"/>
      <c r="LZS29" s="2"/>
      <c r="LZT29" s="2"/>
      <c r="LZU29" s="2"/>
      <c r="LZV29" s="2"/>
      <c r="LZW29" s="2"/>
      <c r="LZX29" s="2"/>
      <c r="LZY29" s="2"/>
      <c r="LZZ29" s="2"/>
      <c r="MAA29" s="2"/>
      <c r="MAB29" s="2"/>
      <c r="MAC29" s="2"/>
      <c r="MAD29" s="2"/>
      <c r="MAE29" s="2"/>
      <c r="MAF29" s="2"/>
      <c r="MAG29" s="2"/>
      <c r="MAH29" s="2"/>
      <c r="MAI29" s="2"/>
      <c r="MAJ29" s="2"/>
      <c r="MAK29" s="2"/>
      <c r="MAL29" s="2"/>
      <c r="MAM29" s="2"/>
      <c r="MAN29" s="2"/>
      <c r="MAO29" s="2"/>
      <c r="MAP29" s="2"/>
      <c r="MAQ29" s="2"/>
      <c r="MAR29" s="2"/>
      <c r="MAS29" s="2"/>
      <c r="MAT29" s="2"/>
      <c r="MAU29" s="2"/>
      <c r="MAV29" s="2"/>
      <c r="MAW29" s="2"/>
      <c r="MAX29" s="2"/>
      <c r="MAY29" s="2"/>
      <c r="MAZ29" s="2"/>
      <c r="MBA29" s="2"/>
      <c r="MBB29" s="2"/>
      <c r="MBC29" s="2"/>
      <c r="MBD29" s="2"/>
      <c r="MBE29" s="2"/>
      <c r="MBF29" s="2"/>
      <c r="MBG29" s="2"/>
      <c r="MBH29" s="2"/>
      <c r="MBI29" s="2"/>
      <c r="MBJ29" s="2"/>
      <c r="MBK29" s="2"/>
      <c r="MBL29" s="2"/>
      <c r="MBM29" s="2"/>
      <c r="MBN29" s="2"/>
      <c r="MBO29" s="2"/>
      <c r="MBP29" s="2"/>
      <c r="MBQ29" s="2"/>
      <c r="MBR29" s="2"/>
      <c r="MBS29" s="2"/>
      <c r="MBT29" s="2"/>
      <c r="MBU29" s="2"/>
      <c r="MBV29" s="2"/>
      <c r="MBW29" s="2"/>
      <c r="MBX29" s="2"/>
      <c r="MBY29" s="2"/>
      <c r="MBZ29" s="2"/>
      <c r="MCA29" s="2"/>
      <c r="MCB29" s="2"/>
      <c r="MCC29" s="2"/>
      <c r="MCD29" s="2"/>
      <c r="MCE29" s="2"/>
      <c r="MCF29" s="2"/>
      <c r="MCG29" s="2"/>
      <c r="MCH29" s="2"/>
      <c r="MCI29" s="2"/>
      <c r="MCJ29" s="2"/>
      <c r="MCK29" s="2"/>
      <c r="MCL29" s="2"/>
      <c r="MCM29" s="2"/>
      <c r="MCN29" s="2"/>
      <c r="MCO29" s="2"/>
      <c r="MCP29" s="2"/>
      <c r="MCQ29" s="2"/>
      <c r="MCR29" s="2"/>
      <c r="MCS29" s="2"/>
      <c r="MCT29" s="2"/>
      <c r="MCU29" s="2"/>
      <c r="MCV29" s="2"/>
      <c r="MCW29" s="2"/>
      <c r="MCX29" s="2"/>
      <c r="MCY29" s="2"/>
      <c r="MCZ29" s="2"/>
      <c r="MDA29" s="2"/>
      <c r="MDB29" s="2"/>
      <c r="MDC29" s="2"/>
      <c r="MDD29" s="2"/>
      <c r="MDE29" s="2"/>
      <c r="MDF29" s="2"/>
      <c r="MDG29" s="2"/>
      <c r="MDH29" s="2"/>
      <c r="MDI29" s="2"/>
      <c r="MDJ29" s="2"/>
      <c r="MDK29" s="2"/>
      <c r="MDL29" s="2"/>
      <c r="MDM29" s="2"/>
      <c r="MDN29" s="2"/>
      <c r="MDO29" s="2"/>
      <c r="MDP29" s="2"/>
      <c r="MDQ29" s="2"/>
      <c r="MDR29" s="2"/>
      <c r="MDS29" s="2"/>
      <c r="MDT29" s="2"/>
      <c r="MDU29" s="2"/>
      <c r="MDV29" s="2"/>
      <c r="MDW29" s="2"/>
      <c r="MDX29" s="2"/>
      <c r="MDY29" s="2"/>
      <c r="MDZ29" s="2"/>
      <c r="MEA29" s="2"/>
      <c r="MEB29" s="2"/>
      <c r="MEC29" s="2"/>
      <c r="MED29" s="2"/>
      <c r="MEE29" s="2"/>
      <c r="MEF29" s="2"/>
      <c r="MEG29" s="2"/>
      <c r="MEH29" s="2"/>
      <c r="MEI29" s="2"/>
      <c r="MEJ29" s="2"/>
      <c r="MEK29" s="2"/>
      <c r="MEL29" s="2"/>
      <c r="MEM29" s="2"/>
      <c r="MEN29" s="2"/>
      <c r="MEO29" s="2"/>
      <c r="MEP29" s="2"/>
      <c r="MEQ29" s="2"/>
      <c r="MER29" s="2"/>
      <c r="MES29" s="2"/>
      <c r="MET29" s="2"/>
      <c r="MEU29" s="2"/>
      <c r="MEV29" s="2"/>
      <c r="MEW29" s="2"/>
      <c r="MEX29" s="2"/>
      <c r="MEY29" s="2"/>
      <c r="MEZ29" s="2"/>
      <c r="MFA29" s="2"/>
      <c r="MFB29" s="2"/>
      <c r="MFC29" s="2"/>
      <c r="MFD29" s="2"/>
      <c r="MFE29" s="2"/>
      <c r="MFF29" s="2"/>
      <c r="MFG29" s="2"/>
      <c r="MFH29" s="2"/>
      <c r="MFI29" s="2"/>
      <c r="MFJ29" s="2"/>
      <c r="MFK29" s="2"/>
      <c r="MFL29" s="2"/>
      <c r="MFM29" s="2"/>
      <c r="MFN29" s="2"/>
      <c r="MFO29" s="2"/>
      <c r="MFP29" s="2"/>
      <c r="MFQ29" s="2"/>
      <c r="MFR29" s="2"/>
      <c r="MFS29" s="2"/>
      <c r="MFT29" s="2"/>
      <c r="MFU29" s="2"/>
      <c r="MFV29" s="2"/>
      <c r="MFW29" s="2"/>
      <c r="MFX29" s="2"/>
      <c r="MFY29" s="2"/>
      <c r="MFZ29" s="2"/>
      <c r="MGA29" s="2"/>
      <c r="MGB29" s="2"/>
      <c r="MGC29" s="2"/>
      <c r="MGD29" s="2"/>
      <c r="MGE29" s="2"/>
      <c r="MGF29" s="2"/>
      <c r="MGG29" s="2"/>
      <c r="MGH29" s="2"/>
      <c r="MGI29" s="2"/>
      <c r="MGJ29" s="2"/>
      <c r="MGK29" s="2"/>
      <c r="MGL29" s="2"/>
      <c r="MGM29" s="2"/>
      <c r="MGN29" s="2"/>
      <c r="MGO29" s="2"/>
      <c r="MGP29" s="2"/>
      <c r="MGQ29" s="2"/>
      <c r="MGR29" s="2"/>
      <c r="MGS29" s="2"/>
      <c r="MGT29" s="2"/>
      <c r="MGU29" s="2"/>
      <c r="MGV29" s="2"/>
      <c r="MGW29" s="2"/>
      <c r="MGX29" s="2"/>
      <c r="MGY29" s="2"/>
      <c r="MGZ29" s="2"/>
      <c r="MHA29" s="2"/>
      <c r="MHB29" s="2"/>
      <c r="MHC29" s="2"/>
      <c r="MHD29" s="2"/>
      <c r="MHE29" s="2"/>
      <c r="MHF29" s="2"/>
      <c r="MHG29" s="2"/>
      <c r="MHH29" s="2"/>
      <c r="MHI29" s="2"/>
      <c r="MHJ29" s="2"/>
      <c r="MHK29" s="2"/>
      <c r="MHL29" s="2"/>
      <c r="MHM29" s="2"/>
      <c r="MHN29" s="2"/>
      <c r="MHO29" s="2"/>
      <c r="MHP29" s="2"/>
      <c r="MHQ29" s="2"/>
      <c r="MHR29" s="2"/>
      <c r="MHS29" s="2"/>
      <c r="MHT29" s="2"/>
      <c r="MHU29" s="2"/>
      <c r="MHV29" s="2"/>
      <c r="MHW29" s="2"/>
      <c r="MHX29" s="2"/>
      <c r="MHY29" s="2"/>
      <c r="MHZ29" s="2"/>
      <c r="MIA29" s="2"/>
      <c r="MIB29" s="2"/>
      <c r="MIC29" s="2"/>
      <c r="MID29" s="2"/>
      <c r="MIE29" s="2"/>
      <c r="MIF29" s="2"/>
      <c r="MIG29" s="2"/>
      <c r="MIH29" s="2"/>
      <c r="MII29" s="2"/>
      <c r="MIJ29" s="2"/>
      <c r="MIK29" s="2"/>
      <c r="MIL29" s="2"/>
      <c r="MIM29" s="2"/>
      <c r="MIN29" s="2"/>
      <c r="MIO29" s="2"/>
      <c r="MIP29" s="2"/>
      <c r="MIQ29" s="2"/>
      <c r="MIR29" s="2"/>
      <c r="MIS29" s="2"/>
      <c r="MIT29" s="2"/>
      <c r="MIU29" s="2"/>
      <c r="MIV29" s="2"/>
      <c r="MIW29" s="2"/>
      <c r="MIX29" s="2"/>
      <c r="MIY29" s="2"/>
      <c r="MIZ29" s="2"/>
      <c r="MJA29" s="2"/>
      <c r="MJB29" s="2"/>
      <c r="MJC29" s="2"/>
      <c r="MJD29" s="2"/>
      <c r="MJE29" s="2"/>
      <c r="MJF29" s="2"/>
      <c r="MJG29" s="2"/>
      <c r="MJH29" s="2"/>
      <c r="MJI29" s="2"/>
      <c r="MJJ29" s="2"/>
      <c r="MJK29" s="2"/>
      <c r="MJL29" s="2"/>
      <c r="MJM29" s="2"/>
      <c r="MJN29" s="2"/>
      <c r="MJO29" s="2"/>
      <c r="MJP29" s="2"/>
      <c r="MJQ29" s="2"/>
      <c r="MJR29" s="2"/>
      <c r="MJS29" s="2"/>
      <c r="MJT29" s="2"/>
      <c r="MJU29" s="2"/>
      <c r="MJV29" s="2"/>
      <c r="MJW29" s="2"/>
      <c r="MJX29" s="2"/>
      <c r="MJY29" s="2"/>
      <c r="MJZ29" s="2"/>
      <c r="MKA29" s="2"/>
      <c r="MKB29" s="2"/>
      <c r="MKC29" s="2"/>
      <c r="MKD29" s="2"/>
      <c r="MKE29" s="2"/>
      <c r="MKF29" s="2"/>
      <c r="MKG29" s="2"/>
      <c r="MKH29" s="2"/>
      <c r="MKI29" s="2"/>
      <c r="MKJ29" s="2"/>
      <c r="MKK29" s="2"/>
      <c r="MKL29" s="2"/>
      <c r="MKM29" s="2"/>
      <c r="MKN29" s="2"/>
      <c r="MKO29" s="2"/>
      <c r="MKP29" s="2"/>
      <c r="MKQ29" s="2"/>
      <c r="MKR29" s="2"/>
      <c r="MKS29" s="2"/>
      <c r="MKT29" s="2"/>
      <c r="MKU29" s="2"/>
      <c r="MKV29" s="2"/>
      <c r="MKW29" s="2"/>
      <c r="MKX29" s="2"/>
      <c r="MKY29" s="2"/>
      <c r="MKZ29" s="2"/>
      <c r="MLA29" s="2"/>
      <c r="MLB29" s="2"/>
      <c r="MLC29" s="2"/>
      <c r="MLD29" s="2"/>
      <c r="MLE29" s="2"/>
      <c r="MLF29" s="2"/>
      <c r="MLG29" s="2"/>
      <c r="MLH29" s="2"/>
      <c r="MLI29" s="2"/>
      <c r="MLJ29" s="2"/>
      <c r="MLK29" s="2"/>
      <c r="MLL29" s="2"/>
      <c r="MLM29" s="2"/>
      <c r="MLN29" s="2"/>
      <c r="MLO29" s="2"/>
      <c r="MLP29" s="2"/>
      <c r="MLQ29" s="2"/>
      <c r="MLR29" s="2"/>
      <c r="MLS29" s="2"/>
      <c r="MLT29" s="2"/>
      <c r="MLU29" s="2"/>
      <c r="MLV29" s="2"/>
      <c r="MLW29" s="2"/>
      <c r="MLX29" s="2"/>
      <c r="MLY29" s="2"/>
      <c r="MLZ29" s="2"/>
      <c r="MMA29" s="2"/>
      <c r="MMB29" s="2"/>
      <c r="MMC29" s="2"/>
      <c r="MMD29" s="2"/>
      <c r="MME29" s="2"/>
      <c r="MMF29" s="2"/>
      <c r="MMG29" s="2"/>
      <c r="MMH29" s="2"/>
      <c r="MMI29" s="2"/>
      <c r="MMJ29" s="2"/>
      <c r="MMK29" s="2"/>
      <c r="MML29" s="2"/>
      <c r="MMM29" s="2"/>
      <c r="MMN29" s="2"/>
      <c r="MMO29" s="2"/>
      <c r="MMP29" s="2"/>
      <c r="MMQ29" s="2"/>
      <c r="MMR29" s="2"/>
      <c r="MMS29" s="2"/>
      <c r="MMT29" s="2"/>
      <c r="MMU29" s="2"/>
      <c r="MMV29" s="2"/>
      <c r="MMW29" s="2"/>
      <c r="MMX29" s="2"/>
      <c r="MMY29" s="2"/>
      <c r="MMZ29" s="2"/>
      <c r="MNA29" s="2"/>
      <c r="MNB29" s="2"/>
      <c r="MNC29" s="2"/>
      <c r="MND29" s="2"/>
      <c r="MNE29" s="2"/>
      <c r="MNF29" s="2"/>
      <c r="MNG29" s="2"/>
      <c r="MNH29" s="2"/>
      <c r="MNI29" s="2"/>
      <c r="MNJ29" s="2"/>
      <c r="MNK29" s="2"/>
      <c r="MNL29" s="2"/>
      <c r="MNM29" s="2"/>
      <c r="MNN29" s="2"/>
      <c r="MNO29" s="2"/>
      <c r="MNP29" s="2"/>
      <c r="MNQ29" s="2"/>
      <c r="MNR29" s="2"/>
      <c r="MNS29" s="2"/>
      <c r="MNT29" s="2"/>
      <c r="MNU29" s="2"/>
      <c r="MNV29" s="2"/>
      <c r="MNW29" s="2"/>
      <c r="MNX29" s="2"/>
      <c r="MNY29" s="2"/>
      <c r="MNZ29" s="2"/>
      <c r="MOA29" s="2"/>
      <c r="MOB29" s="2"/>
      <c r="MOC29" s="2"/>
      <c r="MOD29" s="2"/>
      <c r="MOE29" s="2"/>
      <c r="MOF29" s="2"/>
      <c r="MOG29" s="2"/>
      <c r="MOH29" s="2"/>
      <c r="MOI29" s="2"/>
      <c r="MOJ29" s="2"/>
      <c r="MOK29" s="2"/>
      <c r="MOL29" s="2"/>
      <c r="MOM29" s="2"/>
      <c r="MON29" s="2"/>
      <c r="MOO29" s="2"/>
      <c r="MOP29" s="2"/>
      <c r="MOQ29" s="2"/>
      <c r="MOR29" s="2"/>
      <c r="MOS29" s="2"/>
      <c r="MOT29" s="2"/>
      <c r="MOU29" s="2"/>
      <c r="MOV29" s="2"/>
      <c r="MOW29" s="2"/>
      <c r="MOX29" s="2"/>
      <c r="MOY29" s="2"/>
      <c r="MOZ29" s="2"/>
      <c r="MPA29" s="2"/>
      <c r="MPB29" s="2"/>
      <c r="MPC29" s="2"/>
      <c r="MPD29" s="2"/>
      <c r="MPE29" s="2"/>
      <c r="MPF29" s="2"/>
      <c r="MPG29" s="2"/>
      <c r="MPH29" s="2"/>
      <c r="MPI29" s="2"/>
      <c r="MPJ29" s="2"/>
      <c r="MPK29" s="2"/>
      <c r="MPL29" s="2"/>
      <c r="MPM29" s="2"/>
      <c r="MPN29" s="2"/>
      <c r="MPO29" s="2"/>
      <c r="MPP29" s="2"/>
      <c r="MPQ29" s="2"/>
      <c r="MPR29" s="2"/>
      <c r="MPS29" s="2"/>
      <c r="MPT29" s="2"/>
      <c r="MPU29" s="2"/>
      <c r="MPV29" s="2"/>
      <c r="MPW29" s="2"/>
      <c r="MPX29" s="2"/>
      <c r="MPY29" s="2"/>
      <c r="MPZ29" s="2"/>
      <c r="MQA29" s="2"/>
      <c r="MQB29" s="2"/>
      <c r="MQC29" s="2"/>
      <c r="MQD29" s="2"/>
      <c r="MQE29" s="2"/>
      <c r="MQF29" s="2"/>
      <c r="MQG29" s="2"/>
      <c r="MQH29" s="2"/>
      <c r="MQI29" s="2"/>
      <c r="MQJ29" s="2"/>
      <c r="MQK29" s="2"/>
      <c r="MQL29" s="2"/>
      <c r="MQM29" s="2"/>
      <c r="MQN29" s="2"/>
      <c r="MQO29" s="2"/>
      <c r="MQP29" s="2"/>
      <c r="MQQ29" s="2"/>
      <c r="MQR29" s="2"/>
      <c r="MQS29" s="2"/>
      <c r="MQT29" s="2"/>
      <c r="MQU29" s="2"/>
      <c r="MQV29" s="2"/>
      <c r="MQW29" s="2"/>
      <c r="MQX29" s="2"/>
      <c r="MQY29" s="2"/>
      <c r="MQZ29" s="2"/>
      <c r="MRA29" s="2"/>
      <c r="MRB29" s="2"/>
      <c r="MRC29" s="2"/>
      <c r="MRD29" s="2"/>
      <c r="MRE29" s="2"/>
      <c r="MRF29" s="2"/>
      <c r="MRG29" s="2"/>
      <c r="MRH29" s="2"/>
      <c r="MRI29" s="2"/>
      <c r="MRJ29" s="2"/>
      <c r="MRK29" s="2"/>
      <c r="MRL29" s="2"/>
      <c r="MRM29" s="2"/>
      <c r="MRN29" s="2"/>
      <c r="MRO29" s="2"/>
      <c r="MRP29" s="2"/>
      <c r="MRQ29" s="2"/>
      <c r="MRR29" s="2"/>
      <c r="MRS29" s="2"/>
      <c r="MRT29" s="2"/>
      <c r="MRU29" s="2"/>
      <c r="MRV29" s="2"/>
      <c r="MRW29" s="2"/>
      <c r="MRX29" s="2"/>
      <c r="MRY29" s="2"/>
      <c r="MRZ29" s="2"/>
      <c r="MSA29" s="2"/>
      <c r="MSB29" s="2"/>
      <c r="MSC29" s="2"/>
      <c r="MSD29" s="2"/>
      <c r="MSE29" s="2"/>
      <c r="MSF29" s="2"/>
      <c r="MSG29" s="2"/>
      <c r="MSH29" s="2"/>
      <c r="MSI29" s="2"/>
      <c r="MSJ29" s="2"/>
      <c r="MSK29" s="2"/>
      <c r="MSL29" s="2"/>
      <c r="MSM29" s="2"/>
      <c r="MSN29" s="2"/>
      <c r="MSO29" s="2"/>
      <c r="MSP29" s="2"/>
      <c r="MSQ29" s="2"/>
      <c r="MSR29" s="2"/>
      <c r="MSS29" s="2"/>
      <c r="MST29" s="2"/>
      <c r="MSU29" s="2"/>
      <c r="MSV29" s="2"/>
      <c r="MSW29" s="2"/>
      <c r="MSX29" s="2"/>
      <c r="MSY29" s="2"/>
      <c r="MSZ29" s="2"/>
      <c r="MTA29" s="2"/>
      <c r="MTB29" s="2"/>
      <c r="MTC29" s="2"/>
      <c r="MTD29" s="2"/>
      <c r="MTE29" s="2"/>
      <c r="MTF29" s="2"/>
      <c r="MTG29" s="2"/>
      <c r="MTH29" s="2"/>
      <c r="MTI29" s="2"/>
      <c r="MTJ29" s="2"/>
      <c r="MTK29" s="2"/>
      <c r="MTL29" s="2"/>
      <c r="MTM29" s="2"/>
      <c r="MTN29" s="2"/>
      <c r="MTO29" s="2"/>
      <c r="MTP29" s="2"/>
      <c r="MTQ29" s="2"/>
      <c r="MTR29" s="2"/>
      <c r="MTS29" s="2"/>
      <c r="MTT29" s="2"/>
      <c r="MTU29" s="2"/>
      <c r="MTV29" s="2"/>
      <c r="MTW29" s="2"/>
      <c r="MTX29" s="2"/>
      <c r="MTY29" s="2"/>
      <c r="MTZ29" s="2"/>
      <c r="MUA29" s="2"/>
      <c r="MUB29" s="2"/>
      <c r="MUC29" s="2"/>
      <c r="MUD29" s="2"/>
      <c r="MUE29" s="2"/>
      <c r="MUF29" s="2"/>
      <c r="MUG29" s="2"/>
      <c r="MUH29" s="2"/>
      <c r="MUI29" s="2"/>
      <c r="MUJ29" s="2"/>
      <c r="MUK29" s="2"/>
      <c r="MUL29" s="2"/>
      <c r="MUM29" s="2"/>
      <c r="MUN29" s="2"/>
      <c r="MUO29" s="2"/>
      <c r="MUP29" s="2"/>
      <c r="MUQ29" s="2"/>
      <c r="MUR29" s="2"/>
      <c r="MUS29" s="2"/>
      <c r="MUT29" s="2"/>
      <c r="MUU29" s="2"/>
      <c r="MUV29" s="2"/>
      <c r="MUW29" s="2"/>
      <c r="MUX29" s="2"/>
      <c r="MUY29" s="2"/>
      <c r="MUZ29" s="2"/>
      <c r="MVA29" s="2"/>
      <c r="MVB29" s="2"/>
      <c r="MVC29" s="2"/>
      <c r="MVD29" s="2"/>
      <c r="MVE29" s="2"/>
      <c r="MVF29" s="2"/>
      <c r="MVG29" s="2"/>
      <c r="MVH29" s="2"/>
      <c r="MVI29" s="2"/>
      <c r="MVJ29" s="2"/>
      <c r="MVK29" s="2"/>
      <c r="MVL29" s="2"/>
      <c r="MVM29" s="2"/>
      <c r="MVN29" s="2"/>
      <c r="MVO29" s="2"/>
      <c r="MVP29" s="2"/>
      <c r="MVQ29" s="2"/>
      <c r="MVR29" s="2"/>
      <c r="MVS29" s="2"/>
      <c r="MVT29" s="2"/>
      <c r="MVU29" s="2"/>
      <c r="MVV29" s="2"/>
      <c r="MVW29" s="2"/>
      <c r="MVX29" s="2"/>
      <c r="MVY29" s="2"/>
      <c r="MVZ29" s="2"/>
      <c r="MWA29" s="2"/>
      <c r="MWB29" s="2"/>
      <c r="MWC29" s="2"/>
      <c r="MWD29" s="2"/>
      <c r="MWE29" s="2"/>
      <c r="MWF29" s="2"/>
      <c r="MWG29" s="2"/>
      <c r="MWH29" s="2"/>
      <c r="MWI29" s="2"/>
      <c r="MWJ29" s="2"/>
      <c r="MWK29" s="2"/>
      <c r="MWL29" s="2"/>
      <c r="MWM29" s="2"/>
      <c r="MWN29" s="2"/>
      <c r="MWO29" s="2"/>
      <c r="MWP29" s="2"/>
      <c r="MWQ29" s="2"/>
      <c r="MWR29" s="2"/>
      <c r="MWS29" s="2"/>
      <c r="MWT29" s="2"/>
      <c r="MWU29" s="2"/>
      <c r="MWV29" s="2"/>
      <c r="MWW29" s="2"/>
      <c r="MWX29" s="2"/>
      <c r="MWY29" s="2"/>
      <c r="MWZ29" s="2"/>
      <c r="MXA29" s="2"/>
      <c r="MXB29" s="2"/>
      <c r="MXC29" s="2"/>
      <c r="MXD29" s="2"/>
      <c r="MXE29" s="2"/>
      <c r="MXF29" s="2"/>
      <c r="MXG29" s="2"/>
      <c r="MXH29" s="2"/>
      <c r="MXI29" s="2"/>
      <c r="MXJ29" s="2"/>
      <c r="MXK29" s="2"/>
      <c r="MXL29" s="2"/>
      <c r="MXM29" s="2"/>
      <c r="MXN29" s="2"/>
      <c r="MXO29" s="2"/>
      <c r="MXP29" s="2"/>
      <c r="MXQ29" s="2"/>
      <c r="MXR29" s="2"/>
      <c r="MXS29" s="2"/>
      <c r="MXT29" s="2"/>
      <c r="MXU29" s="2"/>
      <c r="MXV29" s="2"/>
      <c r="MXW29" s="2"/>
      <c r="MXX29" s="2"/>
      <c r="MXY29" s="2"/>
      <c r="MXZ29" s="2"/>
      <c r="MYA29" s="2"/>
      <c r="MYB29" s="2"/>
      <c r="MYC29" s="2"/>
      <c r="MYD29" s="2"/>
      <c r="MYE29" s="2"/>
      <c r="MYF29" s="2"/>
      <c r="MYG29" s="2"/>
      <c r="MYH29" s="2"/>
      <c r="MYI29" s="2"/>
      <c r="MYJ29" s="2"/>
      <c r="MYK29" s="2"/>
      <c r="MYL29" s="2"/>
      <c r="MYM29" s="2"/>
      <c r="MYN29" s="2"/>
      <c r="MYO29" s="2"/>
      <c r="MYP29" s="2"/>
      <c r="MYQ29" s="2"/>
      <c r="MYR29" s="2"/>
      <c r="MYS29" s="2"/>
      <c r="MYT29" s="2"/>
      <c r="MYU29" s="2"/>
      <c r="MYV29" s="2"/>
      <c r="MYW29" s="2"/>
      <c r="MYX29" s="2"/>
      <c r="MYY29" s="2"/>
      <c r="MYZ29" s="2"/>
      <c r="MZA29" s="2"/>
      <c r="MZB29" s="2"/>
      <c r="MZC29" s="2"/>
      <c r="MZD29" s="2"/>
      <c r="MZE29" s="2"/>
      <c r="MZF29" s="2"/>
      <c r="MZG29" s="2"/>
      <c r="MZH29" s="2"/>
      <c r="MZI29" s="2"/>
      <c r="MZJ29" s="2"/>
      <c r="MZK29" s="2"/>
      <c r="MZL29" s="2"/>
      <c r="MZM29" s="2"/>
      <c r="MZN29" s="2"/>
      <c r="MZO29" s="2"/>
      <c r="MZP29" s="2"/>
      <c r="MZQ29" s="2"/>
      <c r="MZR29" s="2"/>
      <c r="MZS29" s="2"/>
      <c r="MZT29" s="2"/>
      <c r="MZU29" s="2"/>
      <c r="MZV29" s="2"/>
      <c r="MZW29" s="2"/>
      <c r="MZX29" s="2"/>
      <c r="MZY29" s="2"/>
      <c r="MZZ29" s="2"/>
      <c r="NAA29" s="2"/>
      <c r="NAB29" s="2"/>
      <c r="NAC29" s="2"/>
      <c r="NAD29" s="2"/>
      <c r="NAE29" s="2"/>
      <c r="NAF29" s="2"/>
      <c r="NAG29" s="2"/>
      <c r="NAH29" s="2"/>
      <c r="NAI29" s="2"/>
      <c r="NAJ29" s="2"/>
      <c r="NAK29" s="2"/>
      <c r="NAL29" s="2"/>
      <c r="NAM29" s="2"/>
      <c r="NAN29" s="2"/>
      <c r="NAO29" s="2"/>
      <c r="NAP29" s="2"/>
      <c r="NAQ29" s="2"/>
      <c r="NAR29" s="2"/>
      <c r="NAS29" s="2"/>
      <c r="NAT29" s="2"/>
      <c r="NAU29" s="2"/>
      <c r="NAV29" s="2"/>
      <c r="NAW29" s="2"/>
      <c r="NAX29" s="2"/>
      <c r="NAY29" s="2"/>
      <c r="NAZ29" s="2"/>
      <c r="NBA29" s="2"/>
      <c r="NBB29" s="2"/>
      <c r="NBC29" s="2"/>
      <c r="NBD29" s="2"/>
      <c r="NBE29" s="2"/>
      <c r="NBF29" s="2"/>
      <c r="NBG29" s="2"/>
      <c r="NBH29" s="2"/>
      <c r="NBI29" s="2"/>
      <c r="NBJ29" s="2"/>
      <c r="NBK29" s="2"/>
      <c r="NBL29" s="2"/>
      <c r="NBM29" s="2"/>
      <c r="NBN29" s="2"/>
      <c r="NBO29" s="2"/>
      <c r="NBP29" s="2"/>
      <c r="NBQ29" s="2"/>
      <c r="NBR29" s="2"/>
      <c r="NBS29" s="2"/>
      <c r="NBT29" s="2"/>
      <c r="NBU29" s="2"/>
      <c r="NBV29" s="2"/>
      <c r="NBW29" s="2"/>
      <c r="NBX29" s="2"/>
      <c r="NBY29" s="2"/>
      <c r="NBZ29" s="2"/>
      <c r="NCA29" s="2"/>
      <c r="NCB29" s="2"/>
      <c r="NCC29" s="2"/>
      <c r="NCD29" s="2"/>
      <c r="NCE29" s="2"/>
      <c r="NCF29" s="2"/>
      <c r="NCG29" s="2"/>
      <c r="NCH29" s="2"/>
      <c r="NCI29" s="2"/>
      <c r="NCJ29" s="2"/>
      <c r="NCK29" s="2"/>
      <c r="NCL29" s="2"/>
      <c r="NCM29" s="2"/>
      <c r="NCN29" s="2"/>
      <c r="NCO29" s="2"/>
      <c r="NCP29" s="2"/>
      <c r="NCQ29" s="2"/>
      <c r="NCR29" s="2"/>
      <c r="NCS29" s="2"/>
      <c r="NCT29" s="2"/>
      <c r="NCU29" s="2"/>
      <c r="NCV29" s="2"/>
      <c r="NCW29" s="2"/>
      <c r="NCX29" s="2"/>
      <c r="NCY29" s="2"/>
      <c r="NCZ29" s="2"/>
      <c r="NDA29" s="2"/>
      <c r="NDB29" s="2"/>
      <c r="NDC29" s="2"/>
      <c r="NDD29" s="2"/>
      <c r="NDE29" s="2"/>
      <c r="NDF29" s="2"/>
      <c r="NDG29" s="2"/>
      <c r="NDH29" s="2"/>
      <c r="NDI29" s="2"/>
      <c r="NDJ29" s="2"/>
      <c r="NDK29" s="2"/>
      <c r="NDL29" s="2"/>
      <c r="NDM29" s="2"/>
      <c r="NDN29" s="2"/>
      <c r="NDO29" s="2"/>
      <c r="NDP29" s="2"/>
      <c r="NDQ29" s="2"/>
      <c r="NDR29" s="2"/>
      <c r="NDS29" s="2"/>
      <c r="NDT29" s="2"/>
      <c r="NDU29" s="2"/>
      <c r="NDV29" s="2"/>
      <c r="NDW29" s="2"/>
      <c r="NDX29" s="2"/>
      <c r="NDY29" s="2"/>
      <c r="NDZ29" s="2"/>
      <c r="NEA29" s="2"/>
      <c r="NEB29" s="2"/>
      <c r="NEC29" s="2"/>
      <c r="NED29" s="2"/>
      <c r="NEE29" s="2"/>
      <c r="NEF29" s="2"/>
      <c r="NEG29" s="2"/>
      <c r="NEH29" s="2"/>
      <c r="NEI29" s="2"/>
      <c r="NEJ29" s="2"/>
      <c r="NEK29" s="2"/>
      <c r="NEL29" s="2"/>
      <c r="NEM29" s="2"/>
      <c r="NEN29" s="2"/>
      <c r="NEO29" s="2"/>
      <c r="NEP29" s="2"/>
      <c r="NEQ29" s="2"/>
      <c r="NER29" s="2"/>
      <c r="NES29" s="2"/>
      <c r="NET29" s="2"/>
      <c r="NEU29" s="2"/>
      <c r="NEV29" s="2"/>
      <c r="NEW29" s="2"/>
      <c r="NEX29" s="2"/>
      <c r="NEY29" s="2"/>
      <c r="NEZ29" s="2"/>
      <c r="NFA29" s="2"/>
      <c r="NFB29" s="2"/>
      <c r="NFC29" s="2"/>
      <c r="NFD29" s="2"/>
      <c r="NFE29" s="2"/>
      <c r="NFF29" s="2"/>
      <c r="NFG29" s="2"/>
      <c r="NFH29" s="2"/>
      <c r="NFI29" s="2"/>
      <c r="NFJ29" s="2"/>
      <c r="NFK29" s="2"/>
      <c r="NFL29" s="2"/>
      <c r="NFM29" s="2"/>
      <c r="NFN29" s="2"/>
      <c r="NFO29" s="2"/>
      <c r="NFP29" s="2"/>
      <c r="NFQ29" s="2"/>
      <c r="NFR29" s="2"/>
      <c r="NFS29" s="2"/>
      <c r="NFT29" s="2"/>
      <c r="NFU29" s="2"/>
      <c r="NFV29" s="2"/>
      <c r="NFW29" s="2"/>
      <c r="NFX29" s="2"/>
      <c r="NFY29" s="2"/>
      <c r="NFZ29" s="2"/>
      <c r="NGA29" s="2"/>
      <c r="NGB29" s="2"/>
      <c r="NGC29" s="2"/>
      <c r="NGD29" s="2"/>
      <c r="NGE29" s="2"/>
      <c r="NGF29" s="2"/>
      <c r="NGG29" s="2"/>
      <c r="NGH29" s="2"/>
      <c r="NGI29" s="2"/>
      <c r="NGJ29" s="2"/>
      <c r="NGK29" s="2"/>
      <c r="NGL29" s="2"/>
      <c r="NGM29" s="2"/>
      <c r="NGN29" s="2"/>
      <c r="NGO29" s="2"/>
      <c r="NGP29" s="2"/>
      <c r="NGQ29" s="2"/>
      <c r="NGR29" s="2"/>
      <c r="NGS29" s="2"/>
      <c r="NGT29" s="2"/>
      <c r="NGU29" s="2"/>
      <c r="NGV29" s="2"/>
      <c r="NGW29" s="2"/>
      <c r="NGX29" s="2"/>
      <c r="NGY29" s="2"/>
      <c r="NGZ29" s="2"/>
      <c r="NHA29" s="2"/>
      <c r="NHB29" s="2"/>
      <c r="NHC29" s="2"/>
      <c r="NHD29" s="2"/>
      <c r="NHE29" s="2"/>
      <c r="NHF29" s="2"/>
      <c r="NHG29" s="2"/>
      <c r="NHH29" s="2"/>
      <c r="NHI29" s="2"/>
      <c r="NHJ29" s="2"/>
      <c r="NHK29" s="2"/>
      <c r="NHL29" s="2"/>
      <c r="NHM29" s="2"/>
      <c r="NHN29" s="2"/>
      <c r="NHO29" s="2"/>
      <c r="NHP29" s="2"/>
      <c r="NHQ29" s="2"/>
      <c r="NHR29" s="2"/>
      <c r="NHS29" s="2"/>
      <c r="NHT29" s="2"/>
      <c r="NHU29" s="2"/>
      <c r="NHV29" s="2"/>
      <c r="NHW29" s="2"/>
      <c r="NHX29" s="2"/>
      <c r="NHY29" s="2"/>
      <c r="NHZ29" s="2"/>
      <c r="NIA29" s="2"/>
      <c r="NIB29" s="2"/>
      <c r="NIC29" s="2"/>
      <c r="NID29" s="2"/>
      <c r="NIE29" s="2"/>
      <c r="NIF29" s="2"/>
      <c r="NIG29" s="2"/>
      <c r="NIH29" s="2"/>
      <c r="NII29" s="2"/>
      <c r="NIJ29" s="2"/>
      <c r="NIK29" s="2"/>
      <c r="NIL29" s="2"/>
      <c r="NIM29" s="2"/>
      <c r="NIN29" s="2"/>
      <c r="NIO29" s="2"/>
      <c r="NIP29" s="2"/>
      <c r="NIQ29" s="2"/>
      <c r="NIR29" s="2"/>
      <c r="NIS29" s="2"/>
      <c r="NIT29" s="2"/>
      <c r="NIU29" s="2"/>
      <c r="NIV29" s="2"/>
      <c r="NIW29" s="2"/>
      <c r="NIX29" s="2"/>
      <c r="NIY29" s="2"/>
      <c r="NIZ29" s="2"/>
      <c r="NJA29" s="2"/>
      <c r="NJB29" s="2"/>
      <c r="NJC29" s="2"/>
      <c r="NJD29" s="2"/>
      <c r="NJE29" s="2"/>
      <c r="NJF29" s="2"/>
      <c r="NJG29" s="2"/>
      <c r="NJH29" s="2"/>
      <c r="NJI29" s="2"/>
      <c r="NJJ29" s="2"/>
      <c r="NJK29" s="2"/>
      <c r="NJL29" s="2"/>
      <c r="NJM29" s="2"/>
      <c r="NJN29" s="2"/>
      <c r="NJO29" s="2"/>
      <c r="NJP29" s="2"/>
      <c r="NJQ29" s="2"/>
      <c r="NJR29" s="2"/>
      <c r="NJS29" s="2"/>
      <c r="NJT29" s="2"/>
      <c r="NJU29" s="2"/>
      <c r="NJV29" s="2"/>
      <c r="NJW29" s="2"/>
      <c r="NJX29" s="2"/>
      <c r="NJY29" s="2"/>
      <c r="NJZ29" s="2"/>
      <c r="NKA29" s="2"/>
      <c r="NKB29" s="2"/>
      <c r="NKC29" s="2"/>
      <c r="NKD29" s="2"/>
      <c r="NKE29" s="2"/>
      <c r="NKF29" s="2"/>
      <c r="NKG29" s="2"/>
      <c r="NKH29" s="2"/>
      <c r="NKI29" s="2"/>
      <c r="NKJ29" s="2"/>
      <c r="NKK29" s="2"/>
      <c r="NKL29" s="2"/>
      <c r="NKM29" s="2"/>
      <c r="NKN29" s="2"/>
      <c r="NKO29" s="2"/>
      <c r="NKP29" s="2"/>
      <c r="NKQ29" s="2"/>
      <c r="NKR29" s="2"/>
      <c r="NKS29" s="2"/>
      <c r="NKT29" s="2"/>
      <c r="NKU29" s="2"/>
      <c r="NKV29" s="2"/>
      <c r="NKW29" s="2"/>
      <c r="NKX29" s="2"/>
      <c r="NKY29" s="2"/>
      <c r="NKZ29" s="2"/>
      <c r="NLA29" s="2"/>
      <c r="NLB29" s="2"/>
      <c r="NLC29" s="2"/>
      <c r="NLD29" s="2"/>
      <c r="NLE29" s="2"/>
      <c r="NLF29" s="2"/>
      <c r="NLG29" s="2"/>
      <c r="NLH29" s="2"/>
      <c r="NLI29" s="2"/>
      <c r="NLJ29" s="2"/>
      <c r="NLK29" s="2"/>
      <c r="NLL29" s="2"/>
      <c r="NLM29" s="2"/>
      <c r="NLN29" s="2"/>
      <c r="NLO29" s="2"/>
      <c r="NLP29" s="2"/>
      <c r="NLQ29" s="2"/>
      <c r="NLR29" s="2"/>
      <c r="NLS29" s="2"/>
      <c r="NLT29" s="2"/>
      <c r="NLU29" s="2"/>
      <c r="NLV29" s="2"/>
      <c r="NLW29" s="2"/>
      <c r="NLX29" s="2"/>
      <c r="NLY29" s="2"/>
      <c r="NLZ29" s="2"/>
      <c r="NMA29" s="2"/>
      <c r="NMB29" s="2"/>
      <c r="NMC29" s="2"/>
      <c r="NMD29" s="2"/>
      <c r="NME29" s="2"/>
      <c r="NMF29" s="2"/>
      <c r="NMG29" s="2"/>
      <c r="NMH29" s="2"/>
      <c r="NMI29" s="2"/>
      <c r="NMJ29" s="2"/>
      <c r="NMK29" s="2"/>
      <c r="NML29" s="2"/>
      <c r="NMM29" s="2"/>
      <c r="NMN29" s="2"/>
      <c r="NMO29" s="2"/>
      <c r="NMP29" s="2"/>
      <c r="NMQ29" s="2"/>
      <c r="NMR29" s="2"/>
      <c r="NMS29" s="2"/>
      <c r="NMT29" s="2"/>
      <c r="NMU29" s="2"/>
      <c r="NMV29" s="2"/>
      <c r="NMW29" s="2"/>
      <c r="NMX29" s="2"/>
      <c r="NMY29" s="2"/>
      <c r="NMZ29" s="2"/>
      <c r="NNA29" s="2"/>
      <c r="NNB29" s="2"/>
      <c r="NNC29" s="2"/>
      <c r="NND29" s="2"/>
      <c r="NNE29" s="2"/>
      <c r="NNF29" s="2"/>
      <c r="NNG29" s="2"/>
      <c r="NNH29" s="2"/>
      <c r="NNI29" s="2"/>
      <c r="NNJ29" s="2"/>
      <c r="NNK29" s="2"/>
      <c r="NNL29" s="2"/>
      <c r="NNM29" s="2"/>
      <c r="NNN29" s="2"/>
      <c r="NNO29" s="2"/>
      <c r="NNP29" s="2"/>
      <c r="NNQ29" s="2"/>
      <c r="NNR29" s="2"/>
      <c r="NNS29" s="2"/>
      <c r="NNT29" s="2"/>
      <c r="NNU29" s="2"/>
      <c r="NNV29" s="2"/>
      <c r="NNW29" s="2"/>
      <c r="NNX29" s="2"/>
      <c r="NNY29" s="2"/>
      <c r="NNZ29" s="2"/>
      <c r="NOA29" s="2"/>
      <c r="NOB29" s="2"/>
      <c r="NOC29" s="2"/>
      <c r="NOD29" s="2"/>
      <c r="NOE29" s="2"/>
      <c r="NOF29" s="2"/>
      <c r="NOG29" s="2"/>
      <c r="NOH29" s="2"/>
      <c r="NOI29" s="2"/>
      <c r="NOJ29" s="2"/>
      <c r="NOK29" s="2"/>
      <c r="NOL29" s="2"/>
      <c r="NOM29" s="2"/>
      <c r="NON29" s="2"/>
      <c r="NOO29" s="2"/>
      <c r="NOP29" s="2"/>
      <c r="NOQ29" s="2"/>
      <c r="NOR29" s="2"/>
      <c r="NOS29" s="2"/>
      <c r="NOT29" s="2"/>
      <c r="NOU29" s="2"/>
      <c r="NOV29" s="2"/>
      <c r="NOW29" s="2"/>
      <c r="NOX29" s="2"/>
      <c r="NOY29" s="2"/>
      <c r="NOZ29" s="2"/>
      <c r="NPA29" s="2"/>
      <c r="NPB29" s="2"/>
      <c r="NPC29" s="2"/>
      <c r="NPD29" s="2"/>
      <c r="NPE29" s="2"/>
      <c r="NPF29" s="2"/>
      <c r="NPG29" s="2"/>
      <c r="NPH29" s="2"/>
      <c r="NPI29" s="2"/>
      <c r="NPJ29" s="2"/>
      <c r="NPK29" s="2"/>
      <c r="NPL29" s="2"/>
      <c r="NPM29" s="2"/>
      <c r="NPN29" s="2"/>
      <c r="NPO29" s="2"/>
      <c r="NPP29" s="2"/>
      <c r="NPQ29" s="2"/>
      <c r="NPR29" s="2"/>
      <c r="NPS29" s="2"/>
      <c r="NPT29" s="2"/>
      <c r="NPU29" s="2"/>
      <c r="NPV29" s="2"/>
      <c r="NPW29" s="2"/>
      <c r="NPX29" s="2"/>
      <c r="NPY29" s="2"/>
      <c r="NPZ29" s="2"/>
      <c r="NQA29" s="2"/>
      <c r="NQB29" s="2"/>
      <c r="NQC29" s="2"/>
      <c r="NQD29" s="2"/>
      <c r="NQE29" s="2"/>
      <c r="NQF29" s="2"/>
      <c r="NQG29" s="2"/>
      <c r="NQH29" s="2"/>
      <c r="NQI29" s="2"/>
      <c r="NQJ29" s="2"/>
      <c r="NQK29" s="2"/>
      <c r="NQL29" s="2"/>
      <c r="NQM29" s="2"/>
      <c r="NQN29" s="2"/>
      <c r="NQO29" s="2"/>
      <c r="NQP29" s="2"/>
      <c r="NQQ29" s="2"/>
      <c r="NQR29" s="2"/>
      <c r="NQS29" s="2"/>
      <c r="NQT29" s="2"/>
      <c r="NQU29" s="2"/>
      <c r="NQV29" s="2"/>
      <c r="NQW29" s="2"/>
      <c r="NQX29" s="2"/>
      <c r="NQY29" s="2"/>
      <c r="NQZ29" s="2"/>
      <c r="NRA29" s="2"/>
      <c r="NRB29" s="2"/>
      <c r="NRC29" s="2"/>
      <c r="NRD29" s="2"/>
      <c r="NRE29" s="2"/>
      <c r="NRF29" s="2"/>
      <c r="NRG29" s="2"/>
      <c r="NRH29" s="2"/>
      <c r="NRI29" s="2"/>
      <c r="NRJ29" s="2"/>
      <c r="NRK29" s="2"/>
      <c r="NRL29" s="2"/>
      <c r="NRM29" s="2"/>
      <c r="NRN29" s="2"/>
      <c r="NRO29" s="2"/>
      <c r="NRP29" s="2"/>
      <c r="NRQ29" s="2"/>
      <c r="NRR29" s="2"/>
      <c r="NRS29" s="2"/>
      <c r="NRT29" s="2"/>
      <c r="NRU29" s="2"/>
      <c r="NRV29" s="2"/>
      <c r="NRW29" s="2"/>
      <c r="NRX29" s="2"/>
      <c r="NRY29" s="2"/>
      <c r="NRZ29" s="2"/>
      <c r="NSA29" s="2"/>
      <c r="NSB29" s="2"/>
      <c r="NSC29" s="2"/>
      <c r="NSD29" s="2"/>
      <c r="NSE29" s="2"/>
      <c r="NSF29" s="2"/>
      <c r="NSG29" s="2"/>
      <c r="NSH29" s="2"/>
      <c r="NSI29" s="2"/>
      <c r="NSJ29" s="2"/>
      <c r="NSK29" s="2"/>
      <c r="NSL29" s="2"/>
      <c r="NSM29" s="2"/>
      <c r="NSN29" s="2"/>
      <c r="NSO29" s="2"/>
      <c r="NSP29" s="2"/>
      <c r="NSQ29" s="2"/>
      <c r="NSR29" s="2"/>
      <c r="NSS29" s="2"/>
      <c r="NST29" s="2"/>
      <c r="NSU29" s="2"/>
      <c r="NSV29" s="2"/>
      <c r="NSW29" s="2"/>
      <c r="NSX29" s="2"/>
      <c r="NSY29" s="2"/>
      <c r="NSZ29" s="2"/>
      <c r="NTA29" s="2"/>
      <c r="NTB29" s="2"/>
      <c r="NTC29" s="2"/>
      <c r="NTD29" s="2"/>
      <c r="NTE29" s="2"/>
      <c r="NTF29" s="2"/>
      <c r="NTG29" s="2"/>
      <c r="NTH29" s="2"/>
      <c r="NTI29" s="2"/>
      <c r="NTJ29" s="2"/>
      <c r="NTK29" s="2"/>
      <c r="NTL29" s="2"/>
      <c r="NTM29" s="2"/>
      <c r="NTN29" s="2"/>
      <c r="NTO29" s="2"/>
      <c r="NTP29" s="2"/>
      <c r="NTQ29" s="2"/>
      <c r="NTR29" s="2"/>
      <c r="NTS29" s="2"/>
      <c r="NTT29" s="2"/>
      <c r="NTU29" s="2"/>
      <c r="NTV29" s="2"/>
      <c r="NTW29" s="2"/>
      <c r="NTX29" s="2"/>
      <c r="NTY29" s="2"/>
      <c r="NTZ29" s="2"/>
      <c r="NUA29" s="2"/>
      <c r="NUB29" s="2"/>
      <c r="NUC29" s="2"/>
      <c r="NUD29" s="2"/>
      <c r="NUE29" s="2"/>
      <c r="NUF29" s="2"/>
      <c r="NUG29" s="2"/>
      <c r="NUH29" s="2"/>
      <c r="NUI29" s="2"/>
      <c r="NUJ29" s="2"/>
      <c r="NUK29" s="2"/>
      <c r="NUL29" s="2"/>
      <c r="NUM29" s="2"/>
      <c r="NUN29" s="2"/>
      <c r="NUO29" s="2"/>
      <c r="NUP29" s="2"/>
      <c r="NUQ29" s="2"/>
      <c r="NUR29" s="2"/>
      <c r="NUS29" s="2"/>
      <c r="NUT29" s="2"/>
      <c r="NUU29" s="2"/>
      <c r="NUV29" s="2"/>
      <c r="NUW29" s="2"/>
      <c r="NUX29" s="2"/>
      <c r="NUY29" s="2"/>
      <c r="NUZ29" s="2"/>
      <c r="NVA29" s="2"/>
      <c r="NVB29" s="2"/>
      <c r="NVC29" s="2"/>
      <c r="NVD29" s="2"/>
      <c r="NVE29" s="2"/>
      <c r="NVF29" s="2"/>
      <c r="NVG29" s="2"/>
      <c r="NVH29" s="2"/>
      <c r="NVI29" s="2"/>
      <c r="NVJ29" s="2"/>
      <c r="NVK29" s="2"/>
      <c r="NVL29" s="2"/>
      <c r="NVM29" s="2"/>
      <c r="NVN29" s="2"/>
      <c r="NVO29" s="2"/>
      <c r="NVP29" s="2"/>
      <c r="NVQ29" s="2"/>
      <c r="NVR29" s="2"/>
      <c r="NVS29" s="2"/>
      <c r="NVT29" s="2"/>
      <c r="NVU29" s="2"/>
      <c r="NVV29" s="2"/>
      <c r="NVW29" s="2"/>
      <c r="NVX29" s="2"/>
      <c r="NVY29" s="2"/>
      <c r="NVZ29" s="2"/>
      <c r="NWA29" s="2"/>
      <c r="NWB29" s="2"/>
      <c r="NWC29" s="2"/>
      <c r="NWD29" s="2"/>
      <c r="NWE29" s="2"/>
      <c r="NWF29" s="2"/>
      <c r="NWG29" s="2"/>
      <c r="NWH29" s="2"/>
      <c r="NWI29" s="2"/>
      <c r="NWJ29" s="2"/>
      <c r="NWK29" s="2"/>
      <c r="NWL29" s="2"/>
      <c r="NWM29" s="2"/>
      <c r="NWN29" s="2"/>
      <c r="NWO29" s="2"/>
      <c r="NWP29" s="2"/>
      <c r="NWQ29" s="2"/>
      <c r="NWR29" s="2"/>
      <c r="NWS29" s="2"/>
      <c r="NWT29" s="2"/>
      <c r="NWU29" s="2"/>
      <c r="NWV29" s="2"/>
      <c r="NWW29" s="2"/>
      <c r="NWX29" s="2"/>
      <c r="NWY29" s="2"/>
      <c r="NWZ29" s="2"/>
      <c r="NXA29" s="2"/>
      <c r="NXB29" s="2"/>
      <c r="NXC29" s="2"/>
      <c r="NXD29" s="2"/>
      <c r="NXE29" s="2"/>
      <c r="NXF29" s="2"/>
      <c r="NXG29" s="2"/>
      <c r="NXH29" s="2"/>
      <c r="NXI29" s="2"/>
      <c r="NXJ29" s="2"/>
      <c r="NXK29" s="2"/>
      <c r="NXL29" s="2"/>
      <c r="NXM29" s="2"/>
      <c r="NXN29" s="2"/>
      <c r="NXO29" s="2"/>
      <c r="NXP29" s="2"/>
      <c r="NXQ29" s="2"/>
      <c r="NXR29" s="2"/>
      <c r="NXS29" s="2"/>
      <c r="NXT29" s="2"/>
      <c r="NXU29" s="2"/>
      <c r="NXV29" s="2"/>
      <c r="NXW29" s="2"/>
      <c r="NXX29" s="2"/>
      <c r="NXY29" s="2"/>
      <c r="NXZ29" s="2"/>
      <c r="NYA29" s="2"/>
      <c r="NYB29" s="2"/>
      <c r="NYC29" s="2"/>
      <c r="NYD29" s="2"/>
      <c r="NYE29" s="2"/>
      <c r="NYF29" s="2"/>
      <c r="NYG29" s="2"/>
      <c r="NYH29" s="2"/>
      <c r="NYI29" s="2"/>
      <c r="NYJ29" s="2"/>
      <c r="NYK29" s="2"/>
      <c r="NYL29" s="2"/>
      <c r="NYM29" s="2"/>
      <c r="NYN29" s="2"/>
      <c r="NYO29" s="2"/>
      <c r="NYP29" s="2"/>
      <c r="NYQ29" s="2"/>
      <c r="NYR29" s="2"/>
      <c r="NYS29" s="2"/>
      <c r="NYT29" s="2"/>
      <c r="NYU29" s="2"/>
      <c r="NYV29" s="2"/>
      <c r="NYW29" s="2"/>
      <c r="NYX29" s="2"/>
      <c r="NYY29" s="2"/>
      <c r="NYZ29" s="2"/>
      <c r="NZA29" s="2"/>
      <c r="NZB29" s="2"/>
      <c r="NZC29" s="2"/>
      <c r="NZD29" s="2"/>
      <c r="NZE29" s="2"/>
      <c r="NZF29" s="2"/>
      <c r="NZG29" s="2"/>
      <c r="NZH29" s="2"/>
      <c r="NZI29" s="2"/>
      <c r="NZJ29" s="2"/>
      <c r="NZK29" s="2"/>
      <c r="NZL29" s="2"/>
      <c r="NZM29" s="2"/>
      <c r="NZN29" s="2"/>
      <c r="NZO29" s="2"/>
      <c r="NZP29" s="2"/>
      <c r="NZQ29" s="2"/>
      <c r="NZR29" s="2"/>
      <c r="NZS29" s="2"/>
      <c r="NZT29" s="2"/>
      <c r="NZU29" s="2"/>
      <c r="NZV29" s="2"/>
      <c r="NZW29" s="2"/>
      <c r="NZX29" s="2"/>
      <c r="NZY29" s="2"/>
      <c r="NZZ29" s="2"/>
      <c r="OAA29" s="2"/>
      <c r="OAB29" s="2"/>
      <c r="OAC29" s="2"/>
      <c r="OAD29" s="2"/>
      <c r="OAE29" s="2"/>
      <c r="OAF29" s="2"/>
      <c r="OAG29" s="2"/>
      <c r="OAH29" s="2"/>
      <c r="OAI29" s="2"/>
      <c r="OAJ29" s="2"/>
      <c r="OAK29" s="2"/>
      <c r="OAL29" s="2"/>
      <c r="OAM29" s="2"/>
      <c r="OAN29" s="2"/>
      <c r="OAO29" s="2"/>
      <c r="OAP29" s="2"/>
      <c r="OAQ29" s="2"/>
      <c r="OAR29" s="2"/>
      <c r="OAS29" s="2"/>
      <c r="OAT29" s="2"/>
      <c r="OAU29" s="2"/>
      <c r="OAV29" s="2"/>
      <c r="OAW29" s="2"/>
      <c r="OAX29" s="2"/>
      <c r="OAY29" s="2"/>
      <c r="OAZ29" s="2"/>
      <c r="OBA29" s="2"/>
      <c r="OBB29" s="2"/>
      <c r="OBC29" s="2"/>
      <c r="OBD29" s="2"/>
      <c r="OBE29" s="2"/>
      <c r="OBF29" s="2"/>
      <c r="OBG29" s="2"/>
      <c r="OBH29" s="2"/>
      <c r="OBI29" s="2"/>
      <c r="OBJ29" s="2"/>
      <c r="OBK29" s="2"/>
      <c r="OBL29" s="2"/>
      <c r="OBM29" s="2"/>
      <c r="OBN29" s="2"/>
      <c r="OBO29" s="2"/>
      <c r="OBP29" s="2"/>
      <c r="OBQ29" s="2"/>
      <c r="OBR29" s="2"/>
      <c r="OBS29" s="2"/>
      <c r="OBT29" s="2"/>
      <c r="OBU29" s="2"/>
      <c r="OBV29" s="2"/>
      <c r="OBW29" s="2"/>
      <c r="OBX29" s="2"/>
      <c r="OBY29" s="2"/>
      <c r="OBZ29" s="2"/>
      <c r="OCA29" s="2"/>
      <c r="OCB29" s="2"/>
      <c r="OCC29" s="2"/>
      <c r="OCD29" s="2"/>
      <c r="OCE29" s="2"/>
      <c r="OCF29" s="2"/>
      <c r="OCG29" s="2"/>
      <c r="OCH29" s="2"/>
      <c r="OCI29" s="2"/>
      <c r="OCJ29" s="2"/>
      <c r="OCK29" s="2"/>
      <c r="OCL29" s="2"/>
      <c r="OCM29" s="2"/>
      <c r="OCN29" s="2"/>
      <c r="OCO29" s="2"/>
      <c r="OCP29" s="2"/>
      <c r="OCQ29" s="2"/>
      <c r="OCR29" s="2"/>
      <c r="OCS29" s="2"/>
      <c r="OCT29" s="2"/>
      <c r="OCU29" s="2"/>
      <c r="OCV29" s="2"/>
      <c r="OCW29" s="2"/>
      <c r="OCX29" s="2"/>
      <c r="OCY29" s="2"/>
      <c r="OCZ29" s="2"/>
      <c r="ODA29" s="2"/>
      <c r="ODB29" s="2"/>
      <c r="ODC29" s="2"/>
      <c r="ODD29" s="2"/>
      <c r="ODE29" s="2"/>
      <c r="ODF29" s="2"/>
      <c r="ODG29" s="2"/>
      <c r="ODH29" s="2"/>
      <c r="ODI29" s="2"/>
      <c r="ODJ29" s="2"/>
      <c r="ODK29" s="2"/>
      <c r="ODL29" s="2"/>
      <c r="ODM29" s="2"/>
      <c r="ODN29" s="2"/>
      <c r="ODO29" s="2"/>
      <c r="ODP29" s="2"/>
      <c r="ODQ29" s="2"/>
      <c r="ODR29" s="2"/>
      <c r="ODS29" s="2"/>
      <c r="ODT29" s="2"/>
      <c r="ODU29" s="2"/>
      <c r="ODV29" s="2"/>
      <c r="ODW29" s="2"/>
      <c r="ODX29" s="2"/>
      <c r="ODY29" s="2"/>
      <c r="ODZ29" s="2"/>
      <c r="OEA29" s="2"/>
      <c r="OEB29" s="2"/>
      <c r="OEC29" s="2"/>
      <c r="OED29" s="2"/>
      <c r="OEE29" s="2"/>
      <c r="OEF29" s="2"/>
      <c r="OEG29" s="2"/>
      <c r="OEH29" s="2"/>
      <c r="OEI29" s="2"/>
      <c r="OEJ29" s="2"/>
      <c r="OEK29" s="2"/>
      <c r="OEL29" s="2"/>
      <c r="OEM29" s="2"/>
      <c r="OEN29" s="2"/>
      <c r="OEO29" s="2"/>
      <c r="OEP29" s="2"/>
      <c r="OEQ29" s="2"/>
      <c r="OER29" s="2"/>
      <c r="OES29" s="2"/>
      <c r="OET29" s="2"/>
      <c r="OEU29" s="2"/>
      <c r="OEV29" s="2"/>
      <c r="OEW29" s="2"/>
      <c r="OEX29" s="2"/>
      <c r="OEY29" s="2"/>
      <c r="OEZ29" s="2"/>
      <c r="OFA29" s="2"/>
      <c r="OFB29" s="2"/>
      <c r="OFC29" s="2"/>
      <c r="OFD29" s="2"/>
      <c r="OFE29" s="2"/>
      <c r="OFF29" s="2"/>
      <c r="OFG29" s="2"/>
      <c r="OFH29" s="2"/>
      <c r="OFI29" s="2"/>
      <c r="OFJ29" s="2"/>
      <c r="OFK29" s="2"/>
      <c r="OFL29" s="2"/>
      <c r="OFM29" s="2"/>
      <c r="OFN29" s="2"/>
      <c r="OFO29" s="2"/>
      <c r="OFP29" s="2"/>
      <c r="OFQ29" s="2"/>
      <c r="OFR29" s="2"/>
      <c r="OFS29" s="2"/>
      <c r="OFT29" s="2"/>
      <c r="OFU29" s="2"/>
      <c r="OFV29" s="2"/>
      <c r="OFW29" s="2"/>
      <c r="OFX29" s="2"/>
      <c r="OFY29" s="2"/>
      <c r="OFZ29" s="2"/>
      <c r="OGA29" s="2"/>
      <c r="OGB29" s="2"/>
      <c r="OGC29" s="2"/>
      <c r="OGD29" s="2"/>
      <c r="OGE29" s="2"/>
      <c r="OGF29" s="2"/>
      <c r="OGG29" s="2"/>
      <c r="OGH29" s="2"/>
      <c r="OGI29" s="2"/>
      <c r="OGJ29" s="2"/>
      <c r="OGK29" s="2"/>
      <c r="OGL29" s="2"/>
      <c r="OGM29" s="2"/>
      <c r="OGN29" s="2"/>
      <c r="OGO29" s="2"/>
      <c r="OGP29" s="2"/>
      <c r="OGQ29" s="2"/>
      <c r="OGR29" s="2"/>
      <c r="OGS29" s="2"/>
      <c r="OGT29" s="2"/>
      <c r="OGU29" s="2"/>
      <c r="OGV29" s="2"/>
      <c r="OGW29" s="2"/>
      <c r="OGX29" s="2"/>
      <c r="OGY29" s="2"/>
      <c r="OGZ29" s="2"/>
      <c r="OHA29" s="2"/>
      <c r="OHB29" s="2"/>
      <c r="OHC29" s="2"/>
      <c r="OHD29" s="2"/>
      <c r="OHE29" s="2"/>
      <c r="OHF29" s="2"/>
      <c r="OHG29" s="2"/>
      <c r="OHH29" s="2"/>
      <c r="OHI29" s="2"/>
      <c r="OHJ29" s="2"/>
      <c r="OHK29" s="2"/>
      <c r="OHL29" s="2"/>
      <c r="OHM29" s="2"/>
      <c r="OHN29" s="2"/>
      <c r="OHO29" s="2"/>
      <c r="OHP29" s="2"/>
      <c r="OHQ29" s="2"/>
      <c r="OHR29" s="2"/>
      <c r="OHS29" s="2"/>
      <c r="OHT29" s="2"/>
      <c r="OHU29" s="2"/>
      <c r="OHV29" s="2"/>
      <c r="OHW29" s="2"/>
      <c r="OHX29" s="2"/>
      <c r="OHY29" s="2"/>
      <c r="OHZ29" s="2"/>
      <c r="OIA29" s="2"/>
      <c r="OIB29" s="2"/>
      <c r="OIC29" s="2"/>
      <c r="OID29" s="2"/>
      <c r="OIE29" s="2"/>
      <c r="OIF29" s="2"/>
      <c r="OIG29" s="2"/>
      <c r="OIH29" s="2"/>
      <c r="OII29" s="2"/>
      <c r="OIJ29" s="2"/>
      <c r="OIK29" s="2"/>
      <c r="OIL29" s="2"/>
      <c r="OIM29" s="2"/>
      <c r="OIN29" s="2"/>
      <c r="OIO29" s="2"/>
      <c r="OIP29" s="2"/>
      <c r="OIQ29" s="2"/>
      <c r="OIR29" s="2"/>
      <c r="OIS29" s="2"/>
      <c r="OIT29" s="2"/>
      <c r="OIU29" s="2"/>
      <c r="OIV29" s="2"/>
      <c r="OIW29" s="2"/>
      <c r="OIX29" s="2"/>
      <c r="OIY29" s="2"/>
      <c r="OIZ29" s="2"/>
      <c r="OJA29" s="2"/>
      <c r="OJB29" s="2"/>
      <c r="OJC29" s="2"/>
      <c r="OJD29" s="2"/>
      <c r="OJE29" s="2"/>
      <c r="OJF29" s="2"/>
      <c r="OJG29" s="2"/>
      <c r="OJH29" s="2"/>
      <c r="OJI29" s="2"/>
      <c r="OJJ29" s="2"/>
      <c r="OJK29" s="2"/>
      <c r="OJL29" s="2"/>
      <c r="OJM29" s="2"/>
      <c r="OJN29" s="2"/>
      <c r="OJO29" s="2"/>
      <c r="OJP29" s="2"/>
      <c r="OJQ29" s="2"/>
      <c r="OJR29" s="2"/>
      <c r="OJS29" s="2"/>
      <c r="OJT29" s="2"/>
      <c r="OJU29" s="2"/>
      <c r="OJV29" s="2"/>
      <c r="OJW29" s="2"/>
      <c r="OJX29" s="2"/>
      <c r="OJY29" s="2"/>
      <c r="OJZ29" s="2"/>
      <c r="OKA29" s="2"/>
      <c r="OKB29" s="2"/>
      <c r="OKC29" s="2"/>
      <c r="OKD29" s="2"/>
      <c r="OKE29" s="2"/>
      <c r="OKF29" s="2"/>
      <c r="OKG29" s="2"/>
      <c r="OKH29" s="2"/>
      <c r="OKI29" s="2"/>
      <c r="OKJ29" s="2"/>
      <c r="OKK29" s="2"/>
      <c r="OKL29" s="2"/>
      <c r="OKM29" s="2"/>
      <c r="OKN29" s="2"/>
      <c r="OKO29" s="2"/>
      <c r="OKP29" s="2"/>
      <c r="OKQ29" s="2"/>
      <c r="OKR29" s="2"/>
      <c r="OKS29" s="2"/>
      <c r="OKT29" s="2"/>
      <c r="OKU29" s="2"/>
      <c r="OKV29" s="2"/>
      <c r="OKW29" s="2"/>
      <c r="OKX29" s="2"/>
      <c r="OKY29" s="2"/>
      <c r="OKZ29" s="2"/>
      <c r="OLA29" s="2"/>
      <c r="OLB29" s="2"/>
      <c r="OLC29" s="2"/>
      <c r="OLD29" s="2"/>
      <c r="OLE29" s="2"/>
      <c r="OLF29" s="2"/>
      <c r="OLG29" s="2"/>
      <c r="OLH29" s="2"/>
      <c r="OLI29" s="2"/>
      <c r="OLJ29" s="2"/>
      <c r="OLK29" s="2"/>
      <c r="OLL29" s="2"/>
      <c r="OLM29" s="2"/>
      <c r="OLN29" s="2"/>
      <c r="OLO29" s="2"/>
      <c r="OLP29" s="2"/>
      <c r="OLQ29" s="2"/>
      <c r="OLR29" s="2"/>
      <c r="OLS29" s="2"/>
      <c r="OLT29" s="2"/>
      <c r="OLU29" s="2"/>
      <c r="OLV29" s="2"/>
      <c r="OLW29" s="2"/>
      <c r="OLX29" s="2"/>
      <c r="OLY29" s="2"/>
      <c r="OLZ29" s="2"/>
      <c r="OMA29" s="2"/>
      <c r="OMB29" s="2"/>
      <c r="OMC29" s="2"/>
      <c r="OMD29" s="2"/>
      <c r="OME29" s="2"/>
      <c r="OMF29" s="2"/>
      <c r="OMG29" s="2"/>
      <c r="OMH29" s="2"/>
      <c r="OMI29" s="2"/>
      <c r="OMJ29" s="2"/>
      <c r="OMK29" s="2"/>
      <c r="OML29" s="2"/>
      <c r="OMM29" s="2"/>
      <c r="OMN29" s="2"/>
      <c r="OMO29" s="2"/>
      <c r="OMP29" s="2"/>
      <c r="OMQ29" s="2"/>
      <c r="OMR29" s="2"/>
      <c r="OMS29" s="2"/>
      <c r="OMT29" s="2"/>
      <c r="OMU29" s="2"/>
      <c r="OMV29" s="2"/>
      <c r="OMW29" s="2"/>
      <c r="OMX29" s="2"/>
      <c r="OMY29" s="2"/>
      <c r="OMZ29" s="2"/>
      <c r="ONA29" s="2"/>
      <c r="ONB29" s="2"/>
      <c r="ONC29" s="2"/>
      <c r="OND29" s="2"/>
      <c r="ONE29" s="2"/>
      <c r="ONF29" s="2"/>
      <c r="ONG29" s="2"/>
      <c r="ONH29" s="2"/>
      <c r="ONI29" s="2"/>
      <c r="ONJ29" s="2"/>
      <c r="ONK29" s="2"/>
      <c r="ONL29" s="2"/>
      <c r="ONM29" s="2"/>
      <c r="ONN29" s="2"/>
      <c r="ONO29" s="2"/>
      <c r="ONP29" s="2"/>
      <c r="ONQ29" s="2"/>
      <c r="ONR29" s="2"/>
      <c r="ONS29" s="2"/>
      <c r="ONT29" s="2"/>
      <c r="ONU29" s="2"/>
      <c r="ONV29" s="2"/>
      <c r="ONW29" s="2"/>
      <c r="ONX29" s="2"/>
      <c r="ONY29" s="2"/>
      <c r="ONZ29" s="2"/>
      <c r="OOA29" s="2"/>
      <c r="OOB29" s="2"/>
      <c r="OOC29" s="2"/>
      <c r="OOD29" s="2"/>
      <c r="OOE29" s="2"/>
      <c r="OOF29" s="2"/>
      <c r="OOG29" s="2"/>
      <c r="OOH29" s="2"/>
      <c r="OOI29" s="2"/>
      <c r="OOJ29" s="2"/>
      <c r="OOK29" s="2"/>
      <c r="OOL29" s="2"/>
      <c r="OOM29" s="2"/>
      <c r="OON29" s="2"/>
      <c r="OOO29" s="2"/>
      <c r="OOP29" s="2"/>
      <c r="OOQ29" s="2"/>
      <c r="OOR29" s="2"/>
      <c r="OOS29" s="2"/>
      <c r="OOT29" s="2"/>
      <c r="OOU29" s="2"/>
      <c r="OOV29" s="2"/>
      <c r="OOW29" s="2"/>
      <c r="OOX29" s="2"/>
      <c r="OOY29" s="2"/>
      <c r="OOZ29" s="2"/>
      <c r="OPA29" s="2"/>
      <c r="OPB29" s="2"/>
      <c r="OPC29" s="2"/>
      <c r="OPD29" s="2"/>
      <c r="OPE29" s="2"/>
      <c r="OPF29" s="2"/>
      <c r="OPG29" s="2"/>
      <c r="OPH29" s="2"/>
      <c r="OPI29" s="2"/>
      <c r="OPJ29" s="2"/>
      <c r="OPK29" s="2"/>
      <c r="OPL29" s="2"/>
      <c r="OPM29" s="2"/>
      <c r="OPN29" s="2"/>
      <c r="OPO29" s="2"/>
      <c r="OPP29" s="2"/>
      <c r="OPQ29" s="2"/>
      <c r="OPR29" s="2"/>
      <c r="OPS29" s="2"/>
      <c r="OPT29" s="2"/>
      <c r="OPU29" s="2"/>
      <c r="OPV29" s="2"/>
      <c r="OPW29" s="2"/>
      <c r="OPX29" s="2"/>
      <c r="OPY29" s="2"/>
      <c r="OPZ29" s="2"/>
      <c r="OQA29" s="2"/>
      <c r="OQB29" s="2"/>
      <c r="OQC29" s="2"/>
      <c r="OQD29" s="2"/>
      <c r="OQE29" s="2"/>
      <c r="OQF29" s="2"/>
      <c r="OQG29" s="2"/>
      <c r="OQH29" s="2"/>
      <c r="OQI29" s="2"/>
      <c r="OQJ29" s="2"/>
      <c r="OQK29" s="2"/>
      <c r="OQL29" s="2"/>
      <c r="OQM29" s="2"/>
      <c r="OQN29" s="2"/>
      <c r="OQO29" s="2"/>
      <c r="OQP29" s="2"/>
      <c r="OQQ29" s="2"/>
      <c r="OQR29" s="2"/>
      <c r="OQS29" s="2"/>
      <c r="OQT29" s="2"/>
      <c r="OQU29" s="2"/>
      <c r="OQV29" s="2"/>
      <c r="OQW29" s="2"/>
      <c r="OQX29" s="2"/>
      <c r="OQY29" s="2"/>
      <c r="OQZ29" s="2"/>
      <c r="ORA29" s="2"/>
      <c r="ORB29" s="2"/>
      <c r="ORC29" s="2"/>
      <c r="ORD29" s="2"/>
      <c r="ORE29" s="2"/>
      <c r="ORF29" s="2"/>
      <c r="ORG29" s="2"/>
      <c r="ORH29" s="2"/>
      <c r="ORI29" s="2"/>
      <c r="ORJ29" s="2"/>
      <c r="ORK29" s="2"/>
      <c r="ORL29" s="2"/>
      <c r="ORM29" s="2"/>
      <c r="ORN29" s="2"/>
      <c r="ORO29" s="2"/>
      <c r="ORP29" s="2"/>
      <c r="ORQ29" s="2"/>
      <c r="ORR29" s="2"/>
      <c r="ORS29" s="2"/>
      <c r="ORT29" s="2"/>
      <c r="ORU29" s="2"/>
      <c r="ORV29" s="2"/>
      <c r="ORW29" s="2"/>
      <c r="ORX29" s="2"/>
      <c r="ORY29" s="2"/>
      <c r="ORZ29" s="2"/>
      <c r="OSA29" s="2"/>
      <c r="OSB29" s="2"/>
      <c r="OSC29" s="2"/>
      <c r="OSD29" s="2"/>
      <c r="OSE29" s="2"/>
      <c r="OSF29" s="2"/>
      <c r="OSG29" s="2"/>
      <c r="OSH29" s="2"/>
      <c r="OSI29" s="2"/>
      <c r="OSJ29" s="2"/>
      <c r="OSK29" s="2"/>
      <c r="OSL29" s="2"/>
      <c r="OSM29" s="2"/>
      <c r="OSN29" s="2"/>
      <c r="OSO29" s="2"/>
      <c r="OSP29" s="2"/>
      <c r="OSQ29" s="2"/>
      <c r="OSR29" s="2"/>
      <c r="OSS29" s="2"/>
      <c r="OST29" s="2"/>
      <c r="OSU29" s="2"/>
      <c r="OSV29" s="2"/>
      <c r="OSW29" s="2"/>
      <c r="OSX29" s="2"/>
      <c r="OSY29" s="2"/>
      <c r="OSZ29" s="2"/>
      <c r="OTA29" s="2"/>
      <c r="OTB29" s="2"/>
      <c r="OTC29" s="2"/>
      <c r="OTD29" s="2"/>
      <c r="OTE29" s="2"/>
      <c r="OTF29" s="2"/>
      <c r="OTG29" s="2"/>
      <c r="OTH29" s="2"/>
      <c r="OTI29" s="2"/>
      <c r="OTJ29" s="2"/>
      <c r="OTK29" s="2"/>
      <c r="OTL29" s="2"/>
      <c r="OTM29" s="2"/>
      <c r="OTN29" s="2"/>
      <c r="OTO29" s="2"/>
      <c r="OTP29" s="2"/>
      <c r="OTQ29" s="2"/>
      <c r="OTR29" s="2"/>
      <c r="OTS29" s="2"/>
      <c r="OTT29" s="2"/>
      <c r="OTU29" s="2"/>
      <c r="OTV29" s="2"/>
      <c r="OTW29" s="2"/>
      <c r="OTX29" s="2"/>
      <c r="OTY29" s="2"/>
      <c r="OTZ29" s="2"/>
      <c r="OUA29" s="2"/>
      <c r="OUB29" s="2"/>
      <c r="OUC29" s="2"/>
      <c r="OUD29" s="2"/>
      <c r="OUE29" s="2"/>
      <c r="OUF29" s="2"/>
      <c r="OUG29" s="2"/>
      <c r="OUH29" s="2"/>
      <c r="OUI29" s="2"/>
      <c r="OUJ29" s="2"/>
      <c r="OUK29" s="2"/>
      <c r="OUL29" s="2"/>
      <c r="OUM29" s="2"/>
      <c r="OUN29" s="2"/>
      <c r="OUO29" s="2"/>
      <c r="OUP29" s="2"/>
      <c r="OUQ29" s="2"/>
      <c r="OUR29" s="2"/>
      <c r="OUS29" s="2"/>
      <c r="OUT29" s="2"/>
      <c r="OUU29" s="2"/>
      <c r="OUV29" s="2"/>
      <c r="OUW29" s="2"/>
      <c r="OUX29" s="2"/>
      <c r="OUY29" s="2"/>
      <c r="OUZ29" s="2"/>
      <c r="OVA29" s="2"/>
      <c r="OVB29" s="2"/>
      <c r="OVC29" s="2"/>
      <c r="OVD29" s="2"/>
      <c r="OVE29" s="2"/>
      <c r="OVF29" s="2"/>
      <c r="OVG29" s="2"/>
      <c r="OVH29" s="2"/>
      <c r="OVI29" s="2"/>
      <c r="OVJ29" s="2"/>
      <c r="OVK29" s="2"/>
      <c r="OVL29" s="2"/>
      <c r="OVM29" s="2"/>
      <c r="OVN29" s="2"/>
      <c r="OVO29" s="2"/>
      <c r="OVP29" s="2"/>
      <c r="OVQ29" s="2"/>
      <c r="OVR29" s="2"/>
      <c r="OVS29" s="2"/>
      <c r="OVT29" s="2"/>
      <c r="OVU29" s="2"/>
      <c r="OVV29" s="2"/>
      <c r="OVW29" s="2"/>
      <c r="OVX29" s="2"/>
      <c r="OVY29" s="2"/>
      <c r="OVZ29" s="2"/>
      <c r="OWA29" s="2"/>
      <c r="OWB29" s="2"/>
      <c r="OWC29" s="2"/>
      <c r="OWD29" s="2"/>
      <c r="OWE29" s="2"/>
      <c r="OWF29" s="2"/>
      <c r="OWG29" s="2"/>
      <c r="OWH29" s="2"/>
      <c r="OWI29" s="2"/>
      <c r="OWJ29" s="2"/>
      <c r="OWK29" s="2"/>
      <c r="OWL29" s="2"/>
      <c r="OWM29" s="2"/>
      <c r="OWN29" s="2"/>
      <c r="OWO29" s="2"/>
      <c r="OWP29" s="2"/>
      <c r="OWQ29" s="2"/>
      <c r="OWR29" s="2"/>
      <c r="OWS29" s="2"/>
      <c r="OWT29" s="2"/>
      <c r="OWU29" s="2"/>
      <c r="OWV29" s="2"/>
      <c r="OWW29" s="2"/>
      <c r="OWX29" s="2"/>
      <c r="OWY29" s="2"/>
      <c r="OWZ29" s="2"/>
      <c r="OXA29" s="2"/>
      <c r="OXB29" s="2"/>
      <c r="OXC29" s="2"/>
      <c r="OXD29" s="2"/>
      <c r="OXE29" s="2"/>
      <c r="OXF29" s="2"/>
      <c r="OXG29" s="2"/>
      <c r="OXH29" s="2"/>
      <c r="OXI29" s="2"/>
      <c r="OXJ29" s="2"/>
      <c r="OXK29" s="2"/>
      <c r="OXL29" s="2"/>
      <c r="OXM29" s="2"/>
      <c r="OXN29" s="2"/>
      <c r="OXO29" s="2"/>
      <c r="OXP29" s="2"/>
      <c r="OXQ29" s="2"/>
      <c r="OXR29" s="2"/>
      <c r="OXS29" s="2"/>
      <c r="OXT29" s="2"/>
      <c r="OXU29" s="2"/>
      <c r="OXV29" s="2"/>
      <c r="OXW29" s="2"/>
      <c r="OXX29" s="2"/>
      <c r="OXY29" s="2"/>
      <c r="OXZ29" s="2"/>
      <c r="OYA29" s="2"/>
      <c r="OYB29" s="2"/>
      <c r="OYC29" s="2"/>
      <c r="OYD29" s="2"/>
      <c r="OYE29" s="2"/>
      <c r="OYF29" s="2"/>
      <c r="OYG29" s="2"/>
      <c r="OYH29" s="2"/>
      <c r="OYI29" s="2"/>
      <c r="OYJ29" s="2"/>
      <c r="OYK29" s="2"/>
      <c r="OYL29" s="2"/>
      <c r="OYM29" s="2"/>
      <c r="OYN29" s="2"/>
      <c r="OYO29" s="2"/>
      <c r="OYP29" s="2"/>
      <c r="OYQ29" s="2"/>
      <c r="OYR29" s="2"/>
      <c r="OYS29" s="2"/>
      <c r="OYT29" s="2"/>
      <c r="OYU29" s="2"/>
      <c r="OYV29" s="2"/>
      <c r="OYW29" s="2"/>
      <c r="OYX29" s="2"/>
      <c r="OYY29" s="2"/>
      <c r="OYZ29" s="2"/>
      <c r="OZA29" s="2"/>
      <c r="OZB29" s="2"/>
      <c r="OZC29" s="2"/>
      <c r="OZD29" s="2"/>
      <c r="OZE29" s="2"/>
      <c r="OZF29" s="2"/>
      <c r="OZG29" s="2"/>
      <c r="OZH29" s="2"/>
      <c r="OZI29" s="2"/>
      <c r="OZJ29" s="2"/>
      <c r="OZK29" s="2"/>
      <c r="OZL29" s="2"/>
      <c r="OZM29" s="2"/>
      <c r="OZN29" s="2"/>
      <c r="OZO29" s="2"/>
      <c r="OZP29" s="2"/>
      <c r="OZQ29" s="2"/>
      <c r="OZR29" s="2"/>
      <c r="OZS29" s="2"/>
      <c r="OZT29" s="2"/>
      <c r="OZU29" s="2"/>
      <c r="OZV29" s="2"/>
      <c r="OZW29" s="2"/>
      <c r="OZX29" s="2"/>
      <c r="OZY29" s="2"/>
      <c r="OZZ29" s="2"/>
      <c r="PAA29" s="2"/>
      <c r="PAB29" s="2"/>
      <c r="PAC29" s="2"/>
      <c r="PAD29" s="2"/>
      <c r="PAE29" s="2"/>
      <c r="PAF29" s="2"/>
      <c r="PAG29" s="2"/>
      <c r="PAH29" s="2"/>
      <c r="PAI29" s="2"/>
      <c r="PAJ29" s="2"/>
      <c r="PAK29" s="2"/>
      <c r="PAL29" s="2"/>
      <c r="PAM29" s="2"/>
      <c r="PAN29" s="2"/>
      <c r="PAO29" s="2"/>
      <c r="PAP29" s="2"/>
      <c r="PAQ29" s="2"/>
      <c r="PAR29" s="2"/>
      <c r="PAS29" s="2"/>
      <c r="PAT29" s="2"/>
      <c r="PAU29" s="2"/>
      <c r="PAV29" s="2"/>
      <c r="PAW29" s="2"/>
      <c r="PAX29" s="2"/>
      <c r="PAY29" s="2"/>
      <c r="PAZ29" s="2"/>
      <c r="PBA29" s="2"/>
      <c r="PBB29" s="2"/>
      <c r="PBC29" s="2"/>
      <c r="PBD29" s="2"/>
      <c r="PBE29" s="2"/>
      <c r="PBF29" s="2"/>
      <c r="PBG29" s="2"/>
      <c r="PBH29" s="2"/>
      <c r="PBI29" s="2"/>
      <c r="PBJ29" s="2"/>
      <c r="PBK29" s="2"/>
      <c r="PBL29" s="2"/>
      <c r="PBM29" s="2"/>
      <c r="PBN29" s="2"/>
      <c r="PBO29" s="2"/>
      <c r="PBP29" s="2"/>
      <c r="PBQ29" s="2"/>
      <c r="PBR29" s="2"/>
      <c r="PBS29" s="2"/>
      <c r="PBT29" s="2"/>
      <c r="PBU29" s="2"/>
      <c r="PBV29" s="2"/>
      <c r="PBW29" s="2"/>
      <c r="PBX29" s="2"/>
      <c r="PBY29" s="2"/>
      <c r="PBZ29" s="2"/>
      <c r="PCA29" s="2"/>
      <c r="PCB29" s="2"/>
      <c r="PCC29" s="2"/>
      <c r="PCD29" s="2"/>
      <c r="PCE29" s="2"/>
      <c r="PCF29" s="2"/>
      <c r="PCG29" s="2"/>
      <c r="PCH29" s="2"/>
      <c r="PCI29" s="2"/>
      <c r="PCJ29" s="2"/>
      <c r="PCK29" s="2"/>
      <c r="PCL29" s="2"/>
      <c r="PCM29" s="2"/>
      <c r="PCN29" s="2"/>
      <c r="PCO29" s="2"/>
      <c r="PCP29" s="2"/>
      <c r="PCQ29" s="2"/>
      <c r="PCR29" s="2"/>
      <c r="PCS29" s="2"/>
      <c r="PCT29" s="2"/>
      <c r="PCU29" s="2"/>
      <c r="PCV29" s="2"/>
      <c r="PCW29" s="2"/>
      <c r="PCX29" s="2"/>
      <c r="PCY29" s="2"/>
      <c r="PCZ29" s="2"/>
      <c r="PDA29" s="2"/>
      <c r="PDB29" s="2"/>
      <c r="PDC29" s="2"/>
      <c r="PDD29" s="2"/>
      <c r="PDE29" s="2"/>
      <c r="PDF29" s="2"/>
      <c r="PDG29" s="2"/>
      <c r="PDH29" s="2"/>
      <c r="PDI29" s="2"/>
      <c r="PDJ29" s="2"/>
      <c r="PDK29" s="2"/>
      <c r="PDL29" s="2"/>
      <c r="PDM29" s="2"/>
      <c r="PDN29" s="2"/>
      <c r="PDO29" s="2"/>
      <c r="PDP29" s="2"/>
      <c r="PDQ29" s="2"/>
      <c r="PDR29" s="2"/>
      <c r="PDS29" s="2"/>
      <c r="PDT29" s="2"/>
      <c r="PDU29" s="2"/>
      <c r="PDV29" s="2"/>
      <c r="PDW29" s="2"/>
      <c r="PDX29" s="2"/>
      <c r="PDY29" s="2"/>
      <c r="PDZ29" s="2"/>
      <c r="PEA29" s="2"/>
      <c r="PEB29" s="2"/>
      <c r="PEC29" s="2"/>
      <c r="PED29" s="2"/>
      <c r="PEE29" s="2"/>
      <c r="PEF29" s="2"/>
      <c r="PEG29" s="2"/>
      <c r="PEH29" s="2"/>
      <c r="PEI29" s="2"/>
      <c r="PEJ29" s="2"/>
      <c r="PEK29" s="2"/>
      <c r="PEL29" s="2"/>
      <c r="PEM29" s="2"/>
      <c r="PEN29" s="2"/>
      <c r="PEO29" s="2"/>
      <c r="PEP29" s="2"/>
      <c r="PEQ29" s="2"/>
      <c r="PER29" s="2"/>
      <c r="PES29" s="2"/>
      <c r="PET29" s="2"/>
      <c r="PEU29" s="2"/>
      <c r="PEV29" s="2"/>
      <c r="PEW29" s="2"/>
      <c r="PEX29" s="2"/>
      <c r="PEY29" s="2"/>
      <c r="PEZ29" s="2"/>
      <c r="PFA29" s="2"/>
      <c r="PFB29" s="2"/>
      <c r="PFC29" s="2"/>
      <c r="PFD29" s="2"/>
      <c r="PFE29" s="2"/>
      <c r="PFF29" s="2"/>
      <c r="PFG29" s="2"/>
      <c r="PFH29" s="2"/>
      <c r="PFI29" s="2"/>
      <c r="PFJ29" s="2"/>
      <c r="PFK29" s="2"/>
      <c r="PFL29" s="2"/>
      <c r="PFM29" s="2"/>
      <c r="PFN29" s="2"/>
      <c r="PFO29" s="2"/>
      <c r="PFP29" s="2"/>
      <c r="PFQ29" s="2"/>
      <c r="PFR29" s="2"/>
      <c r="PFS29" s="2"/>
      <c r="PFT29" s="2"/>
      <c r="PFU29" s="2"/>
      <c r="PFV29" s="2"/>
      <c r="PFW29" s="2"/>
      <c r="PFX29" s="2"/>
      <c r="PFY29" s="2"/>
      <c r="PFZ29" s="2"/>
      <c r="PGA29" s="2"/>
      <c r="PGB29" s="2"/>
      <c r="PGC29" s="2"/>
      <c r="PGD29" s="2"/>
      <c r="PGE29" s="2"/>
      <c r="PGF29" s="2"/>
      <c r="PGG29" s="2"/>
      <c r="PGH29" s="2"/>
      <c r="PGI29" s="2"/>
      <c r="PGJ29" s="2"/>
      <c r="PGK29" s="2"/>
      <c r="PGL29" s="2"/>
      <c r="PGM29" s="2"/>
      <c r="PGN29" s="2"/>
      <c r="PGO29" s="2"/>
      <c r="PGP29" s="2"/>
      <c r="PGQ29" s="2"/>
      <c r="PGR29" s="2"/>
      <c r="PGS29" s="2"/>
      <c r="PGT29" s="2"/>
      <c r="PGU29" s="2"/>
      <c r="PGV29" s="2"/>
      <c r="PGW29" s="2"/>
      <c r="PGX29" s="2"/>
      <c r="PGY29" s="2"/>
      <c r="PGZ29" s="2"/>
      <c r="PHA29" s="2"/>
      <c r="PHB29" s="2"/>
      <c r="PHC29" s="2"/>
      <c r="PHD29" s="2"/>
      <c r="PHE29" s="2"/>
      <c r="PHF29" s="2"/>
      <c r="PHG29" s="2"/>
      <c r="PHH29" s="2"/>
      <c r="PHI29" s="2"/>
      <c r="PHJ29" s="2"/>
      <c r="PHK29" s="2"/>
      <c r="PHL29" s="2"/>
      <c r="PHM29" s="2"/>
      <c r="PHN29" s="2"/>
      <c r="PHO29" s="2"/>
      <c r="PHP29" s="2"/>
      <c r="PHQ29" s="2"/>
      <c r="PHR29" s="2"/>
      <c r="PHS29" s="2"/>
      <c r="PHT29" s="2"/>
      <c r="PHU29" s="2"/>
      <c r="PHV29" s="2"/>
      <c r="PHW29" s="2"/>
      <c r="PHX29" s="2"/>
      <c r="PHY29" s="2"/>
      <c r="PHZ29" s="2"/>
      <c r="PIA29" s="2"/>
      <c r="PIB29" s="2"/>
      <c r="PIC29" s="2"/>
      <c r="PID29" s="2"/>
      <c r="PIE29" s="2"/>
      <c r="PIF29" s="2"/>
      <c r="PIG29" s="2"/>
      <c r="PIH29" s="2"/>
      <c r="PII29" s="2"/>
      <c r="PIJ29" s="2"/>
      <c r="PIK29" s="2"/>
      <c r="PIL29" s="2"/>
      <c r="PIM29" s="2"/>
      <c r="PIN29" s="2"/>
      <c r="PIO29" s="2"/>
      <c r="PIP29" s="2"/>
      <c r="PIQ29" s="2"/>
      <c r="PIR29" s="2"/>
      <c r="PIS29" s="2"/>
      <c r="PIT29" s="2"/>
      <c r="PIU29" s="2"/>
      <c r="PIV29" s="2"/>
      <c r="PIW29" s="2"/>
      <c r="PIX29" s="2"/>
      <c r="PIY29" s="2"/>
      <c r="PIZ29" s="2"/>
      <c r="PJA29" s="2"/>
      <c r="PJB29" s="2"/>
      <c r="PJC29" s="2"/>
      <c r="PJD29" s="2"/>
      <c r="PJE29" s="2"/>
      <c r="PJF29" s="2"/>
      <c r="PJG29" s="2"/>
      <c r="PJH29" s="2"/>
      <c r="PJI29" s="2"/>
      <c r="PJJ29" s="2"/>
      <c r="PJK29" s="2"/>
      <c r="PJL29" s="2"/>
      <c r="PJM29" s="2"/>
      <c r="PJN29" s="2"/>
      <c r="PJO29" s="2"/>
      <c r="PJP29" s="2"/>
      <c r="PJQ29" s="2"/>
      <c r="PJR29" s="2"/>
      <c r="PJS29" s="2"/>
      <c r="PJT29" s="2"/>
      <c r="PJU29" s="2"/>
      <c r="PJV29" s="2"/>
      <c r="PJW29" s="2"/>
      <c r="PJX29" s="2"/>
      <c r="PJY29" s="2"/>
      <c r="PJZ29" s="2"/>
      <c r="PKA29" s="2"/>
      <c r="PKB29" s="2"/>
      <c r="PKC29" s="2"/>
      <c r="PKD29" s="2"/>
      <c r="PKE29" s="2"/>
      <c r="PKF29" s="2"/>
      <c r="PKG29" s="2"/>
      <c r="PKH29" s="2"/>
      <c r="PKI29" s="2"/>
      <c r="PKJ29" s="2"/>
      <c r="PKK29" s="2"/>
      <c r="PKL29" s="2"/>
      <c r="PKM29" s="2"/>
      <c r="PKN29" s="2"/>
      <c r="PKO29" s="2"/>
      <c r="PKP29" s="2"/>
      <c r="PKQ29" s="2"/>
      <c r="PKR29" s="2"/>
      <c r="PKS29" s="2"/>
      <c r="PKT29" s="2"/>
      <c r="PKU29" s="2"/>
      <c r="PKV29" s="2"/>
      <c r="PKW29" s="2"/>
      <c r="PKX29" s="2"/>
      <c r="PKY29" s="2"/>
      <c r="PKZ29" s="2"/>
      <c r="PLA29" s="2"/>
      <c r="PLB29" s="2"/>
      <c r="PLC29" s="2"/>
      <c r="PLD29" s="2"/>
      <c r="PLE29" s="2"/>
      <c r="PLF29" s="2"/>
      <c r="PLG29" s="2"/>
      <c r="PLH29" s="2"/>
      <c r="PLI29" s="2"/>
      <c r="PLJ29" s="2"/>
      <c r="PLK29" s="2"/>
      <c r="PLL29" s="2"/>
      <c r="PLM29" s="2"/>
      <c r="PLN29" s="2"/>
      <c r="PLO29" s="2"/>
      <c r="PLP29" s="2"/>
      <c r="PLQ29" s="2"/>
      <c r="PLR29" s="2"/>
      <c r="PLS29" s="2"/>
      <c r="PLT29" s="2"/>
      <c r="PLU29" s="2"/>
      <c r="PLV29" s="2"/>
      <c r="PLW29" s="2"/>
      <c r="PLX29" s="2"/>
      <c r="PLY29" s="2"/>
      <c r="PLZ29" s="2"/>
      <c r="PMA29" s="2"/>
      <c r="PMB29" s="2"/>
      <c r="PMC29" s="2"/>
      <c r="PMD29" s="2"/>
      <c r="PME29" s="2"/>
      <c r="PMF29" s="2"/>
      <c r="PMG29" s="2"/>
      <c r="PMH29" s="2"/>
      <c r="PMI29" s="2"/>
      <c r="PMJ29" s="2"/>
      <c r="PMK29" s="2"/>
      <c r="PML29" s="2"/>
      <c r="PMM29" s="2"/>
      <c r="PMN29" s="2"/>
      <c r="PMO29" s="2"/>
      <c r="PMP29" s="2"/>
      <c r="PMQ29" s="2"/>
      <c r="PMR29" s="2"/>
      <c r="PMS29" s="2"/>
      <c r="PMT29" s="2"/>
      <c r="PMU29" s="2"/>
      <c r="PMV29" s="2"/>
      <c r="PMW29" s="2"/>
      <c r="PMX29" s="2"/>
      <c r="PMY29" s="2"/>
      <c r="PMZ29" s="2"/>
      <c r="PNA29" s="2"/>
      <c r="PNB29" s="2"/>
      <c r="PNC29" s="2"/>
      <c r="PND29" s="2"/>
      <c r="PNE29" s="2"/>
      <c r="PNF29" s="2"/>
      <c r="PNG29" s="2"/>
      <c r="PNH29" s="2"/>
      <c r="PNI29" s="2"/>
      <c r="PNJ29" s="2"/>
      <c r="PNK29" s="2"/>
      <c r="PNL29" s="2"/>
      <c r="PNM29" s="2"/>
      <c r="PNN29" s="2"/>
      <c r="PNO29" s="2"/>
      <c r="PNP29" s="2"/>
      <c r="PNQ29" s="2"/>
      <c r="PNR29" s="2"/>
      <c r="PNS29" s="2"/>
      <c r="PNT29" s="2"/>
      <c r="PNU29" s="2"/>
      <c r="PNV29" s="2"/>
      <c r="PNW29" s="2"/>
      <c r="PNX29" s="2"/>
      <c r="PNY29" s="2"/>
      <c r="PNZ29" s="2"/>
      <c r="POA29" s="2"/>
      <c r="POB29" s="2"/>
      <c r="POC29" s="2"/>
      <c r="POD29" s="2"/>
      <c r="POE29" s="2"/>
      <c r="POF29" s="2"/>
      <c r="POG29" s="2"/>
      <c r="POH29" s="2"/>
      <c r="POI29" s="2"/>
      <c r="POJ29" s="2"/>
      <c r="POK29" s="2"/>
      <c r="POL29" s="2"/>
      <c r="POM29" s="2"/>
      <c r="PON29" s="2"/>
      <c r="POO29" s="2"/>
      <c r="POP29" s="2"/>
      <c r="POQ29" s="2"/>
      <c r="POR29" s="2"/>
      <c r="POS29" s="2"/>
      <c r="POT29" s="2"/>
      <c r="POU29" s="2"/>
      <c r="POV29" s="2"/>
      <c r="POW29" s="2"/>
      <c r="POX29" s="2"/>
      <c r="POY29" s="2"/>
      <c r="POZ29" s="2"/>
      <c r="PPA29" s="2"/>
      <c r="PPB29" s="2"/>
      <c r="PPC29" s="2"/>
      <c r="PPD29" s="2"/>
      <c r="PPE29" s="2"/>
      <c r="PPF29" s="2"/>
      <c r="PPG29" s="2"/>
      <c r="PPH29" s="2"/>
      <c r="PPI29" s="2"/>
      <c r="PPJ29" s="2"/>
      <c r="PPK29" s="2"/>
      <c r="PPL29" s="2"/>
      <c r="PPM29" s="2"/>
      <c r="PPN29" s="2"/>
      <c r="PPO29" s="2"/>
      <c r="PPP29" s="2"/>
      <c r="PPQ29" s="2"/>
      <c r="PPR29" s="2"/>
      <c r="PPS29" s="2"/>
      <c r="PPT29" s="2"/>
      <c r="PPU29" s="2"/>
      <c r="PPV29" s="2"/>
      <c r="PPW29" s="2"/>
      <c r="PPX29" s="2"/>
      <c r="PPY29" s="2"/>
      <c r="PPZ29" s="2"/>
      <c r="PQA29" s="2"/>
      <c r="PQB29" s="2"/>
      <c r="PQC29" s="2"/>
      <c r="PQD29" s="2"/>
      <c r="PQE29" s="2"/>
      <c r="PQF29" s="2"/>
      <c r="PQG29" s="2"/>
      <c r="PQH29" s="2"/>
      <c r="PQI29" s="2"/>
      <c r="PQJ29" s="2"/>
      <c r="PQK29" s="2"/>
      <c r="PQL29" s="2"/>
      <c r="PQM29" s="2"/>
      <c r="PQN29" s="2"/>
      <c r="PQO29" s="2"/>
      <c r="PQP29" s="2"/>
      <c r="PQQ29" s="2"/>
      <c r="PQR29" s="2"/>
      <c r="PQS29" s="2"/>
      <c r="PQT29" s="2"/>
      <c r="PQU29" s="2"/>
      <c r="PQV29" s="2"/>
      <c r="PQW29" s="2"/>
      <c r="PQX29" s="2"/>
      <c r="PQY29" s="2"/>
      <c r="PQZ29" s="2"/>
      <c r="PRA29" s="2"/>
      <c r="PRB29" s="2"/>
      <c r="PRC29" s="2"/>
      <c r="PRD29" s="2"/>
      <c r="PRE29" s="2"/>
      <c r="PRF29" s="2"/>
      <c r="PRG29" s="2"/>
      <c r="PRH29" s="2"/>
      <c r="PRI29" s="2"/>
      <c r="PRJ29" s="2"/>
      <c r="PRK29" s="2"/>
      <c r="PRL29" s="2"/>
      <c r="PRM29" s="2"/>
      <c r="PRN29" s="2"/>
      <c r="PRO29" s="2"/>
      <c r="PRP29" s="2"/>
      <c r="PRQ29" s="2"/>
      <c r="PRR29" s="2"/>
      <c r="PRS29" s="2"/>
      <c r="PRT29" s="2"/>
      <c r="PRU29" s="2"/>
      <c r="PRV29" s="2"/>
      <c r="PRW29" s="2"/>
      <c r="PRX29" s="2"/>
      <c r="PRY29" s="2"/>
      <c r="PRZ29" s="2"/>
      <c r="PSA29" s="2"/>
      <c r="PSB29" s="2"/>
      <c r="PSC29" s="2"/>
      <c r="PSD29" s="2"/>
      <c r="PSE29" s="2"/>
      <c r="PSF29" s="2"/>
      <c r="PSG29" s="2"/>
      <c r="PSH29" s="2"/>
      <c r="PSI29" s="2"/>
      <c r="PSJ29" s="2"/>
      <c r="PSK29" s="2"/>
      <c r="PSL29" s="2"/>
      <c r="PSM29" s="2"/>
      <c r="PSN29" s="2"/>
      <c r="PSO29" s="2"/>
      <c r="PSP29" s="2"/>
      <c r="PSQ29" s="2"/>
      <c r="PSR29" s="2"/>
      <c r="PSS29" s="2"/>
      <c r="PST29" s="2"/>
      <c r="PSU29" s="2"/>
      <c r="PSV29" s="2"/>
      <c r="PSW29" s="2"/>
      <c r="PSX29" s="2"/>
      <c r="PSY29" s="2"/>
      <c r="PSZ29" s="2"/>
      <c r="PTA29" s="2"/>
      <c r="PTB29" s="2"/>
      <c r="PTC29" s="2"/>
      <c r="PTD29" s="2"/>
      <c r="PTE29" s="2"/>
      <c r="PTF29" s="2"/>
      <c r="PTG29" s="2"/>
      <c r="PTH29" s="2"/>
      <c r="PTI29" s="2"/>
      <c r="PTJ29" s="2"/>
      <c r="PTK29" s="2"/>
      <c r="PTL29" s="2"/>
      <c r="PTM29" s="2"/>
      <c r="PTN29" s="2"/>
      <c r="PTO29" s="2"/>
      <c r="PTP29" s="2"/>
      <c r="PTQ29" s="2"/>
      <c r="PTR29" s="2"/>
      <c r="PTS29" s="2"/>
      <c r="PTT29" s="2"/>
      <c r="PTU29" s="2"/>
      <c r="PTV29" s="2"/>
      <c r="PTW29" s="2"/>
      <c r="PTX29" s="2"/>
      <c r="PTY29" s="2"/>
      <c r="PTZ29" s="2"/>
      <c r="PUA29" s="2"/>
      <c r="PUB29" s="2"/>
      <c r="PUC29" s="2"/>
      <c r="PUD29" s="2"/>
      <c r="PUE29" s="2"/>
      <c r="PUF29" s="2"/>
      <c r="PUG29" s="2"/>
      <c r="PUH29" s="2"/>
      <c r="PUI29" s="2"/>
      <c r="PUJ29" s="2"/>
      <c r="PUK29" s="2"/>
      <c r="PUL29" s="2"/>
      <c r="PUM29" s="2"/>
      <c r="PUN29" s="2"/>
      <c r="PUO29" s="2"/>
      <c r="PUP29" s="2"/>
      <c r="PUQ29" s="2"/>
      <c r="PUR29" s="2"/>
      <c r="PUS29" s="2"/>
      <c r="PUT29" s="2"/>
      <c r="PUU29" s="2"/>
      <c r="PUV29" s="2"/>
      <c r="PUW29" s="2"/>
      <c r="PUX29" s="2"/>
      <c r="PUY29" s="2"/>
      <c r="PUZ29" s="2"/>
      <c r="PVA29" s="2"/>
      <c r="PVB29" s="2"/>
      <c r="PVC29" s="2"/>
      <c r="PVD29" s="2"/>
      <c r="PVE29" s="2"/>
      <c r="PVF29" s="2"/>
      <c r="PVG29" s="2"/>
      <c r="PVH29" s="2"/>
      <c r="PVI29" s="2"/>
      <c r="PVJ29" s="2"/>
      <c r="PVK29" s="2"/>
      <c r="PVL29" s="2"/>
      <c r="PVM29" s="2"/>
      <c r="PVN29" s="2"/>
      <c r="PVO29" s="2"/>
      <c r="PVP29" s="2"/>
      <c r="PVQ29" s="2"/>
      <c r="PVR29" s="2"/>
      <c r="PVS29" s="2"/>
      <c r="PVT29" s="2"/>
      <c r="PVU29" s="2"/>
      <c r="PVV29" s="2"/>
      <c r="PVW29" s="2"/>
      <c r="PVX29" s="2"/>
      <c r="PVY29" s="2"/>
      <c r="PVZ29" s="2"/>
      <c r="PWA29" s="2"/>
      <c r="PWB29" s="2"/>
      <c r="PWC29" s="2"/>
      <c r="PWD29" s="2"/>
      <c r="PWE29" s="2"/>
      <c r="PWF29" s="2"/>
      <c r="PWG29" s="2"/>
      <c r="PWH29" s="2"/>
      <c r="PWI29" s="2"/>
      <c r="PWJ29" s="2"/>
      <c r="PWK29" s="2"/>
      <c r="PWL29" s="2"/>
      <c r="PWM29" s="2"/>
      <c r="PWN29" s="2"/>
      <c r="PWO29" s="2"/>
      <c r="PWP29" s="2"/>
      <c r="PWQ29" s="2"/>
      <c r="PWR29" s="2"/>
      <c r="PWS29" s="2"/>
      <c r="PWT29" s="2"/>
      <c r="PWU29" s="2"/>
      <c r="PWV29" s="2"/>
      <c r="PWW29" s="2"/>
      <c r="PWX29" s="2"/>
      <c r="PWY29" s="2"/>
      <c r="PWZ29" s="2"/>
      <c r="PXA29" s="2"/>
      <c r="PXB29" s="2"/>
      <c r="PXC29" s="2"/>
      <c r="PXD29" s="2"/>
      <c r="PXE29" s="2"/>
      <c r="PXF29" s="2"/>
      <c r="PXG29" s="2"/>
      <c r="PXH29" s="2"/>
      <c r="PXI29" s="2"/>
      <c r="PXJ29" s="2"/>
      <c r="PXK29" s="2"/>
      <c r="PXL29" s="2"/>
      <c r="PXM29" s="2"/>
      <c r="PXN29" s="2"/>
      <c r="PXO29" s="2"/>
      <c r="PXP29" s="2"/>
      <c r="PXQ29" s="2"/>
      <c r="PXR29" s="2"/>
      <c r="PXS29" s="2"/>
      <c r="PXT29" s="2"/>
      <c r="PXU29" s="2"/>
      <c r="PXV29" s="2"/>
      <c r="PXW29" s="2"/>
      <c r="PXX29" s="2"/>
      <c r="PXY29" s="2"/>
      <c r="PXZ29" s="2"/>
      <c r="PYA29" s="2"/>
      <c r="PYB29" s="2"/>
      <c r="PYC29" s="2"/>
      <c r="PYD29" s="2"/>
      <c r="PYE29" s="2"/>
      <c r="PYF29" s="2"/>
      <c r="PYG29" s="2"/>
      <c r="PYH29" s="2"/>
      <c r="PYI29" s="2"/>
      <c r="PYJ29" s="2"/>
      <c r="PYK29" s="2"/>
      <c r="PYL29" s="2"/>
      <c r="PYM29" s="2"/>
      <c r="PYN29" s="2"/>
      <c r="PYO29" s="2"/>
      <c r="PYP29" s="2"/>
      <c r="PYQ29" s="2"/>
      <c r="PYR29" s="2"/>
      <c r="PYS29" s="2"/>
      <c r="PYT29" s="2"/>
      <c r="PYU29" s="2"/>
      <c r="PYV29" s="2"/>
      <c r="PYW29" s="2"/>
      <c r="PYX29" s="2"/>
      <c r="PYY29" s="2"/>
      <c r="PYZ29" s="2"/>
      <c r="PZA29" s="2"/>
      <c r="PZB29" s="2"/>
      <c r="PZC29" s="2"/>
      <c r="PZD29" s="2"/>
      <c r="PZE29" s="2"/>
      <c r="PZF29" s="2"/>
      <c r="PZG29" s="2"/>
      <c r="PZH29" s="2"/>
      <c r="PZI29" s="2"/>
      <c r="PZJ29" s="2"/>
      <c r="PZK29" s="2"/>
      <c r="PZL29" s="2"/>
      <c r="PZM29" s="2"/>
      <c r="PZN29" s="2"/>
      <c r="PZO29" s="2"/>
      <c r="PZP29" s="2"/>
      <c r="PZQ29" s="2"/>
      <c r="PZR29" s="2"/>
      <c r="PZS29" s="2"/>
      <c r="PZT29" s="2"/>
      <c r="PZU29" s="2"/>
      <c r="PZV29" s="2"/>
      <c r="PZW29" s="2"/>
      <c r="PZX29" s="2"/>
      <c r="PZY29" s="2"/>
      <c r="PZZ29" s="2"/>
      <c r="QAA29" s="2"/>
      <c r="QAB29" s="2"/>
      <c r="QAC29" s="2"/>
      <c r="QAD29" s="2"/>
      <c r="QAE29" s="2"/>
      <c r="QAF29" s="2"/>
      <c r="QAG29" s="2"/>
      <c r="QAH29" s="2"/>
      <c r="QAI29" s="2"/>
      <c r="QAJ29" s="2"/>
      <c r="QAK29" s="2"/>
      <c r="QAL29" s="2"/>
      <c r="QAM29" s="2"/>
      <c r="QAN29" s="2"/>
      <c r="QAO29" s="2"/>
      <c r="QAP29" s="2"/>
      <c r="QAQ29" s="2"/>
      <c r="QAR29" s="2"/>
      <c r="QAS29" s="2"/>
      <c r="QAT29" s="2"/>
      <c r="QAU29" s="2"/>
      <c r="QAV29" s="2"/>
      <c r="QAW29" s="2"/>
      <c r="QAX29" s="2"/>
      <c r="QAY29" s="2"/>
      <c r="QAZ29" s="2"/>
      <c r="QBA29" s="2"/>
      <c r="QBB29" s="2"/>
      <c r="QBC29" s="2"/>
      <c r="QBD29" s="2"/>
      <c r="QBE29" s="2"/>
      <c r="QBF29" s="2"/>
      <c r="QBG29" s="2"/>
      <c r="QBH29" s="2"/>
      <c r="QBI29" s="2"/>
      <c r="QBJ29" s="2"/>
      <c r="QBK29" s="2"/>
      <c r="QBL29" s="2"/>
      <c r="QBM29" s="2"/>
      <c r="QBN29" s="2"/>
      <c r="QBO29" s="2"/>
      <c r="QBP29" s="2"/>
      <c r="QBQ29" s="2"/>
      <c r="QBR29" s="2"/>
      <c r="QBS29" s="2"/>
      <c r="QBT29" s="2"/>
      <c r="QBU29" s="2"/>
      <c r="QBV29" s="2"/>
      <c r="QBW29" s="2"/>
      <c r="QBX29" s="2"/>
      <c r="QBY29" s="2"/>
      <c r="QBZ29" s="2"/>
      <c r="QCA29" s="2"/>
      <c r="QCB29" s="2"/>
      <c r="QCC29" s="2"/>
      <c r="QCD29" s="2"/>
      <c r="QCE29" s="2"/>
      <c r="QCF29" s="2"/>
      <c r="QCG29" s="2"/>
      <c r="QCH29" s="2"/>
      <c r="QCI29" s="2"/>
      <c r="QCJ29" s="2"/>
      <c r="QCK29" s="2"/>
      <c r="QCL29" s="2"/>
      <c r="QCM29" s="2"/>
      <c r="QCN29" s="2"/>
      <c r="QCO29" s="2"/>
      <c r="QCP29" s="2"/>
      <c r="QCQ29" s="2"/>
      <c r="QCR29" s="2"/>
      <c r="QCS29" s="2"/>
      <c r="QCT29" s="2"/>
      <c r="QCU29" s="2"/>
      <c r="QCV29" s="2"/>
      <c r="QCW29" s="2"/>
      <c r="QCX29" s="2"/>
      <c r="QCY29" s="2"/>
      <c r="QCZ29" s="2"/>
      <c r="QDA29" s="2"/>
      <c r="QDB29" s="2"/>
      <c r="QDC29" s="2"/>
      <c r="QDD29" s="2"/>
      <c r="QDE29" s="2"/>
      <c r="QDF29" s="2"/>
      <c r="QDG29" s="2"/>
      <c r="QDH29" s="2"/>
      <c r="QDI29" s="2"/>
      <c r="QDJ29" s="2"/>
      <c r="QDK29" s="2"/>
      <c r="QDL29" s="2"/>
      <c r="QDM29" s="2"/>
      <c r="QDN29" s="2"/>
      <c r="QDO29" s="2"/>
      <c r="QDP29" s="2"/>
      <c r="QDQ29" s="2"/>
      <c r="QDR29" s="2"/>
      <c r="QDS29" s="2"/>
      <c r="QDT29" s="2"/>
      <c r="QDU29" s="2"/>
      <c r="QDV29" s="2"/>
      <c r="QDW29" s="2"/>
      <c r="QDX29" s="2"/>
      <c r="QDY29" s="2"/>
      <c r="QDZ29" s="2"/>
      <c r="QEA29" s="2"/>
      <c r="QEB29" s="2"/>
      <c r="QEC29" s="2"/>
      <c r="QED29" s="2"/>
      <c r="QEE29" s="2"/>
      <c r="QEF29" s="2"/>
      <c r="QEG29" s="2"/>
      <c r="QEH29" s="2"/>
      <c r="QEI29" s="2"/>
      <c r="QEJ29" s="2"/>
      <c r="QEK29" s="2"/>
      <c r="QEL29" s="2"/>
      <c r="QEM29" s="2"/>
      <c r="QEN29" s="2"/>
      <c r="QEO29" s="2"/>
      <c r="QEP29" s="2"/>
      <c r="QEQ29" s="2"/>
      <c r="QER29" s="2"/>
      <c r="QES29" s="2"/>
      <c r="QET29" s="2"/>
      <c r="QEU29" s="2"/>
      <c r="QEV29" s="2"/>
      <c r="QEW29" s="2"/>
      <c r="QEX29" s="2"/>
      <c r="QEY29" s="2"/>
      <c r="QEZ29" s="2"/>
      <c r="QFA29" s="2"/>
      <c r="QFB29" s="2"/>
      <c r="QFC29" s="2"/>
      <c r="QFD29" s="2"/>
      <c r="QFE29" s="2"/>
      <c r="QFF29" s="2"/>
      <c r="QFG29" s="2"/>
      <c r="QFH29" s="2"/>
      <c r="QFI29" s="2"/>
      <c r="QFJ29" s="2"/>
      <c r="QFK29" s="2"/>
      <c r="QFL29" s="2"/>
      <c r="QFM29" s="2"/>
      <c r="QFN29" s="2"/>
      <c r="QFO29" s="2"/>
      <c r="QFP29" s="2"/>
      <c r="QFQ29" s="2"/>
      <c r="QFR29" s="2"/>
      <c r="QFS29" s="2"/>
      <c r="QFT29" s="2"/>
      <c r="QFU29" s="2"/>
      <c r="QFV29" s="2"/>
      <c r="QFW29" s="2"/>
      <c r="QFX29" s="2"/>
      <c r="QFY29" s="2"/>
      <c r="QFZ29" s="2"/>
      <c r="QGA29" s="2"/>
      <c r="QGB29" s="2"/>
      <c r="QGC29" s="2"/>
      <c r="QGD29" s="2"/>
      <c r="QGE29" s="2"/>
      <c r="QGF29" s="2"/>
      <c r="QGG29" s="2"/>
      <c r="QGH29" s="2"/>
      <c r="QGI29" s="2"/>
      <c r="QGJ29" s="2"/>
      <c r="QGK29" s="2"/>
      <c r="QGL29" s="2"/>
      <c r="QGM29" s="2"/>
      <c r="QGN29" s="2"/>
      <c r="QGO29" s="2"/>
      <c r="QGP29" s="2"/>
      <c r="QGQ29" s="2"/>
      <c r="QGR29" s="2"/>
      <c r="QGS29" s="2"/>
      <c r="QGT29" s="2"/>
      <c r="QGU29" s="2"/>
      <c r="QGV29" s="2"/>
      <c r="QGW29" s="2"/>
      <c r="QGX29" s="2"/>
      <c r="QGY29" s="2"/>
      <c r="QGZ29" s="2"/>
      <c r="QHA29" s="2"/>
      <c r="QHB29" s="2"/>
      <c r="QHC29" s="2"/>
      <c r="QHD29" s="2"/>
      <c r="QHE29" s="2"/>
      <c r="QHF29" s="2"/>
      <c r="QHG29" s="2"/>
      <c r="QHH29" s="2"/>
      <c r="QHI29" s="2"/>
      <c r="QHJ29" s="2"/>
      <c r="QHK29" s="2"/>
      <c r="QHL29" s="2"/>
      <c r="QHM29" s="2"/>
      <c r="QHN29" s="2"/>
      <c r="QHO29" s="2"/>
      <c r="QHP29" s="2"/>
      <c r="QHQ29" s="2"/>
      <c r="QHR29" s="2"/>
      <c r="QHS29" s="2"/>
      <c r="QHT29" s="2"/>
      <c r="QHU29" s="2"/>
      <c r="QHV29" s="2"/>
      <c r="QHW29" s="2"/>
      <c r="QHX29" s="2"/>
      <c r="QHY29" s="2"/>
      <c r="QHZ29" s="2"/>
      <c r="QIA29" s="2"/>
      <c r="QIB29" s="2"/>
      <c r="QIC29" s="2"/>
      <c r="QID29" s="2"/>
      <c r="QIE29" s="2"/>
      <c r="QIF29" s="2"/>
      <c r="QIG29" s="2"/>
      <c r="QIH29" s="2"/>
      <c r="QII29" s="2"/>
      <c r="QIJ29" s="2"/>
      <c r="QIK29" s="2"/>
      <c r="QIL29" s="2"/>
      <c r="QIM29" s="2"/>
      <c r="QIN29" s="2"/>
      <c r="QIO29" s="2"/>
      <c r="QIP29" s="2"/>
      <c r="QIQ29" s="2"/>
      <c r="QIR29" s="2"/>
      <c r="QIS29" s="2"/>
      <c r="QIT29" s="2"/>
      <c r="QIU29" s="2"/>
      <c r="QIV29" s="2"/>
      <c r="QIW29" s="2"/>
      <c r="QIX29" s="2"/>
      <c r="QIY29" s="2"/>
      <c r="QIZ29" s="2"/>
      <c r="QJA29" s="2"/>
      <c r="QJB29" s="2"/>
      <c r="QJC29" s="2"/>
      <c r="QJD29" s="2"/>
      <c r="QJE29" s="2"/>
      <c r="QJF29" s="2"/>
      <c r="QJG29" s="2"/>
      <c r="QJH29" s="2"/>
      <c r="QJI29" s="2"/>
      <c r="QJJ29" s="2"/>
      <c r="QJK29" s="2"/>
      <c r="QJL29" s="2"/>
      <c r="QJM29" s="2"/>
      <c r="QJN29" s="2"/>
      <c r="QJO29" s="2"/>
      <c r="QJP29" s="2"/>
      <c r="QJQ29" s="2"/>
      <c r="QJR29" s="2"/>
      <c r="QJS29" s="2"/>
      <c r="QJT29" s="2"/>
      <c r="QJU29" s="2"/>
      <c r="QJV29" s="2"/>
      <c r="QJW29" s="2"/>
      <c r="QJX29" s="2"/>
      <c r="QJY29" s="2"/>
      <c r="QJZ29" s="2"/>
      <c r="QKA29" s="2"/>
      <c r="QKB29" s="2"/>
      <c r="QKC29" s="2"/>
      <c r="QKD29" s="2"/>
      <c r="QKE29" s="2"/>
      <c r="QKF29" s="2"/>
      <c r="QKG29" s="2"/>
      <c r="QKH29" s="2"/>
      <c r="QKI29" s="2"/>
      <c r="QKJ29" s="2"/>
      <c r="QKK29" s="2"/>
      <c r="QKL29" s="2"/>
      <c r="QKM29" s="2"/>
      <c r="QKN29" s="2"/>
      <c r="QKO29" s="2"/>
      <c r="QKP29" s="2"/>
      <c r="QKQ29" s="2"/>
      <c r="QKR29" s="2"/>
      <c r="QKS29" s="2"/>
      <c r="QKT29" s="2"/>
      <c r="QKU29" s="2"/>
      <c r="QKV29" s="2"/>
      <c r="QKW29" s="2"/>
      <c r="QKX29" s="2"/>
      <c r="QKY29" s="2"/>
      <c r="QKZ29" s="2"/>
      <c r="QLA29" s="2"/>
      <c r="QLB29" s="2"/>
      <c r="QLC29" s="2"/>
      <c r="QLD29" s="2"/>
      <c r="QLE29" s="2"/>
      <c r="QLF29" s="2"/>
      <c r="QLG29" s="2"/>
      <c r="QLH29" s="2"/>
      <c r="QLI29" s="2"/>
      <c r="QLJ29" s="2"/>
      <c r="QLK29" s="2"/>
      <c r="QLL29" s="2"/>
      <c r="QLM29" s="2"/>
      <c r="QLN29" s="2"/>
      <c r="QLO29" s="2"/>
      <c r="QLP29" s="2"/>
      <c r="QLQ29" s="2"/>
      <c r="QLR29" s="2"/>
      <c r="QLS29" s="2"/>
      <c r="QLT29" s="2"/>
      <c r="QLU29" s="2"/>
      <c r="QLV29" s="2"/>
      <c r="QLW29" s="2"/>
      <c r="QLX29" s="2"/>
      <c r="QLY29" s="2"/>
      <c r="QLZ29" s="2"/>
      <c r="QMA29" s="2"/>
      <c r="QMB29" s="2"/>
      <c r="QMC29" s="2"/>
      <c r="QMD29" s="2"/>
      <c r="QME29" s="2"/>
      <c r="QMF29" s="2"/>
      <c r="QMG29" s="2"/>
      <c r="QMH29" s="2"/>
      <c r="QMI29" s="2"/>
      <c r="QMJ29" s="2"/>
      <c r="QMK29" s="2"/>
      <c r="QML29" s="2"/>
      <c r="QMM29" s="2"/>
      <c r="QMN29" s="2"/>
      <c r="QMO29" s="2"/>
      <c r="QMP29" s="2"/>
      <c r="QMQ29" s="2"/>
      <c r="QMR29" s="2"/>
      <c r="QMS29" s="2"/>
      <c r="QMT29" s="2"/>
      <c r="QMU29" s="2"/>
      <c r="QMV29" s="2"/>
      <c r="QMW29" s="2"/>
      <c r="QMX29" s="2"/>
      <c r="QMY29" s="2"/>
      <c r="QMZ29" s="2"/>
      <c r="QNA29" s="2"/>
      <c r="QNB29" s="2"/>
      <c r="QNC29" s="2"/>
      <c r="QND29" s="2"/>
      <c r="QNE29" s="2"/>
      <c r="QNF29" s="2"/>
      <c r="QNG29" s="2"/>
      <c r="QNH29" s="2"/>
      <c r="QNI29" s="2"/>
      <c r="QNJ29" s="2"/>
      <c r="QNK29" s="2"/>
      <c r="QNL29" s="2"/>
      <c r="QNM29" s="2"/>
      <c r="QNN29" s="2"/>
      <c r="QNO29" s="2"/>
      <c r="QNP29" s="2"/>
      <c r="QNQ29" s="2"/>
      <c r="QNR29" s="2"/>
      <c r="QNS29" s="2"/>
      <c r="QNT29" s="2"/>
      <c r="QNU29" s="2"/>
      <c r="QNV29" s="2"/>
      <c r="QNW29" s="2"/>
      <c r="QNX29" s="2"/>
      <c r="QNY29" s="2"/>
      <c r="QNZ29" s="2"/>
      <c r="QOA29" s="2"/>
      <c r="QOB29" s="2"/>
      <c r="QOC29" s="2"/>
      <c r="QOD29" s="2"/>
      <c r="QOE29" s="2"/>
      <c r="QOF29" s="2"/>
      <c r="QOG29" s="2"/>
      <c r="QOH29" s="2"/>
      <c r="QOI29" s="2"/>
      <c r="QOJ29" s="2"/>
      <c r="QOK29" s="2"/>
      <c r="QOL29" s="2"/>
      <c r="QOM29" s="2"/>
      <c r="QON29" s="2"/>
      <c r="QOO29" s="2"/>
      <c r="QOP29" s="2"/>
      <c r="QOQ29" s="2"/>
      <c r="QOR29" s="2"/>
      <c r="QOS29" s="2"/>
      <c r="QOT29" s="2"/>
      <c r="QOU29" s="2"/>
      <c r="QOV29" s="2"/>
      <c r="QOW29" s="2"/>
      <c r="QOX29" s="2"/>
      <c r="QOY29" s="2"/>
      <c r="QOZ29" s="2"/>
      <c r="QPA29" s="2"/>
      <c r="QPB29" s="2"/>
      <c r="QPC29" s="2"/>
      <c r="QPD29" s="2"/>
      <c r="QPE29" s="2"/>
      <c r="QPF29" s="2"/>
      <c r="QPG29" s="2"/>
      <c r="QPH29" s="2"/>
      <c r="QPI29" s="2"/>
      <c r="QPJ29" s="2"/>
      <c r="QPK29" s="2"/>
      <c r="QPL29" s="2"/>
      <c r="QPM29" s="2"/>
      <c r="QPN29" s="2"/>
      <c r="QPO29" s="2"/>
      <c r="QPP29" s="2"/>
      <c r="QPQ29" s="2"/>
      <c r="QPR29" s="2"/>
      <c r="QPS29" s="2"/>
      <c r="QPT29" s="2"/>
      <c r="QPU29" s="2"/>
      <c r="QPV29" s="2"/>
      <c r="QPW29" s="2"/>
      <c r="QPX29" s="2"/>
      <c r="QPY29" s="2"/>
      <c r="QPZ29" s="2"/>
      <c r="QQA29" s="2"/>
      <c r="QQB29" s="2"/>
      <c r="QQC29" s="2"/>
      <c r="QQD29" s="2"/>
      <c r="QQE29" s="2"/>
      <c r="QQF29" s="2"/>
      <c r="QQG29" s="2"/>
      <c r="QQH29" s="2"/>
      <c r="QQI29" s="2"/>
      <c r="QQJ29" s="2"/>
      <c r="QQK29" s="2"/>
      <c r="QQL29" s="2"/>
      <c r="QQM29" s="2"/>
      <c r="QQN29" s="2"/>
      <c r="QQO29" s="2"/>
      <c r="QQP29" s="2"/>
      <c r="QQQ29" s="2"/>
      <c r="QQR29" s="2"/>
      <c r="QQS29" s="2"/>
      <c r="QQT29" s="2"/>
      <c r="QQU29" s="2"/>
      <c r="QQV29" s="2"/>
      <c r="QQW29" s="2"/>
      <c r="QQX29" s="2"/>
      <c r="QQY29" s="2"/>
      <c r="QQZ29" s="2"/>
      <c r="QRA29" s="2"/>
      <c r="QRB29" s="2"/>
      <c r="QRC29" s="2"/>
      <c r="QRD29" s="2"/>
      <c r="QRE29" s="2"/>
      <c r="QRF29" s="2"/>
      <c r="QRG29" s="2"/>
      <c r="QRH29" s="2"/>
      <c r="QRI29" s="2"/>
      <c r="QRJ29" s="2"/>
      <c r="QRK29" s="2"/>
      <c r="QRL29" s="2"/>
      <c r="QRM29" s="2"/>
      <c r="QRN29" s="2"/>
      <c r="QRO29" s="2"/>
      <c r="QRP29" s="2"/>
      <c r="QRQ29" s="2"/>
      <c r="QRR29" s="2"/>
      <c r="QRS29" s="2"/>
      <c r="QRT29" s="2"/>
      <c r="QRU29" s="2"/>
      <c r="QRV29" s="2"/>
      <c r="QRW29" s="2"/>
      <c r="QRX29" s="2"/>
      <c r="QRY29" s="2"/>
      <c r="QRZ29" s="2"/>
      <c r="QSA29" s="2"/>
      <c r="QSB29" s="2"/>
      <c r="QSC29" s="2"/>
      <c r="QSD29" s="2"/>
      <c r="QSE29" s="2"/>
      <c r="QSF29" s="2"/>
      <c r="QSG29" s="2"/>
      <c r="QSH29" s="2"/>
      <c r="QSI29" s="2"/>
      <c r="QSJ29" s="2"/>
      <c r="QSK29" s="2"/>
      <c r="QSL29" s="2"/>
      <c r="QSM29" s="2"/>
      <c r="QSN29" s="2"/>
      <c r="QSO29" s="2"/>
      <c r="QSP29" s="2"/>
      <c r="QSQ29" s="2"/>
      <c r="QSR29" s="2"/>
      <c r="QSS29" s="2"/>
      <c r="QST29" s="2"/>
      <c r="QSU29" s="2"/>
      <c r="QSV29" s="2"/>
      <c r="QSW29" s="2"/>
      <c r="QSX29" s="2"/>
      <c r="QSY29" s="2"/>
      <c r="QSZ29" s="2"/>
      <c r="QTA29" s="2"/>
      <c r="QTB29" s="2"/>
      <c r="QTC29" s="2"/>
      <c r="QTD29" s="2"/>
      <c r="QTE29" s="2"/>
      <c r="QTF29" s="2"/>
      <c r="QTG29" s="2"/>
      <c r="QTH29" s="2"/>
      <c r="QTI29" s="2"/>
      <c r="QTJ29" s="2"/>
      <c r="QTK29" s="2"/>
      <c r="QTL29" s="2"/>
      <c r="QTM29" s="2"/>
      <c r="QTN29" s="2"/>
      <c r="QTO29" s="2"/>
      <c r="QTP29" s="2"/>
      <c r="QTQ29" s="2"/>
      <c r="QTR29" s="2"/>
      <c r="QTS29" s="2"/>
      <c r="QTT29" s="2"/>
      <c r="QTU29" s="2"/>
      <c r="QTV29" s="2"/>
      <c r="QTW29" s="2"/>
      <c r="QTX29" s="2"/>
      <c r="QTY29" s="2"/>
      <c r="QTZ29" s="2"/>
      <c r="QUA29" s="2"/>
      <c r="QUB29" s="2"/>
      <c r="QUC29" s="2"/>
      <c r="QUD29" s="2"/>
      <c r="QUE29" s="2"/>
      <c r="QUF29" s="2"/>
      <c r="QUG29" s="2"/>
      <c r="QUH29" s="2"/>
      <c r="QUI29" s="2"/>
      <c r="QUJ29" s="2"/>
      <c r="QUK29" s="2"/>
      <c r="QUL29" s="2"/>
      <c r="QUM29" s="2"/>
      <c r="QUN29" s="2"/>
      <c r="QUO29" s="2"/>
      <c r="QUP29" s="2"/>
      <c r="QUQ29" s="2"/>
      <c r="QUR29" s="2"/>
      <c r="QUS29" s="2"/>
      <c r="QUT29" s="2"/>
      <c r="QUU29" s="2"/>
      <c r="QUV29" s="2"/>
      <c r="QUW29" s="2"/>
      <c r="QUX29" s="2"/>
      <c r="QUY29" s="2"/>
      <c r="QUZ29" s="2"/>
      <c r="QVA29" s="2"/>
      <c r="QVB29" s="2"/>
      <c r="QVC29" s="2"/>
      <c r="QVD29" s="2"/>
      <c r="QVE29" s="2"/>
      <c r="QVF29" s="2"/>
      <c r="QVG29" s="2"/>
      <c r="QVH29" s="2"/>
      <c r="QVI29" s="2"/>
      <c r="QVJ29" s="2"/>
      <c r="QVK29" s="2"/>
      <c r="QVL29" s="2"/>
      <c r="QVM29" s="2"/>
      <c r="QVN29" s="2"/>
      <c r="QVO29" s="2"/>
      <c r="QVP29" s="2"/>
      <c r="QVQ29" s="2"/>
      <c r="QVR29" s="2"/>
      <c r="QVS29" s="2"/>
      <c r="QVT29" s="2"/>
      <c r="QVU29" s="2"/>
      <c r="QVV29" s="2"/>
      <c r="QVW29" s="2"/>
      <c r="QVX29" s="2"/>
      <c r="QVY29" s="2"/>
      <c r="QVZ29" s="2"/>
      <c r="QWA29" s="2"/>
      <c r="QWB29" s="2"/>
      <c r="QWC29" s="2"/>
      <c r="QWD29" s="2"/>
      <c r="QWE29" s="2"/>
      <c r="QWF29" s="2"/>
      <c r="QWG29" s="2"/>
      <c r="QWH29" s="2"/>
      <c r="QWI29" s="2"/>
      <c r="QWJ29" s="2"/>
      <c r="QWK29" s="2"/>
      <c r="QWL29" s="2"/>
      <c r="QWM29" s="2"/>
      <c r="QWN29" s="2"/>
      <c r="QWO29" s="2"/>
      <c r="QWP29" s="2"/>
      <c r="QWQ29" s="2"/>
      <c r="QWR29" s="2"/>
      <c r="QWS29" s="2"/>
      <c r="QWT29" s="2"/>
      <c r="QWU29" s="2"/>
      <c r="QWV29" s="2"/>
      <c r="QWW29" s="2"/>
      <c r="QWX29" s="2"/>
      <c r="QWY29" s="2"/>
      <c r="QWZ29" s="2"/>
      <c r="QXA29" s="2"/>
      <c r="QXB29" s="2"/>
      <c r="QXC29" s="2"/>
      <c r="QXD29" s="2"/>
      <c r="QXE29" s="2"/>
      <c r="QXF29" s="2"/>
      <c r="QXG29" s="2"/>
      <c r="QXH29" s="2"/>
      <c r="QXI29" s="2"/>
      <c r="QXJ29" s="2"/>
      <c r="QXK29" s="2"/>
      <c r="QXL29" s="2"/>
      <c r="QXM29" s="2"/>
      <c r="QXN29" s="2"/>
      <c r="QXO29" s="2"/>
      <c r="QXP29" s="2"/>
      <c r="QXQ29" s="2"/>
      <c r="QXR29" s="2"/>
      <c r="QXS29" s="2"/>
      <c r="QXT29" s="2"/>
      <c r="QXU29" s="2"/>
      <c r="QXV29" s="2"/>
      <c r="QXW29" s="2"/>
      <c r="QXX29" s="2"/>
      <c r="QXY29" s="2"/>
      <c r="QXZ29" s="2"/>
      <c r="QYA29" s="2"/>
      <c r="QYB29" s="2"/>
      <c r="QYC29" s="2"/>
      <c r="QYD29" s="2"/>
      <c r="QYE29" s="2"/>
      <c r="QYF29" s="2"/>
      <c r="QYG29" s="2"/>
      <c r="QYH29" s="2"/>
      <c r="QYI29" s="2"/>
      <c r="QYJ29" s="2"/>
      <c r="QYK29" s="2"/>
      <c r="QYL29" s="2"/>
      <c r="QYM29" s="2"/>
      <c r="QYN29" s="2"/>
      <c r="QYO29" s="2"/>
      <c r="QYP29" s="2"/>
      <c r="QYQ29" s="2"/>
      <c r="QYR29" s="2"/>
      <c r="QYS29" s="2"/>
      <c r="QYT29" s="2"/>
      <c r="QYU29" s="2"/>
      <c r="QYV29" s="2"/>
      <c r="QYW29" s="2"/>
      <c r="QYX29" s="2"/>
      <c r="QYY29" s="2"/>
      <c r="QYZ29" s="2"/>
      <c r="QZA29" s="2"/>
      <c r="QZB29" s="2"/>
      <c r="QZC29" s="2"/>
      <c r="QZD29" s="2"/>
      <c r="QZE29" s="2"/>
      <c r="QZF29" s="2"/>
      <c r="QZG29" s="2"/>
      <c r="QZH29" s="2"/>
      <c r="QZI29" s="2"/>
      <c r="QZJ29" s="2"/>
      <c r="QZK29" s="2"/>
      <c r="QZL29" s="2"/>
      <c r="QZM29" s="2"/>
      <c r="QZN29" s="2"/>
      <c r="QZO29" s="2"/>
      <c r="QZP29" s="2"/>
      <c r="QZQ29" s="2"/>
      <c r="QZR29" s="2"/>
      <c r="QZS29" s="2"/>
      <c r="QZT29" s="2"/>
      <c r="QZU29" s="2"/>
      <c r="QZV29" s="2"/>
      <c r="QZW29" s="2"/>
      <c r="QZX29" s="2"/>
      <c r="QZY29" s="2"/>
      <c r="QZZ29" s="2"/>
      <c r="RAA29" s="2"/>
      <c r="RAB29" s="2"/>
      <c r="RAC29" s="2"/>
      <c r="RAD29" s="2"/>
      <c r="RAE29" s="2"/>
      <c r="RAF29" s="2"/>
      <c r="RAG29" s="2"/>
      <c r="RAH29" s="2"/>
      <c r="RAI29" s="2"/>
      <c r="RAJ29" s="2"/>
      <c r="RAK29" s="2"/>
      <c r="RAL29" s="2"/>
      <c r="RAM29" s="2"/>
      <c r="RAN29" s="2"/>
      <c r="RAO29" s="2"/>
      <c r="RAP29" s="2"/>
      <c r="RAQ29" s="2"/>
      <c r="RAR29" s="2"/>
      <c r="RAS29" s="2"/>
      <c r="RAT29" s="2"/>
      <c r="RAU29" s="2"/>
      <c r="RAV29" s="2"/>
      <c r="RAW29" s="2"/>
      <c r="RAX29" s="2"/>
      <c r="RAY29" s="2"/>
      <c r="RAZ29" s="2"/>
      <c r="RBA29" s="2"/>
      <c r="RBB29" s="2"/>
      <c r="RBC29" s="2"/>
      <c r="RBD29" s="2"/>
      <c r="RBE29" s="2"/>
      <c r="RBF29" s="2"/>
      <c r="RBG29" s="2"/>
      <c r="RBH29" s="2"/>
      <c r="RBI29" s="2"/>
      <c r="RBJ29" s="2"/>
      <c r="RBK29" s="2"/>
      <c r="RBL29" s="2"/>
      <c r="RBM29" s="2"/>
      <c r="RBN29" s="2"/>
      <c r="RBO29" s="2"/>
      <c r="RBP29" s="2"/>
      <c r="RBQ29" s="2"/>
      <c r="RBR29" s="2"/>
      <c r="RBS29" s="2"/>
      <c r="RBT29" s="2"/>
      <c r="RBU29" s="2"/>
      <c r="RBV29" s="2"/>
      <c r="RBW29" s="2"/>
      <c r="RBX29" s="2"/>
      <c r="RBY29" s="2"/>
      <c r="RBZ29" s="2"/>
      <c r="RCA29" s="2"/>
      <c r="RCB29" s="2"/>
      <c r="RCC29" s="2"/>
      <c r="RCD29" s="2"/>
      <c r="RCE29" s="2"/>
      <c r="RCF29" s="2"/>
      <c r="RCG29" s="2"/>
      <c r="RCH29" s="2"/>
      <c r="RCI29" s="2"/>
      <c r="RCJ29" s="2"/>
      <c r="RCK29" s="2"/>
      <c r="RCL29" s="2"/>
      <c r="RCM29" s="2"/>
      <c r="RCN29" s="2"/>
      <c r="RCO29" s="2"/>
      <c r="RCP29" s="2"/>
      <c r="RCQ29" s="2"/>
      <c r="RCR29" s="2"/>
      <c r="RCS29" s="2"/>
      <c r="RCT29" s="2"/>
      <c r="RCU29" s="2"/>
      <c r="RCV29" s="2"/>
      <c r="RCW29" s="2"/>
      <c r="RCX29" s="2"/>
      <c r="RCY29" s="2"/>
      <c r="RCZ29" s="2"/>
      <c r="RDA29" s="2"/>
      <c r="RDB29" s="2"/>
      <c r="RDC29" s="2"/>
      <c r="RDD29" s="2"/>
      <c r="RDE29" s="2"/>
      <c r="RDF29" s="2"/>
      <c r="RDG29" s="2"/>
      <c r="RDH29" s="2"/>
      <c r="RDI29" s="2"/>
      <c r="RDJ29" s="2"/>
      <c r="RDK29" s="2"/>
      <c r="RDL29" s="2"/>
      <c r="RDM29" s="2"/>
      <c r="RDN29" s="2"/>
      <c r="RDO29" s="2"/>
      <c r="RDP29" s="2"/>
      <c r="RDQ29" s="2"/>
      <c r="RDR29" s="2"/>
      <c r="RDS29" s="2"/>
      <c r="RDT29" s="2"/>
      <c r="RDU29" s="2"/>
      <c r="RDV29" s="2"/>
      <c r="RDW29" s="2"/>
      <c r="RDX29" s="2"/>
      <c r="RDY29" s="2"/>
      <c r="RDZ29" s="2"/>
      <c r="REA29" s="2"/>
      <c r="REB29" s="2"/>
      <c r="REC29" s="2"/>
      <c r="RED29" s="2"/>
      <c r="REE29" s="2"/>
      <c r="REF29" s="2"/>
      <c r="REG29" s="2"/>
      <c r="REH29" s="2"/>
      <c r="REI29" s="2"/>
      <c r="REJ29" s="2"/>
      <c r="REK29" s="2"/>
      <c r="REL29" s="2"/>
      <c r="REM29" s="2"/>
      <c r="REN29" s="2"/>
      <c r="REO29" s="2"/>
      <c r="REP29" s="2"/>
      <c r="REQ29" s="2"/>
      <c r="RER29" s="2"/>
      <c r="RES29" s="2"/>
      <c r="RET29" s="2"/>
      <c r="REU29" s="2"/>
      <c r="REV29" s="2"/>
      <c r="REW29" s="2"/>
      <c r="REX29" s="2"/>
      <c r="REY29" s="2"/>
      <c r="REZ29" s="2"/>
      <c r="RFA29" s="2"/>
      <c r="RFB29" s="2"/>
      <c r="RFC29" s="2"/>
      <c r="RFD29" s="2"/>
      <c r="RFE29" s="2"/>
      <c r="RFF29" s="2"/>
      <c r="RFG29" s="2"/>
      <c r="RFH29" s="2"/>
      <c r="RFI29" s="2"/>
      <c r="RFJ29" s="2"/>
      <c r="RFK29" s="2"/>
      <c r="RFL29" s="2"/>
      <c r="RFM29" s="2"/>
      <c r="RFN29" s="2"/>
      <c r="RFO29" s="2"/>
      <c r="RFP29" s="2"/>
      <c r="RFQ29" s="2"/>
      <c r="RFR29" s="2"/>
      <c r="RFS29" s="2"/>
      <c r="RFT29" s="2"/>
      <c r="RFU29" s="2"/>
      <c r="RFV29" s="2"/>
      <c r="RFW29" s="2"/>
      <c r="RFX29" s="2"/>
      <c r="RFY29" s="2"/>
      <c r="RFZ29" s="2"/>
      <c r="RGA29" s="2"/>
      <c r="RGB29" s="2"/>
      <c r="RGC29" s="2"/>
      <c r="RGD29" s="2"/>
      <c r="RGE29" s="2"/>
      <c r="RGF29" s="2"/>
      <c r="RGG29" s="2"/>
      <c r="RGH29" s="2"/>
      <c r="RGI29" s="2"/>
      <c r="RGJ29" s="2"/>
      <c r="RGK29" s="2"/>
      <c r="RGL29" s="2"/>
      <c r="RGM29" s="2"/>
      <c r="RGN29" s="2"/>
      <c r="RGO29" s="2"/>
      <c r="RGP29" s="2"/>
      <c r="RGQ29" s="2"/>
      <c r="RGR29" s="2"/>
      <c r="RGS29" s="2"/>
      <c r="RGT29" s="2"/>
      <c r="RGU29" s="2"/>
      <c r="RGV29" s="2"/>
      <c r="RGW29" s="2"/>
      <c r="RGX29" s="2"/>
      <c r="RGY29" s="2"/>
      <c r="RGZ29" s="2"/>
      <c r="RHA29" s="2"/>
      <c r="RHB29" s="2"/>
      <c r="RHC29" s="2"/>
      <c r="RHD29" s="2"/>
      <c r="RHE29" s="2"/>
      <c r="RHF29" s="2"/>
      <c r="RHG29" s="2"/>
      <c r="RHH29" s="2"/>
      <c r="RHI29" s="2"/>
      <c r="RHJ29" s="2"/>
      <c r="RHK29" s="2"/>
      <c r="RHL29" s="2"/>
      <c r="RHM29" s="2"/>
      <c r="RHN29" s="2"/>
      <c r="RHO29" s="2"/>
      <c r="RHP29" s="2"/>
      <c r="RHQ29" s="2"/>
      <c r="RHR29" s="2"/>
      <c r="RHS29" s="2"/>
      <c r="RHT29" s="2"/>
      <c r="RHU29" s="2"/>
      <c r="RHV29" s="2"/>
      <c r="RHW29" s="2"/>
      <c r="RHX29" s="2"/>
      <c r="RHY29" s="2"/>
      <c r="RHZ29" s="2"/>
      <c r="RIA29" s="2"/>
      <c r="RIB29" s="2"/>
      <c r="RIC29" s="2"/>
      <c r="RID29" s="2"/>
      <c r="RIE29" s="2"/>
      <c r="RIF29" s="2"/>
      <c r="RIG29" s="2"/>
      <c r="RIH29" s="2"/>
      <c r="RII29" s="2"/>
      <c r="RIJ29" s="2"/>
      <c r="RIK29" s="2"/>
      <c r="RIL29" s="2"/>
      <c r="RIM29" s="2"/>
      <c r="RIN29" s="2"/>
      <c r="RIO29" s="2"/>
      <c r="RIP29" s="2"/>
      <c r="RIQ29" s="2"/>
      <c r="RIR29" s="2"/>
      <c r="RIS29" s="2"/>
      <c r="RIT29" s="2"/>
      <c r="RIU29" s="2"/>
      <c r="RIV29" s="2"/>
      <c r="RIW29" s="2"/>
      <c r="RIX29" s="2"/>
      <c r="RIY29" s="2"/>
      <c r="RIZ29" s="2"/>
      <c r="RJA29" s="2"/>
      <c r="RJB29" s="2"/>
      <c r="RJC29" s="2"/>
      <c r="RJD29" s="2"/>
      <c r="RJE29" s="2"/>
      <c r="RJF29" s="2"/>
      <c r="RJG29" s="2"/>
      <c r="RJH29" s="2"/>
      <c r="RJI29" s="2"/>
      <c r="RJJ29" s="2"/>
      <c r="RJK29" s="2"/>
      <c r="RJL29" s="2"/>
      <c r="RJM29" s="2"/>
      <c r="RJN29" s="2"/>
      <c r="RJO29" s="2"/>
      <c r="RJP29" s="2"/>
      <c r="RJQ29" s="2"/>
      <c r="RJR29" s="2"/>
      <c r="RJS29" s="2"/>
      <c r="RJT29" s="2"/>
      <c r="RJU29" s="2"/>
      <c r="RJV29" s="2"/>
      <c r="RJW29" s="2"/>
      <c r="RJX29" s="2"/>
      <c r="RJY29" s="2"/>
      <c r="RJZ29" s="2"/>
      <c r="RKA29" s="2"/>
      <c r="RKB29" s="2"/>
      <c r="RKC29" s="2"/>
      <c r="RKD29" s="2"/>
      <c r="RKE29" s="2"/>
      <c r="RKF29" s="2"/>
      <c r="RKG29" s="2"/>
      <c r="RKH29" s="2"/>
      <c r="RKI29" s="2"/>
      <c r="RKJ29" s="2"/>
      <c r="RKK29" s="2"/>
      <c r="RKL29" s="2"/>
      <c r="RKM29" s="2"/>
      <c r="RKN29" s="2"/>
      <c r="RKO29" s="2"/>
      <c r="RKP29" s="2"/>
      <c r="RKQ29" s="2"/>
      <c r="RKR29" s="2"/>
      <c r="RKS29" s="2"/>
      <c r="RKT29" s="2"/>
      <c r="RKU29" s="2"/>
      <c r="RKV29" s="2"/>
      <c r="RKW29" s="2"/>
      <c r="RKX29" s="2"/>
      <c r="RKY29" s="2"/>
      <c r="RKZ29" s="2"/>
      <c r="RLA29" s="2"/>
      <c r="RLB29" s="2"/>
      <c r="RLC29" s="2"/>
      <c r="RLD29" s="2"/>
      <c r="RLE29" s="2"/>
      <c r="RLF29" s="2"/>
      <c r="RLG29" s="2"/>
      <c r="RLH29" s="2"/>
      <c r="RLI29" s="2"/>
      <c r="RLJ29" s="2"/>
      <c r="RLK29" s="2"/>
      <c r="RLL29" s="2"/>
      <c r="RLM29" s="2"/>
      <c r="RLN29" s="2"/>
      <c r="RLO29" s="2"/>
      <c r="RLP29" s="2"/>
      <c r="RLQ29" s="2"/>
      <c r="RLR29" s="2"/>
      <c r="RLS29" s="2"/>
      <c r="RLT29" s="2"/>
      <c r="RLU29" s="2"/>
      <c r="RLV29" s="2"/>
      <c r="RLW29" s="2"/>
      <c r="RLX29" s="2"/>
      <c r="RLY29" s="2"/>
      <c r="RLZ29" s="2"/>
      <c r="RMA29" s="2"/>
      <c r="RMB29" s="2"/>
      <c r="RMC29" s="2"/>
      <c r="RMD29" s="2"/>
      <c r="RME29" s="2"/>
      <c r="RMF29" s="2"/>
      <c r="RMG29" s="2"/>
      <c r="RMH29" s="2"/>
      <c r="RMI29" s="2"/>
      <c r="RMJ29" s="2"/>
      <c r="RMK29" s="2"/>
      <c r="RML29" s="2"/>
      <c r="RMM29" s="2"/>
      <c r="RMN29" s="2"/>
      <c r="RMO29" s="2"/>
      <c r="RMP29" s="2"/>
      <c r="RMQ29" s="2"/>
      <c r="RMR29" s="2"/>
      <c r="RMS29" s="2"/>
      <c r="RMT29" s="2"/>
      <c r="RMU29" s="2"/>
      <c r="RMV29" s="2"/>
      <c r="RMW29" s="2"/>
      <c r="RMX29" s="2"/>
      <c r="RMY29" s="2"/>
      <c r="RMZ29" s="2"/>
      <c r="RNA29" s="2"/>
      <c r="RNB29" s="2"/>
      <c r="RNC29" s="2"/>
      <c r="RND29" s="2"/>
      <c r="RNE29" s="2"/>
      <c r="RNF29" s="2"/>
      <c r="RNG29" s="2"/>
      <c r="RNH29" s="2"/>
      <c r="RNI29" s="2"/>
      <c r="RNJ29" s="2"/>
      <c r="RNK29" s="2"/>
      <c r="RNL29" s="2"/>
      <c r="RNM29" s="2"/>
      <c r="RNN29" s="2"/>
      <c r="RNO29" s="2"/>
      <c r="RNP29" s="2"/>
      <c r="RNQ29" s="2"/>
      <c r="RNR29" s="2"/>
      <c r="RNS29" s="2"/>
      <c r="RNT29" s="2"/>
      <c r="RNU29" s="2"/>
      <c r="RNV29" s="2"/>
      <c r="RNW29" s="2"/>
      <c r="RNX29" s="2"/>
      <c r="RNY29" s="2"/>
      <c r="RNZ29" s="2"/>
      <c r="ROA29" s="2"/>
      <c r="ROB29" s="2"/>
      <c r="ROC29" s="2"/>
      <c r="ROD29" s="2"/>
      <c r="ROE29" s="2"/>
      <c r="ROF29" s="2"/>
      <c r="ROG29" s="2"/>
      <c r="ROH29" s="2"/>
      <c r="ROI29" s="2"/>
      <c r="ROJ29" s="2"/>
      <c r="ROK29" s="2"/>
      <c r="ROL29" s="2"/>
      <c r="ROM29" s="2"/>
      <c r="RON29" s="2"/>
      <c r="ROO29" s="2"/>
      <c r="ROP29" s="2"/>
      <c r="ROQ29" s="2"/>
      <c r="ROR29" s="2"/>
      <c r="ROS29" s="2"/>
      <c r="ROT29" s="2"/>
      <c r="ROU29" s="2"/>
      <c r="ROV29" s="2"/>
      <c r="ROW29" s="2"/>
      <c r="ROX29" s="2"/>
      <c r="ROY29" s="2"/>
      <c r="ROZ29" s="2"/>
      <c r="RPA29" s="2"/>
      <c r="RPB29" s="2"/>
      <c r="RPC29" s="2"/>
      <c r="RPD29" s="2"/>
      <c r="RPE29" s="2"/>
      <c r="RPF29" s="2"/>
      <c r="RPG29" s="2"/>
      <c r="RPH29" s="2"/>
      <c r="RPI29" s="2"/>
      <c r="RPJ29" s="2"/>
      <c r="RPK29" s="2"/>
      <c r="RPL29" s="2"/>
      <c r="RPM29" s="2"/>
      <c r="RPN29" s="2"/>
      <c r="RPO29" s="2"/>
      <c r="RPP29" s="2"/>
      <c r="RPQ29" s="2"/>
      <c r="RPR29" s="2"/>
      <c r="RPS29" s="2"/>
      <c r="RPT29" s="2"/>
      <c r="RPU29" s="2"/>
      <c r="RPV29" s="2"/>
      <c r="RPW29" s="2"/>
      <c r="RPX29" s="2"/>
      <c r="RPY29" s="2"/>
      <c r="RPZ29" s="2"/>
      <c r="RQA29" s="2"/>
      <c r="RQB29" s="2"/>
      <c r="RQC29" s="2"/>
      <c r="RQD29" s="2"/>
      <c r="RQE29" s="2"/>
      <c r="RQF29" s="2"/>
      <c r="RQG29" s="2"/>
      <c r="RQH29" s="2"/>
      <c r="RQI29" s="2"/>
      <c r="RQJ29" s="2"/>
      <c r="RQK29" s="2"/>
      <c r="RQL29" s="2"/>
      <c r="RQM29" s="2"/>
      <c r="RQN29" s="2"/>
      <c r="RQO29" s="2"/>
      <c r="RQP29" s="2"/>
      <c r="RQQ29" s="2"/>
      <c r="RQR29" s="2"/>
      <c r="RQS29" s="2"/>
      <c r="RQT29" s="2"/>
      <c r="RQU29" s="2"/>
      <c r="RQV29" s="2"/>
      <c r="RQW29" s="2"/>
      <c r="RQX29" s="2"/>
      <c r="RQY29" s="2"/>
      <c r="RQZ29" s="2"/>
      <c r="RRA29" s="2"/>
      <c r="RRB29" s="2"/>
      <c r="RRC29" s="2"/>
      <c r="RRD29" s="2"/>
      <c r="RRE29" s="2"/>
      <c r="RRF29" s="2"/>
      <c r="RRG29" s="2"/>
      <c r="RRH29" s="2"/>
      <c r="RRI29" s="2"/>
      <c r="RRJ29" s="2"/>
      <c r="RRK29" s="2"/>
      <c r="RRL29" s="2"/>
      <c r="RRM29" s="2"/>
      <c r="RRN29" s="2"/>
      <c r="RRO29" s="2"/>
      <c r="RRP29" s="2"/>
      <c r="RRQ29" s="2"/>
      <c r="RRR29" s="2"/>
      <c r="RRS29" s="2"/>
      <c r="RRT29" s="2"/>
      <c r="RRU29" s="2"/>
      <c r="RRV29" s="2"/>
      <c r="RRW29" s="2"/>
      <c r="RRX29" s="2"/>
      <c r="RRY29" s="2"/>
      <c r="RRZ29" s="2"/>
      <c r="RSA29" s="2"/>
      <c r="RSB29" s="2"/>
      <c r="RSC29" s="2"/>
      <c r="RSD29" s="2"/>
      <c r="RSE29" s="2"/>
      <c r="RSF29" s="2"/>
      <c r="RSG29" s="2"/>
      <c r="RSH29" s="2"/>
      <c r="RSI29" s="2"/>
      <c r="RSJ29" s="2"/>
      <c r="RSK29" s="2"/>
      <c r="RSL29" s="2"/>
      <c r="RSM29" s="2"/>
      <c r="RSN29" s="2"/>
      <c r="RSO29" s="2"/>
      <c r="RSP29" s="2"/>
      <c r="RSQ29" s="2"/>
      <c r="RSR29" s="2"/>
      <c r="RSS29" s="2"/>
      <c r="RST29" s="2"/>
      <c r="RSU29" s="2"/>
      <c r="RSV29" s="2"/>
      <c r="RSW29" s="2"/>
      <c r="RSX29" s="2"/>
      <c r="RSY29" s="2"/>
      <c r="RSZ29" s="2"/>
      <c r="RTA29" s="2"/>
      <c r="RTB29" s="2"/>
      <c r="RTC29" s="2"/>
      <c r="RTD29" s="2"/>
      <c r="RTE29" s="2"/>
      <c r="RTF29" s="2"/>
      <c r="RTG29" s="2"/>
      <c r="RTH29" s="2"/>
      <c r="RTI29" s="2"/>
      <c r="RTJ29" s="2"/>
      <c r="RTK29" s="2"/>
      <c r="RTL29" s="2"/>
      <c r="RTM29" s="2"/>
      <c r="RTN29" s="2"/>
      <c r="RTO29" s="2"/>
      <c r="RTP29" s="2"/>
      <c r="RTQ29" s="2"/>
      <c r="RTR29" s="2"/>
      <c r="RTS29" s="2"/>
      <c r="RTT29" s="2"/>
      <c r="RTU29" s="2"/>
      <c r="RTV29" s="2"/>
      <c r="RTW29" s="2"/>
      <c r="RTX29" s="2"/>
      <c r="RTY29" s="2"/>
      <c r="RTZ29" s="2"/>
      <c r="RUA29" s="2"/>
      <c r="RUB29" s="2"/>
      <c r="RUC29" s="2"/>
      <c r="RUD29" s="2"/>
      <c r="RUE29" s="2"/>
      <c r="RUF29" s="2"/>
      <c r="RUG29" s="2"/>
      <c r="RUH29" s="2"/>
      <c r="RUI29" s="2"/>
      <c r="RUJ29" s="2"/>
      <c r="RUK29" s="2"/>
      <c r="RUL29" s="2"/>
      <c r="RUM29" s="2"/>
      <c r="RUN29" s="2"/>
      <c r="RUO29" s="2"/>
      <c r="RUP29" s="2"/>
      <c r="RUQ29" s="2"/>
      <c r="RUR29" s="2"/>
      <c r="RUS29" s="2"/>
      <c r="RUT29" s="2"/>
      <c r="RUU29" s="2"/>
      <c r="RUV29" s="2"/>
      <c r="RUW29" s="2"/>
      <c r="RUX29" s="2"/>
      <c r="RUY29" s="2"/>
      <c r="RUZ29" s="2"/>
      <c r="RVA29" s="2"/>
      <c r="RVB29" s="2"/>
      <c r="RVC29" s="2"/>
      <c r="RVD29" s="2"/>
      <c r="RVE29" s="2"/>
      <c r="RVF29" s="2"/>
      <c r="RVG29" s="2"/>
      <c r="RVH29" s="2"/>
      <c r="RVI29" s="2"/>
      <c r="RVJ29" s="2"/>
      <c r="RVK29" s="2"/>
      <c r="RVL29" s="2"/>
      <c r="RVM29" s="2"/>
      <c r="RVN29" s="2"/>
      <c r="RVO29" s="2"/>
      <c r="RVP29" s="2"/>
      <c r="RVQ29" s="2"/>
      <c r="RVR29" s="2"/>
      <c r="RVS29" s="2"/>
      <c r="RVT29" s="2"/>
      <c r="RVU29" s="2"/>
      <c r="RVV29" s="2"/>
      <c r="RVW29" s="2"/>
      <c r="RVX29" s="2"/>
      <c r="RVY29" s="2"/>
      <c r="RVZ29" s="2"/>
      <c r="RWA29" s="2"/>
      <c r="RWB29" s="2"/>
      <c r="RWC29" s="2"/>
      <c r="RWD29" s="2"/>
      <c r="RWE29" s="2"/>
      <c r="RWF29" s="2"/>
      <c r="RWG29" s="2"/>
      <c r="RWH29" s="2"/>
      <c r="RWI29" s="2"/>
      <c r="RWJ29" s="2"/>
      <c r="RWK29" s="2"/>
      <c r="RWL29" s="2"/>
      <c r="RWM29" s="2"/>
      <c r="RWN29" s="2"/>
      <c r="RWO29" s="2"/>
      <c r="RWP29" s="2"/>
      <c r="RWQ29" s="2"/>
      <c r="RWR29" s="2"/>
      <c r="RWS29" s="2"/>
      <c r="RWT29" s="2"/>
      <c r="RWU29" s="2"/>
      <c r="RWV29" s="2"/>
      <c r="RWW29" s="2"/>
      <c r="RWX29" s="2"/>
      <c r="RWY29" s="2"/>
      <c r="RWZ29" s="2"/>
      <c r="RXA29" s="2"/>
      <c r="RXB29" s="2"/>
      <c r="RXC29" s="2"/>
      <c r="RXD29" s="2"/>
      <c r="RXE29" s="2"/>
      <c r="RXF29" s="2"/>
      <c r="RXG29" s="2"/>
      <c r="RXH29" s="2"/>
      <c r="RXI29" s="2"/>
      <c r="RXJ29" s="2"/>
      <c r="RXK29" s="2"/>
      <c r="RXL29" s="2"/>
      <c r="RXM29" s="2"/>
      <c r="RXN29" s="2"/>
      <c r="RXO29" s="2"/>
      <c r="RXP29" s="2"/>
      <c r="RXQ29" s="2"/>
      <c r="RXR29" s="2"/>
      <c r="RXS29" s="2"/>
      <c r="RXT29" s="2"/>
      <c r="RXU29" s="2"/>
      <c r="RXV29" s="2"/>
      <c r="RXW29" s="2"/>
      <c r="RXX29" s="2"/>
      <c r="RXY29" s="2"/>
      <c r="RXZ29" s="2"/>
      <c r="RYA29" s="2"/>
      <c r="RYB29" s="2"/>
      <c r="RYC29" s="2"/>
      <c r="RYD29" s="2"/>
      <c r="RYE29" s="2"/>
      <c r="RYF29" s="2"/>
      <c r="RYG29" s="2"/>
      <c r="RYH29" s="2"/>
      <c r="RYI29" s="2"/>
      <c r="RYJ29" s="2"/>
      <c r="RYK29" s="2"/>
      <c r="RYL29" s="2"/>
      <c r="RYM29" s="2"/>
      <c r="RYN29" s="2"/>
      <c r="RYO29" s="2"/>
      <c r="RYP29" s="2"/>
      <c r="RYQ29" s="2"/>
      <c r="RYR29" s="2"/>
      <c r="RYS29" s="2"/>
      <c r="RYT29" s="2"/>
      <c r="RYU29" s="2"/>
      <c r="RYV29" s="2"/>
      <c r="RYW29" s="2"/>
      <c r="RYX29" s="2"/>
      <c r="RYY29" s="2"/>
      <c r="RYZ29" s="2"/>
      <c r="RZA29" s="2"/>
      <c r="RZB29" s="2"/>
      <c r="RZC29" s="2"/>
      <c r="RZD29" s="2"/>
      <c r="RZE29" s="2"/>
      <c r="RZF29" s="2"/>
      <c r="RZG29" s="2"/>
      <c r="RZH29" s="2"/>
      <c r="RZI29" s="2"/>
      <c r="RZJ29" s="2"/>
      <c r="RZK29" s="2"/>
      <c r="RZL29" s="2"/>
      <c r="RZM29" s="2"/>
      <c r="RZN29" s="2"/>
      <c r="RZO29" s="2"/>
      <c r="RZP29" s="2"/>
      <c r="RZQ29" s="2"/>
      <c r="RZR29" s="2"/>
      <c r="RZS29" s="2"/>
      <c r="RZT29" s="2"/>
      <c r="RZU29" s="2"/>
      <c r="RZV29" s="2"/>
      <c r="RZW29" s="2"/>
      <c r="RZX29" s="2"/>
      <c r="RZY29" s="2"/>
      <c r="RZZ29" s="2"/>
      <c r="SAA29" s="2"/>
      <c r="SAB29" s="2"/>
      <c r="SAC29" s="2"/>
      <c r="SAD29" s="2"/>
      <c r="SAE29" s="2"/>
      <c r="SAF29" s="2"/>
      <c r="SAG29" s="2"/>
      <c r="SAH29" s="2"/>
      <c r="SAI29" s="2"/>
      <c r="SAJ29" s="2"/>
      <c r="SAK29" s="2"/>
      <c r="SAL29" s="2"/>
      <c r="SAM29" s="2"/>
      <c r="SAN29" s="2"/>
      <c r="SAO29" s="2"/>
      <c r="SAP29" s="2"/>
      <c r="SAQ29" s="2"/>
      <c r="SAR29" s="2"/>
      <c r="SAS29" s="2"/>
      <c r="SAT29" s="2"/>
      <c r="SAU29" s="2"/>
      <c r="SAV29" s="2"/>
      <c r="SAW29" s="2"/>
      <c r="SAX29" s="2"/>
      <c r="SAY29" s="2"/>
      <c r="SAZ29" s="2"/>
      <c r="SBA29" s="2"/>
      <c r="SBB29" s="2"/>
      <c r="SBC29" s="2"/>
      <c r="SBD29" s="2"/>
      <c r="SBE29" s="2"/>
      <c r="SBF29" s="2"/>
      <c r="SBG29" s="2"/>
      <c r="SBH29" s="2"/>
      <c r="SBI29" s="2"/>
      <c r="SBJ29" s="2"/>
      <c r="SBK29" s="2"/>
      <c r="SBL29" s="2"/>
      <c r="SBM29" s="2"/>
      <c r="SBN29" s="2"/>
      <c r="SBO29" s="2"/>
      <c r="SBP29" s="2"/>
      <c r="SBQ29" s="2"/>
      <c r="SBR29" s="2"/>
      <c r="SBS29" s="2"/>
      <c r="SBT29" s="2"/>
      <c r="SBU29" s="2"/>
      <c r="SBV29" s="2"/>
      <c r="SBW29" s="2"/>
      <c r="SBX29" s="2"/>
      <c r="SBY29" s="2"/>
      <c r="SBZ29" s="2"/>
      <c r="SCA29" s="2"/>
      <c r="SCB29" s="2"/>
      <c r="SCC29" s="2"/>
      <c r="SCD29" s="2"/>
      <c r="SCE29" s="2"/>
      <c r="SCF29" s="2"/>
      <c r="SCG29" s="2"/>
      <c r="SCH29" s="2"/>
      <c r="SCI29" s="2"/>
      <c r="SCJ29" s="2"/>
      <c r="SCK29" s="2"/>
      <c r="SCL29" s="2"/>
      <c r="SCM29" s="2"/>
      <c r="SCN29" s="2"/>
      <c r="SCO29" s="2"/>
      <c r="SCP29" s="2"/>
      <c r="SCQ29" s="2"/>
      <c r="SCR29" s="2"/>
      <c r="SCS29" s="2"/>
      <c r="SCT29" s="2"/>
      <c r="SCU29" s="2"/>
      <c r="SCV29" s="2"/>
      <c r="SCW29" s="2"/>
      <c r="SCX29" s="2"/>
      <c r="SCY29" s="2"/>
      <c r="SCZ29" s="2"/>
      <c r="SDA29" s="2"/>
      <c r="SDB29" s="2"/>
      <c r="SDC29" s="2"/>
      <c r="SDD29" s="2"/>
      <c r="SDE29" s="2"/>
      <c r="SDF29" s="2"/>
      <c r="SDG29" s="2"/>
      <c r="SDH29" s="2"/>
      <c r="SDI29" s="2"/>
      <c r="SDJ29" s="2"/>
      <c r="SDK29" s="2"/>
      <c r="SDL29" s="2"/>
      <c r="SDM29" s="2"/>
      <c r="SDN29" s="2"/>
      <c r="SDO29" s="2"/>
      <c r="SDP29" s="2"/>
      <c r="SDQ29" s="2"/>
      <c r="SDR29" s="2"/>
      <c r="SDS29" s="2"/>
      <c r="SDT29" s="2"/>
      <c r="SDU29" s="2"/>
      <c r="SDV29" s="2"/>
      <c r="SDW29" s="2"/>
      <c r="SDX29" s="2"/>
      <c r="SDY29" s="2"/>
      <c r="SDZ29" s="2"/>
      <c r="SEA29" s="2"/>
      <c r="SEB29" s="2"/>
      <c r="SEC29" s="2"/>
      <c r="SED29" s="2"/>
      <c r="SEE29" s="2"/>
      <c r="SEF29" s="2"/>
      <c r="SEG29" s="2"/>
      <c r="SEH29" s="2"/>
      <c r="SEI29" s="2"/>
      <c r="SEJ29" s="2"/>
      <c r="SEK29" s="2"/>
      <c r="SEL29" s="2"/>
      <c r="SEM29" s="2"/>
      <c r="SEN29" s="2"/>
      <c r="SEO29" s="2"/>
      <c r="SEP29" s="2"/>
      <c r="SEQ29" s="2"/>
      <c r="SER29" s="2"/>
      <c r="SES29" s="2"/>
      <c r="SET29" s="2"/>
      <c r="SEU29" s="2"/>
      <c r="SEV29" s="2"/>
      <c r="SEW29" s="2"/>
      <c r="SEX29" s="2"/>
      <c r="SEY29" s="2"/>
      <c r="SEZ29" s="2"/>
      <c r="SFA29" s="2"/>
      <c r="SFB29" s="2"/>
      <c r="SFC29" s="2"/>
      <c r="SFD29" s="2"/>
      <c r="SFE29" s="2"/>
      <c r="SFF29" s="2"/>
      <c r="SFG29" s="2"/>
      <c r="SFH29" s="2"/>
      <c r="SFI29" s="2"/>
      <c r="SFJ29" s="2"/>
      <c r="SFK29" s="2"/>
      <c r="SFL29" s="2"/>
      <c r="SFM29" s="2"/>
      <c r="SFN29" s="2"/>
      <c r="SFO29" s="2"/>
      <c r="SFP29" s="2"/>
      <c r="SFQ29" s="2"/>
      <c r="SFR29" s="2"/>
      <c r="SFS29" s="2"/>
      <c r="SFT29" s="2"/>
      <c r="SFU29" s="2"/>
      <c r="SFV29" s="2"/>
      <c r="SFW29" s="2"/>
      <c r="SFX29" s="2"/>
      <c r="SFY29" s="2"/>
      <c r="SFZ29" s="2"/>
      <c r="SGA29" s="2"/>
      <c r="SGB29" s="2"/>
      <c r="SGC29" s="2"/>
      <c r="SGD29" s="2"/>
      <c r="SGE29" s="2"/>
      <c r="SGF29" s="2"/>
      <c r="SGG29" s="2"/>
      <c r="SGH29" s="2"/>
      <c r="SGI29" s="2"/>
      <c r="SGJ29" s="2"/>
      <c r="SGK29" s="2"/>
      <c r="SGL29" s="2"/>
      <c r="SGM29" s="2"/>
      <c r="SGN29" s="2"/>
      <c r="SGO29" s="2"/>
      <c r="SGP29" s="2"/>
      <c r="SGQ29" s="2"/>
      <c r="SGR29" s="2"/>
      <c r="SGS29" s="2"/>
      <c r="SGT29" s="2"/>
      <c r="SGU29" s="2"/>
      <c r="SGV29" s="2"/>
      <c r="SGW29" s="2"/>
      <c r="SGX29" s="2"/>
      <c r="SGY29" s="2"/>
      <c r="SGZ29" s="2"/>
      <c r="SHA29" s="2"/>
      <c r="SHB29" s="2"/>
      <c r="SHC29" s="2"/>
      <c r="SHD29" s="2"/>
      <c r="SHE29" s="2"/>
      <c r="SHF29" s="2"/>
      <c r="SHG29" s="2"/>
      <c r="SHH29" s="2"/>
      <c r="SHI29" s="2"/>
      <c r="SHJ29" s="2"/>
      <c r="SHK29" s="2"/>
      <c r="SHL29" s="2"/>
      <c r="SHM29" s="2"/>
      <c r="SHN29" s="2"/>
      <c r="SHO29" s="2"/>
      <c r="SHP29" s="2"/>
      <c r="SHQ29" s="2"/>
      <c r="SHR29" s="2"/>
      <c r="SHS29" s="2"/>
      <c r="SHT29" s="2"/>
      <c r="SHU29" s="2"/>
      <c r="SHV29" s="2"/>
      <c r="SHW29" s="2"/>
      <c r="SHX29" s="2"/>
      <c r="SHY29" s="2"/>
      <c r="SHZ29" s="2"/>
      <c r="SIA29" s="2"/>
      <c r="SIB29" s="2"/>
      <c r="SIC29" s="2"/>
      <c r="SID29" s="2"/>
      <c r="SIE29" s="2"/>
      <c r="SIF29" s="2"/>
      <c r="SIG29" s="2"/>
      <c r="SIH29" s="2"/>
      <c r="SII29" s="2"/>
      <c r="SIJ29" s="2"/>
      <c r="SIK29" s="2"/>
      <c r="SIL29" s="2"/>
      <c r="SIM29" s="2"/>
      <c r="SIN29" s="2"/>
      <c r="SIO29" s="2"/>
      <c r="SIP29" s="2"/>
      <c r="SIQ29" s="2"/>
      <c r="SIR29" s="2"/>
      <c r="SIS29" s="2"/>
      <c r="SIT29" s="2"/>
      <c r="SIU29" s="2"/>
      <c r="SIV29" s="2"/>
      <c r="SIW29" s="2"/>
      <c r="SIX29" s="2"/>
      <c r="SIY29" s="2"/>
      <c r="SIZ29" s="2"/>
      <c r="SJA29" s="2"/>
      <c r="SJB29" s="2"/>
      <c r="SJC29" s="2"/>
      <c r="SJD29" s="2"/>
      <c r="SJE29" s="2"/>
      <c r="SJF29" s="2"/>
      <c r="SJG29" s="2"/>
      <c r="SJH29" s="2"/>
      <c r="SJI29" s="2"/>
      <c r="SJJ29" s="2"/>
      <c r="SJK29" s="2"/>
      <c r="SJL29" s="2"/>
      <c r="SJM29" s="2"/>
      <c r="SJN29" s="2"/>
      <c r="SJO29" s="2"/>
      <c r="SJP29" s="2"/>
      <c r="SJQ29" s="2"/>
      <c r="SJR29" s="2"/>
      <c r="SJS29" s="2"/>
      <c r="SJT29" s="2"/>
      <c r="SJU29" s="2"/>
      <c r="SJV29" s="2"/>
      <c r="SJW29" s="2"/>
      <c r="SJX29" s="2"/>
      <c r="SJY29" s="2"/>
      <c r="SJZ29" s="2"/>
      <c r="SKA29" s="2"/>
      <c r="SKB29" s="2"/>
      <c r="SKC29" s="2"/>
      <c r="SKD29" s="2"/>
      <c r="SKE29" s="2"/>
      <c r="SKF29" s="2"/>
      <c r="SKG29" s="2"/>
      <c r="SKH29" s="2"/>
      <c r="SKI29" s="2"/>
      <c r="SKJ29" s="2"/>
      <c r="SKK29" s="2"/>
      <c r="SKL29" s="2"/>
      <c r="SKM29" s="2"/>
      <c r="SKN29" s="2"/>
      <c r="SKO29" s="2"/>
      <c r="SKP29" s="2"/>
      <c r="SKQ29" s="2"/>
      <c r="SKR29" s="2"/>
      <c r="SKS29" s="2"/>
      <c r="SKT29" s="2"/>
      <c r="SKU29" s="2"/>
      <c r="SKV29" s="2"/>
      <c r="SKW29" s="2"/>
      <c r="SKX29" s="2"/>
      <c r="SKY29" s="2"/>
      <c r="SKZ29" s="2"/>
      <c r="SLA29" s="2"/>
      <c r="SLB29" s="2"/>
      <c r="SLC29" s="2"/>
      <c r="SLD29" s="2"/>
      <c r="SLE29" s="2"/>
      <c r="SLF29" s="2"/>
      <c r="SLG29" s="2"/>
      <c r="SLH29" s="2"/>
      <c r="SLI29" s="2"/>
      <c r="SLJ29" s="2"/>
      <c r="SLK29" s="2"/>
      <c r="SLL29" s="2"/>
      <c r="SLM29" s="2"/>
      <c r="SLN29" s="2"/>
      <c r="SLO29" s="2"/>
      <c r="SLP29" s="2"/>
      <c r="SLQ29" s="2"/>
      <c r="SLR29" s="2"/>
      <c r="SLS29" s="2"/>
      <c r="SLT29" s="2"/>
      <c r="SLU29" s="2"/>
      <c r="SLV29" s="2"/>
      <c r="SLW29" s="2"/>
      <c r="SLX29" s="2"/>
      <c r="SLY29" s="2"/>
      <c r="SLZ29" s="2"/>
      <c r="SMA29" s="2"/>
      <c r="SMB29" s="2"/>
      <c r="SMC29" s="2"/>
      <c r="SMD29" s="2"/>
      <c r="SME29" s="2"/>
      <c r="SMF29" s="2"/>
      <c r="SMG29" s="2"/>
      <c r="SMH29" s="2"/>
      <c r="SMI29" s="2"/>
      <c r="SMJ29" s="2"/>
      <c r="SMK29" s="2"/>
      <c r="SML29" s="2"/>
      <c r="SMM29" s="2"/>
      <c r="SMN29" s="2"/>
      <c r="SMO29" s="2"/>
      <c r="SMP29" s="2"/>
      <c r="SMQ29" s="2"/>
      <c r="SMR29" s="2"/>
      <c r="SMS29" s="2"/>
      <c r="SMT29" s="2"/>
      <c r="SMU29" s="2"/>
      <c r="SMV29" s="2"/>
      <c r="SMW29" s="2"/>
      <c r="SMX29" s="2"/>
      <c r="SMY29" s="2"/>
      <c r="SMZ29" s="2"/>
      <c r="SNA29" s="2"/>
      <c r="SNB29" s="2"/>
      <c r="SNC29" s="2"/>
      <c r="SND29" s="2"/>
      <c r="SNE29" s="2"/>
      <c r="SNF29" s="2"/>
      <c r="SNG29" s="2"/>
      <c r="SNH29" s="2"/>
      <c r="SNI29" s="2"/>
      <c r="SNJ29" s="2"/>
      <c r="SNK29" s="2"/>
      <c r="SNL29" s="2"/>
      <c r="SNM29" s="2"/>
      <c r="SNN29" s="2"/>
      <c r="SNO29" s="2"/>
      <c r="SNP29" s="2"/>
      <c r="SNQ29" s="2"/>
      <c r="SNR29" s="2"/>
      <c r="SNS29" s="2"/>
      <c r="SNT29" s="2"/>
      <c r="SNU29" s="2"/>
      <c r="SNV29" s="2"/>
      <c r="SNW29" s="2"/>
      <c r="SNX29" s="2"/>
      <c r="SNY29" s="2"/>
      <c r="SNZ29" s="2"/>
      <c r="SOA29" s="2"/>
      <c r="SOB29" s="2"/>
      <c r="SOC29" s="2"/>
      <c r="SOD29" s="2"/>
      <c r="SOE29" s="2"/>
      <c r="SOF29" s="2"/>
      <c r="SOG29" s="2"/>
      <c r="SOH29" s="2"/>
      <c r="SOI29" s="2"/>
      <c r="SOJ29" s="2"/>
      <c r="SOK29" s="2"/>
      <c r="SOL29" s="2"/>
      <c r="SOM29" s="2"/>
      <c r="SON29" s="2"/>
      <c r="SOO29" s="2"/>
      <c r="SOP29" s="2"/>
      <c r="SOQ29" s="2"/>
      <c r="SOR29" s="2"/>
      <c r="SOS29" s="2"/>
      <c r="SOT29" s="2"/>
      <c r="SOU29" s="2"/>
      <c r="SOV29" s="2"/>
      <c r="SOW29" s="2"/>
      <c r="SOX29" s="2"/>
      <c r="SOY29" s="2"/>
      <c r="SOZ29" s="2"/>
      <c r="SPA29" s="2"/>
      <c r="SPB29" s="2"/>
      <c r="SPC29" s="2"/>
      <c r="SPD29" s="2"/>
      <c r="SPE29" s="2"/>
      <c r="SPF29" s="2"/>
      <c r="SPG29" s="2"/>
      <c r="SPH29" s="2"/>
      <c r="SPI29" s="2"/>
      <c r="SPJ29" s="2"/>
      <c r="SPK29" s="2"/>
      <c r="SPL29" s="2"/>
      <c r="SPM29" s="2"/>
      <c r="SPN29" s="2"/>
      <c r="SPO29" s="2"/>
      <c r="SPP29" s="2"/>
      <c r="SPQ29" s="2"/>
      <c r="SPR29" s="2"/>
      <c r="SPS29" s="2"/>
      <c r="SPT29" s="2"/>
      <c r="SPU29" s="2"/>
      <c r="SPV29" s="2"/>
      <c r="SPW29" s="2"/>
      <c r="SPX29" s="2"/>
      <c r="SPY29" s="2"/>
      <c r="SPZ29" s="2"/>
      <c r="SQA29" s="2"/>
      <c r="SQB29" s="2"/>
      <c r="SQC29" s="2"/>
      <c r="SQD29" s="2"/>
      <c r="SQE29" s="2"/>
      <c r="SQF29" s="2"/>
      <c r="SQG29" s="2"/>
      <c r="SQH29" s="2"/>
      <c r="SQI29" s="2"/>
      <c r="SQJ29" s="2"/>
      <c r="SQK29" s="2"/>
      <c r="SQL29" s="2"/>
      <c r="SQM29" s="2"/>
      <c r="SQN29" s="2"/>
      <c r="SQO29" s="2"/>
      <c r="SQP29" s="2"/>
      <c r="SQQ29" s="2"/>
      <c r="SQR29" s="2"/>
      <c r="SQS29" s="2"/>
      <c r="SQT29" s="2"/>
      <c r="SQU29" s="2"/>
      <c r="SQV29" s="2"/>
      <c r="SQW29" s="2"/>
      <c r="SQX29" s="2"/>
      <c r="SQY29" s="2"/>
      <c r="SQZ29" s="2"/>
      <c r="SRA29" s="2"/>
      <c r="SRB29" s="2"/>
      <c r="SRC29" s="2"/>
      <c r="SRD29" s="2"/>
      <c r="SRE29" s="2"/>
      <c r="SRF29" s="2"/>
      <c r="SRG29" s="2"/>
      <c r="SRH29" s="2"/>
      <c r="SRI29" s="2"/>
      <c r="SRJ29" s="2"/>
      <c r="SRK29" s="2"/>
      <c r="SRL29" s="2"/>
      <c r="SRM29" s="2"/>
      <c r="SRN29" s="2"/>
      <c r="SRO29" s="2"/>
      <c r="SRP29" s="2"/>
      <c r="SRQ29" s="2"/>
      <c r="SRR29" s="2"/>
      <c r="SRS29" s="2"/>
      <c r="SRT29" s="2"/>
      <c r="SRU29" s="2"/>
      <c r="SRV29" s="2"/>
      <c r="SRW29" s="2"/>
      <c r="SRX29" s="2"/>
      <c r="SRY29" s="2"/>
      <c r="SRZ29" s="2"/>
      <c r="SSA29" s="2"/>
      <c r="SSB29" s="2"/>
      <c r="SSC29" s="2"/>
      <c r="SSD29" s="2"/>
      <c r="SSE29" s="2"/>
      <c r="SSF29" s="2"/>
      <c r="SSG29" s="2"/>
      <c r="SSH29" s="2"/>
      <c r="SSI29" s="2"/>
      <c r="SSJ29" s="2"/>
      <c r="SSK29" s="2"/>
      <c r="SSL29" s="2"/>
      <c r="SSM29" s="2"/>
      <c r="SSN29" s="2"/>
      <c r="SSO29" s="2"/>
      <c r="SSP29" s="2"/>
      <c r="SSQ29" s="2"/>
      <c r="SSR29" s="2"/>
      <c r="SSS29" s="2"/>
      <c r="SST29" s="2"/>
      <c r="SSU29" s="2"/>
      <c r="SSV29" s="2"/>
      <c r="SSW29" s="2"/>
      <c r="SSX29" s="2"/>
      <c r="SSY29" s="2"/>
      <c r="SSZ29" s="2"/>
      <c r="STA29" s="2"/>
      <c r="STB29" s="2"/>
      <c r="STC29" s="2"/>
      <c r="STD29" s="2"/>
      <c r="STE29" s="2"/>
      <c r="STF29" s="2"/>
      <c r="STG29" s="2"/>
      <c r="STH29" s="2"/>
      <c r="STI29" s="2"/>
      <c r="STJ29" s="2"/>
      <c r="STK29" s="2"/>
      <c r="STL29" s="2"/>
      <c r="STM29" s="2"/>
      <c r="STN29" s="2"/>
      <c r="STO29" s="2"/>
      <c r="STP29" s="2"/>
      <c r="STQ29" s="2"/>
      <c r="STR29" s="2"/>
      <c r="STS29" s="2"/>
      <c r="STT29" s="2"/>
      <c r="STU29" s="2"/>
      <c r="STV29" s="2"/>
      <c r="STW29" s="2"/>
      <c r="STX29" s="2"/>
      <c r="STY29" s="2"/>
      <c r="STZ29" s="2"/>
      <c r="SUA29" s="2"/>
      <c r="SUB29" s="2"/>
      <c r="SUC29" s="2"/>
      <c r="SUD29" s="2"/>
      <c r="SUE29" s="2"/>
      <c r="SUF29" s="2"/>
      <c r="SUG29" s="2"/>
      <c r="SUH29" s="2"/>
      <c r="SUI29" s="2"/>
      <c r="SUJ29" s="2"/>
      <c r="SUK29" s="2"/>
      <c r="SUL29" s="2"/>
      <c r="SUM29" s="2"/>
      <c r="SUN29" s="2"/>
      <c r="SUO29" s="2"/>
      <c r="SUP29" s="2"/>
      <c r="SUQ29" s="2"/>
      <c r="SUR29" s="2"/>
      <c r="SUS29" s="2"/>
      <c r="SUT29" s="2"/>
      <c r="SUU29" s="2"/>
      <c r="SUV29" s="2"/>
      <c r="SUW29" s="2"/>
      <c r="SUX29" s="2"/>
      <c r="SUY29" s="2"/>
      <c r="SUZ29" s="2"/>
      <c r="SVA29" s="2"/>
      <c r="SVB29" s="2"/>
      <c r="SVC29" s="2"/>
      <c r="SVD29" s="2"/>
      <c r="SVE29" s="2"/>
      <c r="SVF29" s="2"/>
      <c r="SVG29" s="2"/>
      <c r="SVH29" s="2"/>
      <c r="SVI29" s="2"/>
      <c r="SVJ29" s="2"/>
      <c r="SVK29" s="2"/>
      <c r="SVL29" s="2"/>
      <c r="SVM29" s="2"/>
      <c r="SVN29" s="2"/>
      <c r="SVO29" s="2"/>
      <c r="SVP29" s="2"/>
      <c r="SVQ29" s="2"/>
      <c r="SVR29" s="2"/>
      <c r="SVS29" s="2"/>
      <c r="SVT29" s="2"/>
      <c r="SVU29" s="2"/>
      <c r="SVV29" s="2"/>
      <c r="SVW29" s="2"/>
      <c r="SVX29" s="2"/>
      <c r="SVY29" s="2"/>
      <c r="SVZ29" s="2"/>
      <c r="SWA29" s="2"/>
      <c r="SWB29" s="2"/>
      <c r="SWC29" s="2"/>
      <c r="SWD29" s="2"/>
      <c r="SWE29" s="2"/>
      <c r="SWF29" s="2"/>
      <c r="SWG29" s="2"/>
      <c r="SWH29" s="2"/>
      <c r="SWI29" s="2"/>
      <c r="SWJ29" s="2"/>
      <c r="SWK29" s="2"/>
      <c r="SWL29" s="2"/>
      <c r="SWM29" s="2"/>
      <c r="SWN29" s="2"/>
      <c r="SWO29" s="2"/>
      <c r="SWP29" s="2"/>
      <c r="SWQ29" s="2"/>
      <c r="SWR29" s="2"/>
      <c r="SWS29" s="2"/>
      <c r="SWT29" s="2"/>
      <c r="SWU29" s="2"/>
      <c r="SWV29" s="2"/>
      <c r="SWW29" s="2"/>
      <c r="SWX29" s="2"/>
      <c r="SWY29" s="2"/>
      <c r="SWZ29" s="2"/>
      <c r="SXA29" s="2"/>
      <c r="SXB29" s="2"/>
      <c r="SXC29" s="2"/>
      <c r="SXD29" s="2"/>
      <c r="SXE29" s="2"/>
      <c r="SXF29" s="2"/>
      <c r="SXG29" s="2"/>
      <c r="SXH29" s="2"/>
      <c r="SXI29" s="2"/>
      <c r="SXJ29" s="2"/>
      <c r="SXK29" s="2"/>
      <c r="SXL29" s="2"/>
      <c r="SXM29" s="2"/>
      <c r="SXN29" s="2"/>
      <c r="SXO29" s="2"/>
      <c r="SXP29" s="2"/>
      <c r="SXQ29" s="2"/>
      <c r="SXR29" s="2"/>
      <c r="SXS29" s="2"/>
      <c r="SXT29" s="2"/>
      <c r="SXU29" s="2"/>
      <c r="SXV29" s="2"/>
      <c r="SXW29" s="2"/>
      <c r="SXX29" s="2"/>
      <c r="SXY29" s="2"/>
      <c r="SXZ29" s="2"/>
      <c r="SYA29" s="2"/>
      <c r="SYB29" s="2"/>
      <c r="SYC29" s="2"/>
      <c r="SYD29" s="2"/>
      <c r="SYE29" s="2"/>
      <c r="SYF29" s="2"/>
      <c r="SYG29" s="2"/>
      <c r="SYH29" s="2"/>
      <c r="SYI29" s="2"/>
      <c r="SYJ29" s="2"/>
      <c r="SYK29" s="2"/>
      <c r="SYL29" s="2"/>
      <c r="SYM29" s="2"/>
      <c r="SYN29" s="2"/>
      <c r="SYO29" s="2"/>
      <c r="SYP29" s="2"/>
      <c r="SYQ29" s="2"/>
      <c r="SYR29" s="2"/>
      <c r="SYS29" s="2"/>
      <c r="SYT29" s="2"/>
      <c r="SYU29" s="2"/>
      <c r="SYV29" s="2"/>
      <c r="SYW29" s="2"/>
      <c r="SYX29" s="2"/>
      <c r="SYY29" s="2"/>
      <c r="SYZ29" s="2"/>
      <c r="SZA29" s="2"/>
      <c r="SZB29" s="2"/>
      <c r="SZC29" s="2"/>
      <c r="SZD29" s="2"/>
      <c r="SZE29" s="2"/>
      <c r="SZF29" s="2"/>
      <c r="SZG29" s="2"/>
      <c r="SZH29" s="2"/>
      <c r="SZI29" s="2"/>
      <c r="SZJ29" s="2"/>
      <c r="SZK29" s="2"/>
      <c r="SZL29" s="2"/>
      <c r="SZM29" s="2"/>
      <c r="SZN29" s="2"/>
      <c r="SZO29" s="2"/>
      <c r="SZP29" s="2"/>
      <c r="SZQ29" s="2"/>
      <c r="SZR29" s="2"/>
      <c r="SZS29" s="2"/>
      <c r="SZT29" s="2"/>
      <c r="SZU29" s="2"/>
      <c r="SZV29" s="2"/>
      <c r="SZW29" s="2"/>
      <c r="SZX29" s="2"/>
      <c r="SZY29" s="2"/>
      <c r="SZZ29" s="2"/>
      <c r="TAA29" s="2"/>
      <c r="TAB29" s="2"/>
      <c r="TAC29" s="2"/>
      <c r="TAD29" s="2"/>
      <c r="TAE29" s="2"/>
      <c r="TAF29" s="2"/>
      <c r="TAG29" s="2"/>
      <c r="TAH29" s="2"/>
      <c r="TAI29" s="2"/>
      <c r="TAJ29" s="2"/>
      <c r="TAK29" s="2"/>
      <c r="TAL29" s="2"/>
      <c r="TAM29" s="2"/>
      <c r="TAN29" s="2"/>
      <c r="TAO29" s="2"/>
      <c r="TAP29" s="2"/>
      <c r="TAQ29" s="2"/>
      <c r="TAR29" s="2"/>
      <c r="TAS29" s="2"/>
      <c r="TAT29" s="2"/>
      <c r="TAU29" s="2"/>
      <c r="TAV29" s="2"/>
      <c r="TAW29" s="2"/>
      <c r="TAX29" s="2"/>
      <c r="TAY29" s="2"/>
      <c r="TAZ29" s="2"/>
      <c r="TBA29" s="2"/>
      <c r="TBB29" s="2"/>
      <c r="TBC29" s="2"/>
      <c r="TBD29" s="2"/>
      <c r="TBE29" s="2"/>
      <c r="TBF29" s="2"/>
      <c r="TBG29" s="2"/>
      <c r="TBH29" s="2"/>
      <c r="TBI29" s="2"/>
      <c r="TBJ29" s="2"/>
      <c r="TBK29" s="2"/>
      <c r="TBL29" s="2"/>
      <c r="TBM29" s="2"/>
      <c r="TBN29" s="2"/>
      <c r="TBO29" s="2"/>
      <c r="TBP29" s="2"/>
      <c r="TBQ29" s="2"/>
      <c r="TBR29" s="2"/>
      <c r="TBS29" s="2"/>
      <c r="TBT29" s="2"/>
      <c r="TBU29" s="2"/>
      <c r="TBV29" s="2"/>
      <c r="TBW29" s="2"/>
      <c r="TBX29" s="2"/>
      <c r="TBY29" s="2"/>
      <c r="TBZ29" s="2"/>
      <c r="TCA29" s="2"/>
      <c r="TCB29" s="2"/>
      <c r="TCC29" s="2"/>
      <c r="TCD29" s="2"/>
      <c r="TCE29" s="2"/>
      <c r="TCF29" s="2"/>
      <c r="TCG29" s="2"/>
      <c r="TCH29" s="2"/>
      <c r="TCI29" s="2"/>
      <c r="TCJ29" s="2"/>
      <c r="TCK29" s="2"/>
      <c r="TCL29" s="2"/>
      <c r="TCM29" s="2"/>
      <c r="TCN29" s="2"/>
      <c r="TCO29" s="2"/>
      <c r="TCP29" s="2"/>
      <c r="TCQ29" s="2"/>
      <c r="TCR29" s="2"/>
      <c r="TCS29" s="2"/>
      <c r="TCT29" s="2"/>
      <c r="TCU29" s="2"/>
      <c r="TCV29" s="2"/>
      <c r="TCW29" s="2"/>
      <c r="TCX29" s="2"/>
      <c r="TCY29" s="2"/>
      <c r="TCZ29" s="2"/>
      <c r="TDA29" s="2"/>
      <c r="TDB29" s="2"/>
      <c r="TDC29" s="2"/>
      <c r="TDD29" s="2"/>
      <c r="TDE29" s="2"/>
      <c r="TDF29" s="2"/>
      <c r="TDG29" s="2"/>
      <c r="TDH29" s="2"/>
      <c r="TDI29" s="2"/>
      <c r="TDJ29" s="2"/>
      <c r="TDK29" s="2"/>
      <c r="TDL29" s="2"/>
      <c r="TDM29" s="2"/>
      <c r="TDN29" s="2"/>
      <c r="TDO29" s="2"/>
      <c r="TDP29" s="2"/>
      <c r="TDQ29" s="2"/>
      <c r="TDR29" s="2"/>
      <c r="TDS29" s="2"/>
      <c r="TDT29" s="2"/>
      <c r="TDU29" s="2"/>
      <c r="TDV29" s="2"/>
      <c r="TDW29" s="2"/>
      <c r="TDX29" s="2"/>
      <c r="TDY29" s="2"/>
      <c r="TDZ29" s="2"/>
      <c r="TEA29" s="2"/>
      <c r="TEB29" s="2"/>
      <c r="TEC29" s="2"/>
      <c r="TED29" s="2"/>
      <c r="TEE29" s="2"/>
      <c r="TEF29" s="2"/>
      <c r="TEG29" s="2"/>
      <c r="TEH29" s="2"/>
      <c r="TEI29" s="2"/>
      <c r="TEJ29" s="2"/>
      <c r="TEK29" s="2"/>
      <c r="TEL29" s="2"/>
      <c r="TEM29" s="2"/>
      <c r="TEN29" s="2"/>
      <c r="TEO29" s="2"/>
      <c r="TEP29" s="2"/>
      <c r="TEQ29" s="2"/>
      <c r="TER29" s="2"/>
      <c r="TES29" s="2"/>
      <c r="TET29" s="2"/>
      <c r="TEU29" s="2"/>
      <c r="TEV29" s="2"/>
      <c r="TEW29" s="2"/>
      <c r="TEX29" s="2"/>
      <c r="TEY29" s="2"/>
      <c r="TEZ29" s="2"/>
      <c r="TFA29" s="2"/>
      <c r="TFB29" s="2"/>
      <c r="TFC29" s="2"/>
      <c r="TFD29" s="2"/>
      <c r="TFE29" s="2"/>
      <c r="TFF29" s="2"/>
      <c r="TFG29" s="2"/>
      <c r="TFH29" s="2"/>
      <c r="TFI29" s="2"/>
      <c r="TFJ29" s="2"/>
      <c r="TFK29" s="2"/>
      <c r="TFL29" s="2"/>
      <c r="TFM29" s="2"/>
      <c r="TFN29" s="2"/>
      <c r="TFO29" s="2"/>
      <c r="TFP29" s="2"/>
      <c r="TFQ29" s="2"/>
      <c r="TFR29" s="2"/>
      <c r="TFS29" s="2"/>
      <c r="TFT29" s="2"/>
      <c r="TFU29" s="2"/>
      <c r="TFV29" s="2"/>
      <c r="TFW29" s="2"/>
      <c r="TFX29" s="2"/>
      <c r="TFY29" s="2"/>
      <c r="TFZ29" s="2"/>
      <c r="TGA29" s="2"/>
      <c r="TGB29" s="2"/>
      <c r="TGC29" s="2"/>
      <c r="TGD29" s="2"/>
      <c r="TGE29" s="2"/>
      <c r="TGF29" s="2"/>
      <c r="TGG29" s="2"/>
      <c r="TGH29" s="2"/>
      <c r="TGI29" s="2"/>
      <c r="TGJ29" s="2"/>
      <c r="TGK29" s="2"/>
      <c r="TGL29" s="2"/>
      <c r="TGM29" s="2"/>
      <c r="TGN29" s="2"/>
      <c r="TGO29" s="2"/>
      <c r="TGP29" s="2"/>
      <c r="TGQ29" s="2"/>
      <c r="TGR29" s="2"/>
      <c r="TGS29" s="2"/>
      <c r="TGT29" s="2"/>
      <c r="TGU29" s="2"/>
      <c r="TGV29" s="2"/>
      <c r="TGW29" s="2"/>
      <c r="TGX29" s="2"/>
      <c r="TGY29" s="2"/>
      <c r="TGZ29" s="2"/>
      <c r="THA29" s="2"/>
      <c r="THB29" s="2"/>
      <c r="THC29" s="2"/>
      <c r="THD29" s="2"/>
      <c r="THE29" s="2"/>
      <c r="THF29" s="2"/>
      <c r="THG29" s="2"/>
      <c r="THH29" s="2"/>
      <c r="THI29" s="2"/>
      <c r="THJ29" s="2"/>
      <c r="THK29" s="2"/>
      <c r="THL29" s="2"/>
      <c r="THM29" s="2"/>
      <c r="THN29" s="2"/>
      <c r="THO29" s="2"/>
      <c r="THP29" s="2"/>
      <c r="THQ29" s="2"/>
      <c r="THR29" s="2"/>
      <c r="THS29" s="2"/>
      <c r="THT29" s="2"/>
      <c r="THU29" s="2"/>
      <c r="THV29" s="2"/>
      <c r="THW29" s="2"/>
      <c r="THX29" s="2"/>
      <c r="THY29" s="2"/>
      <c r="THZ29" s="2"/>
      <c r="TIA29" s="2"/>
      <c r="TIB29" s="2"/>
      <c r="TIC29" s="2"/>
      <c r="TID29" s="2"/>
      <c r="TIE29" s="2"/>
      <c r="TIF29" s="2"/>
      <c r="TIG29" s="2"/>
      <c r="TIH29" s="2"/>
      <c r="TII29" s="2"/>
      <c r="TIJ29" s="2"/>
      <c r="TIK29" s="2"/>
      <c r="TIL29" s="2"/>
      <c r="TIM29" s="2"/>
      <c r="TIN29" s="2"/>
      <c r="TIO29" s="2"/>
      <c r="TIP29" s="2"/>
      <c r="TIQ29" s="2"/>
      <c r="TIR29" s="2"/>
      <c r="TIS29" s="2"/>
      <c r="TIT29" s="2"/>
      <c r="TIU29" s="2"/>
      <c r="TIV29" s="2"/>
      <c r="TIW29" s="2"/>
      <c r="TIX29" s="2"/>
      <c r="TIY29" s="2"/>
      <c r="TIZ29" s="2"/>
      <c r="TJA29" s="2"/>
      <c r="TJB29" s="2"/>
      <c r="TJC29" s="2"/>
      <c r="TJD29" s="2"/>
      <c r="TJE29" s="2"/>
      <c r="TJF29" s="2"/>
      <c r="TJG29" s="2"/>
      <c r="TJH29" s="2"/>
      <c r="TJI29" s="2"/>
      <c r="TJJ29" s="2"/>
      <c r="TJK29" s="2"/>
      <c r="TJL29" s="2"/>
      <c r="TJM29" s="2"/>
      <c r="TJN29" s="2"/>
      <c r="TJO29" s="2"/>
      <c r="TJP29" s="2"/>
      <c r="TJQ29" s="2"/>
      <c r="TJR29" s="2"/>
      <c r="TJS29" s="2"/>
      <c r="TJT29" s="2"/>
      <c r="TJU29" s="2"/>
      <c r="TJV29" s="2"/>
      <c r="TJW29" s="2"/>
      <c r="TJX29" s="2"/>
      <c r="TJY29" s="2"/>
      <c r="TJZ29" s="2"/>
      <c r="TKA29" s="2"/>
      <c r="TKB29" s="2"/>
      <c r="TKC29" s="2"/>
      <c r="TKD29" s="2"/>
      <c r="TKE29" s="2"/>
      <c r="TKF29" s="2"/>
      <c r="TKG29" s="2"/>
      <c r="TKH29" s="2"/>
      <c r="TKI29" s="2"/>
      <c r="TKJ29" s="2"/>
      <c r="TKK29" s="2"/>
      <c r="TKL29" s="2"/>
      <c r="TKM29" s="2"/>
      <c r="TKN29" s="2"/>
      <c r="TKO29" s="2"/>
      <c r="TKP29" s="2"/>
      <c r="TKQ29" s="2"/>
      <c r="TKR29" s="2"/>
      <c r="TKS29" s="2"/>
      <c r="TKT29" s="2"/>
      <c r="TKU29" s="2"/>
      <c r="TKV29" s="2"/>
      <c r="TKW29" s="2"/>
      <c r="TKX29" s="2"/>
      <c r="TKY29" s="2"/>
      <c r="TKZ29" s="2"/>
      <c r="TLA29" s="2"/>
      <c r="TLB29" s="2"/>
      <c r="TLC29" s="2"/>
      <c r="TLD29" s="2"/>
      <c r="TLE29" s="2"/>
      <c r="TLF29" s="2"/>
      <c r="TLG29" s="2"/>
      <c r="TLH29" s="2"/>
      <c r="TLI29" s="2"/>
      <c r="TLJ29" s="2"/>
      <c r="TLK29" s="2"/>
      <c r="TLL29" s="2"/>
      <c r="TLM29" s="2"/>
      <c r="TLN29" s="2"/>
      <c r="TLO29" s="2"/>
      <c r="TLP29" s="2"/>
      <c r="TLQ29" s="2"/>
      <c r="TLR29" s="2"/>
      <c r="TLS29" s="2"/>
      <c r="TLT29" s="2"/>
      <c r="TLU29" s="2"/>
      <c r="TLV29" s="2"/>
      <c r="TLW29" s="2"/>
      <c r="TLX29" s="2"/>
      <c r="TLY29" s="2"/>
      <c r="TLZ29" s="2"/>
      <c r="TMA29" s="2"/>
      <c r="TMB29" s="2"/>
      <c r="TMC29" s="2"/>
      <c r="TMD29" s="2"/>
      <c r="TME29" s="2"/>
      <c r="TMF29" s="2"/>
      <c r="TMG29" s="2"/>
      <c r="TMH29" s="2"/>
      <c r="TMI29" s="2"/>
      <c r="TMJ29" s="2"/>
      <c r="TMK29" s="2"/>
      <c r="TML29" s="2"/>
      <c r="TMM29" s="2"/>
      <c r="TMN29" s="2"/>
      <c r="TMO29" s="2"/>
      <c r="TMP29" s="2"/>
      <c r="TMQ29" s="2"/>
      <c r="TMR29" s="2"/>
      <c r="TMS29" s="2"/>
      <c r="TMT29" s="2"/>
      <c r="TMU29" s="2"/>
      <c r="TMV29" s="2"/>
      <c r="TMW29" s="2"/>
      <c r="TMX29" s="2"/>
      <c r="TMY29" s="2"/>
      <c r="TMZ29" s="2"/>
      <c r="TNA29" s="2"/>
      <c r="TNB29" s="2"/>
      <c r="TNC29" s="2"/>
      <c r="TND29" s="2"/>
      <c r="TNE29" s="2"/>
      <c r="TNF29" s="2"/>
      <c r="TNG29" s="2"/>
      <c r="TNH29" s="2"/>
      <c r="TNI29" s="2"/>
      <c r="TNJ29" s="2"/>
      <c r="TNK29" s="2"/>
      <c r="TNL29" s="2"/>
      <c r="TNM29" s="2"/>
      <c r="TNN29" s="2"/>
      <c r="TNO29" s="2"/>
      <c r="TNP29" s="2"/>
      <c r="TNQ29" s="2"/>
      <c r="TNR29" s="2"/>
      <c r="TNS29" s="2"/>
      <c r="TNT29" s="2"/>
      <c r="TNU29" s="2"/>
      <c r="TNV29" s="2"/>
      <c r="TNW29" s="2"/>
      <c r="TNX29" s="2"/>
      <c r="TNY29" s="2"/>
      <c r="TNZ29" s="2"/>
      <c r="TOA29" s="2"/>
      <c r="TOB29" s="2"/>
      <c r="TOC29" s="2"/>
      <c r="TOD29" s="2"/>
      <c r="TOE29" s="2"/>
      <c r="TOF29" s="2"/>
      <c r="TOG29" s="2"/>
      <c r="TOH29" s="2"/>
      <c r="TOI29" s="2"/>
      <c r="TOJ29" s="2"/>
      <c r="TOK29" s="2"/>
      <c r="TOL29" s="2"/>
      <c r="TOM29" s="2"/>
      <c r="TON29" s="2"/>
      <c r="TOO29" s="2"/>
      <c r="TOP29" s="2"/>
      <c r="TOQ29" s="2"/>
      <c r="TOR29" s="2"/>
      <c r="TOS29" s="2"/>
      <c r="TOT29" s="2"/>
      <c r="TOU29" s="2"/>
      <c r="TOV29" s="2"/>
      <c r="TOW29" s="2"/>
      <c r="TOX29" s="2"/>
      <c r="TOY29" s="2"/>
      <c r="TOZ29" s="2"/>
      <c r="TPA29" s="2"/>
      <c r="TPB29" s="2"/>
      <c r="TPC29" s="2"/>
      <c r="TPD29" s="2"/>
      <c r="TPE29" s="2"/>
      <c r="TPF29" s="2"/>
      <c r="TPG29" s="2"/>
      <c r="TPH29" s="2"/>
      <c r="TPI29" s="2"/>
      <c r="TPJ29" s="2"/>
      <c r="TPK29" s="2"/>
      <c r="TPL29" s="2"/>
      <c r="TPM29" s="2"/>
      <c r="TPN29" s="2"/>
      <c r="TPO29" s="2"/>
      <c r="TPP29" s="2"/>
      <c r="TPQ29" s="2"/>
      <c r="TPR29" s="2"/>
      <c r="TPS29" s="2"/>
      <c r="TPT29" s="2"/>
      <c r="TPU29" s="2"/>
      <c r="TPV29" s="2"/>
      <c r="TPW29" s="2"/>
      <c r="TPX29" s="2"/>
      <c r="TPY29" s="2"/>
      <c r="TPZ29" s="2"/>
      <c r="TQA29" s="2"/>
      <c r="TQB29" s="2"/>
      <c r="TQC29" s="2"/>
      <c r="TQD29" s="2"/>
      <c r="TQE29" s="2"/>
      <c r="TQF29" s="2"/>
      <c r="TQG29" s="2"/>
      <c r="TQH29" s="2"/>
      <c r="TQI29" s="2"/>
      <c r="TQJ29" s="2"/>
      <c r="TQK29" s="2"/>
      <c r="TQL29" s="2"/>
      <c r="TQM29" s="2"/>
      <c r="TQN29" s="2"/>
      <c r="TQO29" s="2"/>
      <c r="TQP29" s="2"/>
      <c r="TQQ29" s="2"/>
      <c r="TQR29" s="2"/>
      <c r="TQS29" s="2"/>
      <c r="TQT29" s="2"/>
      <c r="TQU29" s="2"/>
      <c r="TQV29" s="2"/>
      <c r="TQW29" s="2"/>
      <c r="TQX29" s="2"/>
      <c r="TQY29" s="2"/>
      <c r="TQZ29" s="2"/>
      <c r="TRA29" s="2"/>
      <c r="TRB29" s="2"/>
      <c r="TRC29" s="2"/>
      <c r="TRD29" s="2"/>
      <c r="TRE29" s="2"/>
      <c r="TRF29" s="2"/>
      <c r="TRG29" s="2"/>
      <c r="TRH29" s="2"/>
      <c r="TRI29" s="2"/>
      <c r="TRJ29" s="2"/>
      <c r="TRK29" s="2"/>
      <c r="TRL29" s="2"/>
      <c r="TRM29" s="2"/>
      <c r="TRN29" s="2"/>
      <c r="TRO29" s="2"/>
      <c r="TRP29" s="2"/>
      <c r="TRQ29" s="2"/>
      <c r="TRR29" s="2"/>
      <c r="TRS29" s="2"/>
      <c r="TRT29" s="2"/>
      <c r="TRU29" s="2"/>
      <c r="TRV29" s="2"/>
      <c r="TRW29" s="2"/>
      <c r="TRX29" s="2"/>
      <c r="TRY29" s="2"/>
      <c r="TRZ29" s="2"/>
      <c r="TSA29" s="2"/>
      <c r="TSB29" s="2"/>
      <c r="TSC29" s="2"/>
      <c r="TSD29" s="2"/>
      <c r="TSE29" s="2"/>
      <c r="TSF29" s="2"/>
      <c r="TSG29" s="2"/>
      <c r="TSH29" s="2"/>
      <c r="TSI29" s="2"/>
      <c r="TSJ29" s="2"/>
      <c r="TSK29" s="2"/>
      <c r="TSL29" s="2"/>
      <c r="TSM29" s="2"/>
      <c r="TSN29" s="2"/>
      <c r="TSO29" s="2"/>
      <c r="TSP29" s="2"/>
      <c r="TSQ29" s="2"/>
      <c r="TSR29" s="2"/>
      <c r="TSS29" s="2"/>
      <c r="TST29" s="2"/>
      <c r="TSU29" s="2"/>
      <c r="TSV29" s="2"/>
      <c r="TSW29" s="2"/>
      <c r="TSX29" s="2"/>
      <c r="TSY29" s="2"/>
      <c r="TSZ29" s="2"/>
      <c r="TTA29" s="2"/>
      <c r="TTB29" s="2"/>
      <c r="TTC29" s="2"/>
      <c r="TTD29" s="2"/>
      <c r="TTE29" s="2"/>
      <c r="TTF29" s="2"/>
      <c r="TTG29" s="2"/>
      <c r="TTH29" s="2"/>
      <c r="TTI29" s="2"/>
      <c r="TTJ29" s="2"/>
      <c r="TTK29" s="2"/>
      <c r="TTL29" s="2"/>
      <c r="TTM29" s="2"/>
      <c r="TTN29" s="2"/>
      <c r="TTO29" s="2"/>
      <c r="TTP29" s="2"/>
      <c r="TTQ29" s="2"/>
      <c r="TTR29" s="2"/>
      <c r="TTS29" s="2"/>
      <c r="TTT29" s="2"/>
      <c r="TTU29" s="2"/>
      <c r="TTV29" s="2"/>
      <c r="TTW29" s="2"/>
      <c r="TTX29" s="2"/>
      <c r="TTY29" s="2"/>
      <c r="TTZ29" s="2"/>
      <c r="TUA29" s="2"/>
      <c r="TUB29" s="2"/>
      <c r="TUC29" s="2"/>
      <c r="TUD29" s="2"/>
      <c r="TUE29" s="2"/>
      <c r="TUF29" s="2"/>
      <c r="TUG29" s="2"/>
      <c r="TUH29" s="2"/>
      <c r="TUI29" s="2"/>
      <c r="TUJ29" s="2"/>
      <c r="TUK29" s="2"/>
      <c r="TUL29" s="2"/>
      <c r="TUM29" s="2"/>
      <c r="TUN29" s="2"/>
      <c r="TUO29" s="2"/>
      <c r="TUP29" s="2"/>
      <c r="TUQ29" s="2"/>
      <c r="TUR29" s="2"/>
      <c r="TUS29" s="2"/>
      <c r="TUT29" s="2"/>
      <c r="TUU29" s="2"/>
      <c r="TUV29" s="2"/>
      <c r="TUW29" s="2"/>
      <c r="TUX29" s="2"/>
      <c r="TUY29" s="2"/>
      <c r="TUZ29" s="2"/>
      <c r="TVA29" s="2"/>
      <c r="TVB29" s="2"/>
      <c r="TVC29" s="2"/>
      <c r="TVD29" s="2"/>
      <c r="TVE29" s="2"/>
      <c r="TVF29" s="2"/>
      <c r="TVG29" s="2"/>
      <c r="TVH29" s="2"/>
      <c r="TVI29" s="2"/>
      <c r="TVJ29" s="2"/>
      <c r="TVK29" s="2"/>
      <c r="TVL29" s="2"/>
      <c r="TVM29" s="2"/>
      <c r="TVN29" s="2"/>
      <c r="TVO29" s="2"/>
      <c r="TVP29" s="2"/>
      <c r="TVQ29" s="2"/>
      <c r="TVR29" s="2"/>
      <c r="TVS29" s="2"/>
      <c r="TVT29" s="2"/>
      <c r="TVU29" s="2"/>
      <c r="TVV29" s="2"/>
      <c r="TVW29" s="2"/>
      <c r="TVX29" s="2"/>
      <c r="TVY29" s="2"/>
      <c r="TVZ29" s="2"/>
      <c r="TWA29" s="2"/>
      <c r="TWB29" s="2"/>
      <c r="TWC29" s="2"/>
      <c r="TWD29" s="2"/>
      <c r="TWE29" s="2"/>
      <c r="TWF29" s="2"/>
      <c r="TWG29" s="2"/>
      <c r="TWH29" s="2"/>
      <c r="TWI29" s="2"/>
      <c r="TWJ29" s="2"/>
      <c r="TWK29" s="2"/>
      <c r="TWL29" s="2"/>
      <c r="TWM29" s="2"/>
      <c r="TWN29" s="2"/>
      <c r="TWO29" s="2"/>
      <c r="TWP29" s="2"/>
      <c r="TWQ29" s="2"/>
      <c r="TWR29" s="2"/>
      <c r="TWS29" s="2"/>
      <c r="TWT29" s="2"/>
      <c r="TWU29" s="2"/>
      <c r="TWV29" s="2"/>
      <c r="TWW29" s="2"/>
      <c r="TWX29" s="2"/>
      <c r="TWY29" s="2"/>
      <c r="TWZ29" s="2"/>
      <c r="TXA29" s="2"/>
      <c r="TXB29" s="2"/>
      <c r="TXC29" s="2"/>
      <c r="TXD29" s="2"/>
      <c r="TXE29" s="2"/>
      <c r="TXF29" s="2"/>
      <c r="TXG29" s="2"/>
      <c r="TXH29" s="2"/>
      <c r="TXI29" s="2"/>
      <c r="TXJ29" s="2"/>
      <c r="TXK29" s="2"/>
      <c r="TXL29" s="2"/>
      <c r="TXM29" s="2"/>
      <c r="TXN29" s="2"/>
      <c r="TXO29" s="2"/>
      <c r="TXP29" s="2"/>
      <c r="TXQ29" s="2"/>
      <c r="TXR29" s="2"/>
      <c r="TXS29" s="2"/>
      <c r="TXT29" s="2"/>
      <c r="TXU29" s="2"/>
      <c r="TXV29" s="2"/>
      <c r="TXW29" s="2"/>
      <c r="TXX29" s="2"/>
      <c r="TXY29" s="2"/>
      <c r="TXZ29" s="2"/>
      <c r="TYA29" s="2"/>
      <c r="TYB29" s="2"/>
      <c r="TYC29" s="2"/>
      <c r="TYD29" s="2"/>
      <c r="TYE29" s="2"/>
      <c r="TYF29" s="2"/>
      <c r="TYG29" s="2"/>
      <c r="TYH29" s="2"/>
      <c r="TYI29" s="2"/>
      <c r="TYJ29" s="2"/>
      <c r="TYK29" s="2"/>
      <c r="TYL29" s="2"/>
      <c r="TYM29" s="2"/>
      <c r="TYN29" s="2"/>
      <c r="TYO29" s="2"/>
      <c r="TYP29" s="2"/>
      <c r="TYQ29" s="2"/>
      <c r="TYR29" s="2"/>
      <c r="TYS29" s="2"/>
      <c r="TYT29" s="2"/>
      <c r="TYU29" s="2"/>
      <c r="TYV29" s="2"/>
      <c r="TYW29" s="2"/>
      <c r="TYX29" s="2"/>
      <c r="TYY29" s="2"/>
      <c r="TYZ29" s="2"/>
      <c r="TZA29" s="2"/>
      <c r="TZB29" s="2"/>
      <c r="TZC29" s="2"/>
      <c r="TZD29" s="2"/>
      <c r="TZE29" s="2"/>
      <c r="TZF29" s="2"/>
      <c r="TZG29" s="2"/>
      <c r="TZH29" s="2"/>
      <c r="TZI29" s="2"/>
      <c r="TZJ29" s="2"/>
      <c r="TZK29" s="2"/>
      <c r="TZL29" s="2"/>
      <c r="TZM29" s="2"/>
      <c r="TZN29" s="2"/>
      <c r="TZO29" s="2"/>
      <c r="TZP29" s="2"/>
      <c r="TZQ29" s="2"/>
      <c r="TZR29" s="2"/>
      <c r="TZS29" s="2"/>
      <c r="TZT29" s="2"/>
      <c r="TZU29" s="2"/>
      <c r="TZV29" s="2"/>
      <c r="TZW29" s="2"/>
      <c r="TZX29" s="2"/>
      <c r="TZY29" s="2"/>
      <c r="TZZ29" s="2"/>
      <c r="UAA29" s="2"/>
      <c r="UAB29" s="2"/>
      <c r="UAC29" s="2"/>
      <c r="UAD29" s="2"/>
      <c r="UAE29" s="2"/>
      <c r="UAF29" s="2"/>
      <c r="UAG29" s="2"/>
      <c r="UAH29" s="2"/>
      <c r="UAI29" s="2"/>
      <c r="UAJ29" s="2"/>
      <c r="UAK29" s="2"/>
      <c r="UAL29" s="2"/>
      <c r="UAM29" s="2"/>
      <c r="UAN29" s="2"/>
      <c r="UAO29" s="2"/>
      <c r="UAP29" s="2"/>
      <c r="UAQ29" s="2"/>
      <c r="UAR29" s="2"/>
      <c r="UAS29" s="2"/>
      <c r="UAT29" s="2"/>
      <c r="UAU29" s="2"/>
      <c r="UAV29" s="2"/>
      <c r="UAW29" s="2"/>
      <c r="UAX29" s="2"/>
      <c r="UAY29" s="2"/>
      <c r="UAZ29" s="2"/>
      <c r="UBA29" s="2"/>
      <c r="UBB29" s="2"/>
      <c r="UBC29" s="2"/>
      <c r="UBD29" s="2"/>
      <c r="UBE29" s="2"/>
      <c r="UBF29" s="2"/>
      <c r="UBG29" s="2"/>
      <c r="UBH29" s="2"/>
      <c r="UBI29" s="2"/>
      <c r="UBJ29" s="2"/>
      <c r="UBK29" s="2"/>
      <c r="UBL29" s="2"/>
      <c r="UBM29" s="2"/>
      <c r="UBN29" s="2"/>
      <c r="UBO29" s="2"/>
      <c r="UBP29" s="2"/>
      <c r="UBQ29" s="2"/>
      <c r="UBR29" s="2"/>
      <c r="UBS29" s="2"/>
      <c r="UBT29" s="2"/>
      <c r="UBU29" s="2"/>
      <c r="UBV29" s="2"/>
      <c r="UBW29" s="2"/>
      <c r="UBX29" s="2"/>
      <c r="UBY29" s="2"/>
      <c r="UBZ29" s="2"/>
      <c r="UCA29" s="2"/>
      <c r="UCB29" s="2"/>
      <c r="UCC29" s="2"/>
      <c r="UCD29" s="2"/>
      <c r="UCE29" s="2"/>
      <c r="UCF29" s="2"/>
      <c r="UCG29" s="2"/>
      <c r="UCH29" s="2"/>
      <c r="UCI29" s="2"/>
      <c r="UCJ29" s="2"/>
      <c r="UCK29" s="2"/>
      <c r="UCL29" s="2"/>
      <c r="UCM29" s="2"/>
      <c r="UCN29" s="2"/>
      <c r="UCO29" s="2"/>
      <c r="UCP29" s="2"/>
      <c r="UCQ29" s="2"/>
      <c r="UCR29" s="2"/>
      <c r="UCS29" s="2"/>
      <c r="UCT29" s="2"/>
      <c r="UCU29" s="2"/>
      <c r="UCV29" s="2"/>
      <c r="UCW29" s="2"/>
      <c r="UCX29" s="2"/>
      <c r="UCY29" s="2"/>
      <c r="UCZ29" s="2"/>
      <c r="UDA29" s="2"/>
      <c r="UDB29" s="2"/>
      <c r="UDC29" s="2"/>
      <c r="UDD29" s="2"/>
      <c r="UDE29" s="2"/>
      <c r="UDF29" s="2"/>
      <c r="UDG29" s="2"/>
      <c r="UDH29" s="2"/>
      <c r="UDI29" s="2"/>
      <c r="UDJ29" s="2"/>
      <c r="UDK29" s="2"/>
      <c r="UDL29" s="2"/>
      <c r="UDM29" s="2"/>
      <c r="UDN29" s="2"/>
      <c r="UDO29" s="2"/>
      <c r="UDP29" s="2"/>
      <c r="UDQ29" s="2"/>
      <c r="UDR29" s="2"/>
      <c r="UDS29" s="2"/>
      <c r="UDT29" s="2"/>
      <c r="UDU29" s="2"/>
      <c r="UDV29" s="2"/>
      <c r="UDW29" s="2"/>
      <c r="UDX29" s="2"/>
      <c r="UDY29" s="2"/>
      <c r="UDZ29" s="2"/>
      <c r="UEA29" s="2"/>
      <c r="UEB29" s="2"/>
      <c r="UEC29" s="2"/>
      <c r="UED29" s="2"/>
      <c r="UEE29" s="2"/>
      <c r="UEF29" s="2"/>
      <c r="UEG29" s="2"/>
      <c r="UEH29" s="2"/>
      <c r="UEI29" s="2"/>
      <c r="UEJ29" s="2"/>
      <c r="UEK29" s="2"/>
      <c r="UEL29" s="2"/>
      <c r="UEM29" s="2"/>
      <c r="UEN29" s="2"/>
      <c r="UEO29" s="2"/>
      <c r="UEP29" s="2"/>
      <c r="UEQ29" s="2"/>
      <c r="UER29" s="2"/>
      <c r="UES29" s="2"/>
      <c r="UET29" s="2"/>
      <c r="UEU29" s="2"/>
      <c r="UEV29" s="2"/>
      <c r="UEW29" s="2"/>
      <c r="UEX29" s="2"/>
      <c r="UEY29" s="2"/>
      <c r="UEZ29" s="2"/>
      <c r="UFA29" s="2"/>
      <c r="UFB29" s="2"/>
      <c r="UFC29" s="2"/>
      <c r="UFD29" s="2"/>
      <c r="UFE29" s="2"/>
      <c r="UFF29" s="2"/>
      <c r="UFG29" s="2"/>
      <c r="UFH29" s="2"/>
      <c r="UFI29" s="2"/>
      <c r="UFJ29" s="2"/>
      <c r="UFK29" s="2"/>
      <c r="UFL29" s="2"/>
      <c r="UFM29" s="2"/>
      <c r="UFN29" s="2"/>
      <c r="UFO29" s="2"/>
      <c r="UFP29" s="2"/>
      <c r="UFQ29" s="2"/>
      <c r="UFR29" s="2"/>
      <c r="UFS29" s="2"/>
      <c r="UFT29" s="2"/>
      <c r="UFU29" s="2"/>
      <c r="UFV29" s="2"/>
      <c r="UFW29" s="2"/>
      <c r="UFX29" s="2"/>
      <c r="UFY29" s="2"/>
      <c r="UFZ29" s="2"/>
      <c r="UGA29" s="2"/>
      <c r="UGB29" s="2"/>
      <c r="UGC29" s="2"/>
      <c r="UGD29" s="2"/>
      <c r="UGE29" s="2"/>
      <c r="UGF29" s="2"/>
      <c r="UGG29" s="2"/>
      <c r="UGH29" s="2"/>
      <c r="UGI29" s="2"/>
      <c r="UGJ29" s="2"/>
      <c r="UGK29" s="2"/>
      <c r="UGL29" s="2"/>
      <c r="UGM29" s="2"/>
      <c r="UGN29" s="2"/>
      <c r="UGO29" s="2"/>
      <c r="UGP29" s="2"/>
      <c r="UGQ29" s="2"/>
      <c r="UGR29" s="2"/>
      <c r="UGS29" s="2"/>
      <c r="UGT29" s="2"/>
      <c r="UGU29" s="2"/>
      <c r="UGV29" s="2"/>
      <c r="UGW29" s="2"/>
      <c r="UGX29" s="2"/>
      <c r="UGY29" s="2"/>
      <c r="UGZ29" s="2"/>
      <c r="UHA29" s="2"/>
      <c r="UHB29" s="2"/>
      <c r="UHC29" s="2"/>
      <c r="UHD29" s="2"/>
      <c r="UHE29" s="2"/>
      <c r="UHF29" s="2"/>
      <c r="UHG29" s="2"/>
      <c r="UHH29" s="2"/>
      <c r="UHI29" s="2"/>
      <c r="UHJ29" s="2"/>
      <c r="UHK29" s="2"/>
      <c r="UHL29" s="2"/>
      <c r="UHM29" s="2"/>
      <c r="UHN29" s="2"/>
      <c r="UHO29" s="2"/>
      <c r="UHP29" s="2"/>
      <c r="UHQ29" s="2"/>
      <c r="UHR29" s="2"/>
      <c r="UHS29" s="2"/>
      <c r="UHT29" s="2"/>
      <c r="UHU29" s="2"/>
      <c r="UHV29" s="2"/>
      <c r="UHW29" s="2"/>
      <c r="UHX29" s="2"/>
      <c r="UHY29" s="2"/>
      <c r="UHZ29" s="2"/>
      <c r="UIA29" s="2"/>
      <c r="UIB29" s="2"/>
      <c r="UIC29" s="2"/>
      <c r="UID29" s="2"/>
      <c r="UIE29" s="2"/>
      <c r="UIF29" s="2"/>
      <c r="UIG29" s="2"/>
      <c r="UIH29" s="2"/>
      <c r="UII29" s="2"/>
      <c r="UIJ29" s="2"/>
      <c r="UIK29" s="2"/>
      <c r="UIL29" s="2"/>
      <c r="UIM29" s="2"/>
      <c r="UIN29" s="2"/>
      <c r="UIO29" s="2"/>
      <c r="UIP29" s="2"/>
      <c r="UIQ29" s="2"/>
      <c r="UIR29" s="2"/>
      <c r="UIS29" s="2"/>
      <c r="UIT29" s="2"/>
      <c r="UIU29" s="2"/>
      <c r="UIV29" s="2"/>
      <c r="UIW29" s="2"/>
      <c r="UIX29" s="2"/>
      <c r="UIY29" s="2"/>
      <c r="UIZ29" s="2"/>
      <c r="UJA29" s="2"/>
      <c r="UJB29" s="2"/>
      <c r="UJC29" s="2"/>
      <c r="UJD29" s="2"/>
      <c r="UJE29" s="2"/>
      <c r="UJF29" s="2"/>
      <c r="UJG29" s="2"/>
      <c r="UJH29" s="2"/>
      <c r="UJI29" s="2"/>
      <c r="UJJ29" s="2"/>
      <c r="UJK29" s="2"/>
      <c r="UJL29" s="2"/>
      <c r="UJM29" s="2"/>
      <c r="UJN29" s="2"/>
      <c r="UJO29" s="2"/>
      <c r="UJP29" s="2"/>
      <c r="UJQ29" s="2"/>
      <c r="UJR29" s="2"/>
      <c r="UJS29" s="2"/>
      <c r="UJT29" s="2"/>
      <c r="UJU29" s="2"/>
      <c r="UJV29" s="2"/>
      <c r="UJW29" s="2"/>
      <c r="UJX29" s="2"/>
      <c r="UJY29" s="2"/>
      <c r="UJZ29" s="2"/>
      <c r="UKA29" s="2"/>
      <c r="UKB29" s="2"/>
      <c r="UKC29" s="2"/>
      <c r="UKD29" s="2"/>
      <c r="UKE29" s="2"/>
      <c r="UKF29" s="2"/>
      <c r="UKG29" s="2"/>
      <c r="UKH29" s="2"/>
      <c r="UKI29" s="2"/>
      <c r="UKJ29" s="2"/>
      <c r="UKK29" s="2"/>
      <c r="UKL29" s="2"/>
      <c r="UKM29" s="2"/>
      <c r="UKN29" s="2"/>
      <c r="UKO29" s="2"/>
      <c r="UKP29" s="2"/>
      <c r="UKQ29" s="2"/>
      <c r="UKR29" s="2"/>
      <c r="UKS29" s="2"/>
      <c r="UKT29" s="2"/>
      <c r="UKU29" s="2"/>
      <c r="UKV29" s="2"/>
      <c r="UKW29" s="2"/>
      <c r="UKX29" s="2"/>
      <c r="UKY29" s="2"/>
      <c r="UKZ29" s="2"/>
      <c r="ULA29" s="2"/>
      <c r="ULB29" s="2"/>
      <c r="ULC29" s="2"/>
      <c r="ULD29" s="2"/>
      <c r="ULE29" s="2"/>
      <c r="ULF29" s="2"/>
      <c r="ULG29" s="2"/>
      <c r="ULH29" s="2"/>
      <c r="ULI29" s="2"/>
      <c r="ULJ29" s="2"/>
      <c r="ULK29" s="2"/>
      <c r="ULL29" s="2"/>
      <c r="ULM29" s="2"/>
      <c r="ULN29" s="2"/>
      <c r="ULO29" s="2"/>
      <c r="ULP29" s="2"/>
      <c r="ULQ29" s="2"/>
      <c r="ULR29" s="2"/>
      <c r="ULS29" s="2"/>
      <c r="ULT29" s="2"/>
      <c r="ULU29" s="2"/>
      <c r="ULV29" s="2"/>
      <c r="ULW29" s="2"/>
      <c r="ULX29" s="2"/>
      <c r="ULY29" s="2"/>
      <c r="ULZ29" s="2"/>
      <c r="UMA29" s="2"/>
      <c r="UMB29" s="2"/>
      <c r="UMC29" s="2"/>
      <c r="UMD29" s="2"/>
      <c r="UME29" s="2"/>
      <c r="UMF29" s="2"/>
      <c r="UMG29" s="2"/>
      <c r="UMH29" s="2"/>
      <c r="UMI29" s="2"/>
      <c r="UMJ29" s="2"/>
      <c r="UMK29" s="2"/>
      <c r="UML29" s="2"/>
      <c r="UMM29" s="2"/>
      <c r="UMN29" s="2"/>
      <c r="UMO29" s="2"/>
      <c r="UMP29" s="2"/>
      <c r="UMQ29" s="2"/>
      <c r="UMR29" s="2"/>
      <c r="UMS29" s="2"/>
      <c r="UMT29" s="2"/>
      <c r="UMU29" s="2"/>
      <c r="UMV29" s="2"/>
      <c r="UMW29" s="2"/>
      <c r="UMX29" s="2"/>
      <c r="UMY29" s="2"/>
      <c r="UMZ29" s="2"/>
      <c r="UNA29" s="2"/>
      <c r="UNB29" s="2"/>
      <c r="UNC29" s="2"/>
      <c r="UND29" s="2"/>
      <c r="UNE29" s="2"/>
      <c r="UNF29" s="2"/>
      <c r="UNG29" s="2"/>
      <c r="UNH29" s="2"/>
      <c r="UNI29" s="2"/>
      <c r="UNJ29" s="2"/>
      <c r="UNK29" s="2"/>
      <c r="UNL29" s="2"/>
      <c r="UNM29" s="2"/>
      <c r="UNN29" s="2"/>
      <c r="UNO29" s="2"/>
      <c r="UNP29" s="2"/>
      <c r="UNQ29" s="2"/>
      <c r="UNR29" s="2"/>
      <c r="UNS29" s="2"/>
      <c r="UNT29" s="2"/>
      <c r="UNU29" s="2"/>
      <c r="UNV29" s="2"/>
      <c r="UNW29" s="2"/>
      <c r="UNX29" s="2"/>
      <c r="UNY29" s="2"/>
      <c r="UNZ29" s="2"/>
      <c r="UOA29" s="2"/>
      <c r="UOB29" s="2"/>
      <c r="UOC29" s="2"/>
      <c r="UOD29" s="2"/>
      <c r="UOE29" s="2"/>
      <c r="UOF29" s="2"/>
      <c r="UOG29" s="2"/>
      <c r="UOH29" s="2"/>
      <c r="UOI29" s="2"/>
      <c r="UOJ29" s="2"/>
      <c r="UOK29" s="2"/>
      <c r="UOL29" s="2"/>
      <c r="UOM29" s="2"/>
      <c r="UON29" s="2"/>
      <c r="UOO29" s="2"/>
      <c r="UOP29" s="2"/>
      <c r="UOQ29" s="2"/>
      <c r="UOR29" s="2"/>
      <c r="UOS29" s="2"/>
      <c r="UOT29" s="2"/>
      <c r="UOU29" s="2"/>
      <c r="UOV29" s="2"/>
      <c r="UOW29" s="2"/>
      <c r="UOX29" s="2"/>
      <c r="UOY29" s="2"/>
      <c r="UOZ29" s="2"/>
      <c r="UPA29" s="2"/>
      <c r="UPB29" s="2"/>
      <c r="UPC29" s="2"/>
      <c r="UPD29" s="2"/>
      <c r="UPE29" s="2"/>
      <c r="UPF29" s="2"/>
      <c r="UPG29" s="2"/>
      <c r="UPH29" s="2"/>
      <c r="UPI29" s="2"/>
      <c r="UPJ29" s="2"/>
      <c r="UPK29" s="2"/>
      <c r="UPL29" s="2"/>
      <c r="UPM29" s="2"/>
      <c r="UPN29" s="2"/>
      <c r="UPO29" s="2"/>
      <c r="UPP29" s="2"/>
      <c r="UPQ29" s="2"/>
      <c r="UPR29" s="2"/>
      <c r="UPS29" s="2"/>
      <c r="UPT29" s="2"/>
      <c r="UPU29" s="2"/>
      <c r="UPV29" s="2"/>
      <c r="UPW29" s="2"/>
      <c r="UPX29" s="2"/>
      <c r="UPY29" s="2"/>
      <c r="UPZ29" s="2"/>
      <c r="UQA29" s="2"/>
      <c r="UQB29" s="2"/>
      <c r="UQC29" s="2"/>
      <c r="UQD29" s="2"/>
      <c r="UQE29" s="2"/>
      <c r="UQF29" s="2"/>
      <c r="UQG29" s="2"/>
      <c r="UQH29" s="2"/>
      <c r="UQI29" s="2"/>
      <c r="UQJ29" s="2"/>
      <c r="UQK29" s="2"/>
      <c r="UQL29" s="2"/>
      <c r="UQM29" s="2"/>
      <c r="UQN29" s="2"/>
      <c r="UQO29" s="2"/>
      <c r="UQP29" s="2"/>
      <c r="UQQ29" s="2"/>
      <c r="UQR29" s="2"/>
      <c r="UQS29" s="2"/>
      <c r="UQT29" s="2"/>
      <c r="UQU29" s="2"/>
      <c r="UQV29" s="2"/>
      <c r="UQW29" s="2"/>
      <c r="UQX29" s="2"/>
      <c r="UQY29" s="2"/>
      <c r="UQZ29" s="2"/>
      <c r="URA29" s="2"/>
      <c r="URB29" s="2"/>
      <c r="URC29" s="2"/>
      <c r="URD29" s="2"/>
      <c r="URE29" s="2"/>
      <c r="URF29" s="2"/>
      <c r="URG29" s="2"/>
      <c r="URH29" s="2"/>
      <c r="URI29" s="2"/>
      <c r="URJ29" s="2"/>
      <c r="URK29" s="2"/>
      <c r="URL29" s="2"/>
      <c r="URM29" s="2"/>
      <c r="URN29" s="2"/>
      <c r="URO29" s="2"/>
      <c r="URP29" s="2"/>
      <c r="URQ29" s="2"/>
      <c r="URR29" s="2"/>
      <c r="URS29" s="2"/>
      <c r="URT29" s="2"/>
      <c r="URU29" s="2"/>
      <c r="URV29" s="2"/>
      <c r="URW29" s="2"/>
      <c r="URX29" s="2"/>
      <c r="URY29" s="2"/>
      <c r="URZ29" s="2"/>
      <c r="USA29" s="2"/>
      <c r="USB29" s="2"/>
      <c r="USC29" s="2"/>
      <c r="USD29" s="2"/>
      <c r="USE29" s="2"/>
      <c r="USF29" s="2"/>
      <c r="USG29" s="2"/>
      <c r="USH29" s="2"/>
      <c r="USI29" s="2"/>
      <c r="USJ29" s="2"/>
      <c r="USK29" s="2"/>
      <c r="USL29" s="2"/>
      <c r="USM29" s="2"/>
      <c r="USN29" s="2"/>
      <c r="USO29" s="2"/>
      <c r="USP29" s="2"/>
      <c r="USQ29" s="2"/>
      <c r="USR29" s="2"/>
      <c r="USS29" s="2"/>
      <c r="UST29" s="2"/>
      <c r="USU29" s="2"/>
      <c r="USV29" s="2"/>
      <c r="USW29" s="2"/>
      <c r="USX29" s="2"/>
      <c r="USY29" s="2"/>
      <c r="USZ29" s="2"/>
      <c r="UTA29" s="2"/>
      <c r="UTB29" s="2"/>
      <c r="UTC29" s="2"/>
      <c r="UTD29" s="2"/>
      <c r="UTE29" s="2"/>
      <c r="UTF29" s="2"/>
      <c r="UTG29" s="2"/>
      <c r="UTH29" s="2"/>
      <c r="UTI29" s="2"/>
      <c r="UTJ29" s="2"/>
      <c r="UTK29" s="2"/>
      <c r="UTL29" s="2"/>
      <c r="UTM29" s="2"/>
      <c r="UTN29" s="2"/>
      <c r="UTO29" s="2"/>
      <c r="UTP29" s="2"/>
      <c r="UTQ29" s="2"/>
      <c r="UTR29" s="2"/>
      <c r="UTS29" s="2"/>
      <c r="UTT29" s="2"/>
      <c r="UTU29" s="2"/>
      <c r="UTV29" s="2"/>
      <c r="UTW29" s="2"/>
      <c r="UTX29" s="2"/>
      <c r="UTY29" s="2"/>
      <c r="UTZ29" s="2"/>
      <c r="UUA29" s="2"/>
      <c r="UUB29" s="2"/>
      <c r="UUC29" s="2"/>
      <c r="UUD29" s="2"/>
      <c r="UUE29" s="2"/>
      <c r="UUF29" s="2"/>
      <c r="UUG29" s="2"/>
      <c r="UUH29" s="2"/>
      <c r="UUI29" s="2"/>
      <c r="UUJ29" s="2"/>
      <c r="UUK29" s="2"/>
      <c r="UUL29" s="2"/>
      <c r="UUM29" s="2"/>
      <c r="UUN29" s="2"/>
      <c r="UUO29" s="2"/>
      <c r="UUP29" s="2"/>
      <c r="UUQ29" s="2"/>
      <c r="UUR29" s="2"/>
      <c r="UUS29" s="2"/>
      <c r="UUT29" s="2"/>
      <c r="UUU29" s="2"/>
      <c r="UUV29" s="2"/>
      <c r="UUW29" s="2"/>
      <c r="UUX29" s="2"/>
      <c r="UUY29" s="2"/>
      <c r="UUZ29" s="2"/>
      <c r="UVA29" s="2"/>
      <c r="UVB29" s="2"/>
      <c r="UVC29" s="2"/>
      <c r="UVD29" s="2"/>
      <c r="UVE29" s="2"/>
      <c r="UVF29" s="2"/>
      <c r="UVG29" s="2"/>
      <c r="UVH29" s="2"/>
      <c r="UVI29" s="2"/>
      <c r="UVJ29" s="2"/>
      <c r="UVK29" s="2"/>
      <c r="UVL29" s="2"/>
      <c r="UVM29" s="2"/>
      <c r="UVN29" s="2"/>
      <c r="UVO29" s="2"/>
      <c r="UVP29" s="2"/>
      <c r="UVQ29" s="2"/>
      <c r="UVR29" s="2"/>
      <c r="UVS29" s="2"/>
      <c r="UVT29" s="2"/>
      <c r="UVU29" s="2"/>
      <c r="UVV29" s="2"/>
      <c r="UVW29" s="2"/>
      <c r="UVX29" s="2"/>
      <c r="UVY29" s="2"/>
      <c r="UVZ29" s="2"/>
      <c r="UWA29" s="2"/>
      <c r="UWB29" s="2"/>
      <c r="UWC29" s="2"/>
      <c r="UWD29" s="2"/>
      <c r="UWE29" s="2"/>
      <c r="UWF29" s="2"/>
      <c r="UWG29" s="2"/>
      <c r="UWH29" s="2"/>
      <c r="UWI29" s="2"/>
      <c r="UWJ29" s="2"/>
      <c r="UWK29" s="2"/>
      <c r="UWL29" s="2"/>
      <c r="UWM29" s="2"/>
      <c r="UWN29" s="2"/>
      <c r="UWO29" s="2"/>
      <c r="UWP29" s="2"/>
      <c r="UWQ29" s="2"/>
      <c r="UWR29" s="2"/>
      <c r="UWS29" s="2"/>
      <c r="UWT29" s="2"/>
      <c r="UWU29" s="2"/>
      <c r="UWV29" s="2"/>
      <c r="UWW29" s="2"/>
      <c r="UWX29" s="2"/>
      <c r="UWY29" s="2"/>
      <c r="UWZ29" s="2"/>
      <c r="UXA29" s="2"/>
      <c r="UXB29" s="2"/>
      <c r="UXC29" s="2"/>
      <c r="UXD29" s="2"/>
      <c r="UXE29" s="2"/>
      <c r="UXF29" s="2"/>
      <c r="UXG29" s="2"/>
      <c r="UXH29" s="2"/>
      <c r="UXI29" s="2"/>
      <c r="UXJ29" s="2"/>
      <c r="UXK29" s="2"/>
      <c r="UXL29" s="2"/>
      <c r="UXM29" s="2"/>
      <c r="UXN29" s="2"/>
      <c r="UXO29" s="2"/>
      <c r="UXP29" s="2"/>
      <c r="UXQ29" s="2"/>
      <c r="UXR29" s="2"/>
      <c r="UXS29" s="2"/>
      <c r="UXT29" s="2"/>
      <c r="UXU29" s="2"/>
      <c r="UXV29" s="2"/>
      <c r="UXW29" s="2"/>
      <c r="UXX29" s="2"/>
      <c r="UXY29" s="2"/>
      <c r="UXZ29" s="2"/>
      <c r="UYA29" s="2"/>
      <c r="UYB29" s="2"/>
      <c r="UYC29" s="2"/>
      <c r="UYD29" s="2"/>
      <c r="UYE29" s="2"/>
      <c r="UYF29" s="2"/>
      <c r="UYG29" s="2"/>
      <c r="UYH29" s="2"/>
      <c r="UYI29" s="2"/>
      <c r="UYJ29" s="2"/>
      <c r="UYK29" s="2"/>
      <c r="UYL29" s="2"/>
      <c r="UYM29" s="2"/>
      <c r="UYN29" s="2"/>
      <c r="UYO29" s="2"/>
      <c r="UYP29" s="2"/>
      <c r="UYQ29" s="2"/>
      <c r="UYR29" s="2"/>
      <c r="UYS29" s="2"/>
      <c r="UYT29" s="2"/>
      <c r="UYU29" s="2"/>
      <c r="UYV29" s="2"/>
      <c r="UYW29" s="2"/>
      <c r="UYX29" s="2"/>
      <c r="UYY29" s="2"/>
      <c r="UYZ29" s="2"/>
      <c r="UZA29" s="2"/>
      <c r="UZB29" s="2"/>
      <c r="UZC29" s="2"/>
      <c r="UZD29" s="2"/>
      <c r="UZE29" s="2"/>
      <c r="UZF29" s="2"/>
      <c r="UZG29" s="2"/>
      <c r="UZH29" s="2"/>
      <c r="UZI29" s="2"/>
      <c r="UZJ29" s="2"/>
      <c r="UZK29" s="2"/>
      <c r="UZL29" s="2"/>
      <c r="UZM29" s="2"/>
      <c r="UZN29" s="2"/>
      <c r="UZO29" s="2"/>
      <c r="UZP29" s="2"/>
      <c r="UZQ29" s="2"/>
      <c r="UZR29" s="2"/>
      <c r="UZS29" s="2"/>
      <c r="UZT29" s="2"/>
      <c r="UZU29" s="2"/>
      <c r="UZV29" s="2"/>
      <c r="UZW29" s="2"/>
      <c r="UZX29" s="2"/>
      <c r="UZY29" s="2"/>
      <c r="UZZ29" s="2"/>
      <c r="VAA29" s="2"/>
      <c r="VAB29" s="2"/>
      <c r="VAC29" s="2"/>
      <c r="VAD29" s="2"/>
      <c r="VAE29" s="2"/>
      <c r="VAF29" s="2"/>
      <c r="VAG29" s="2"/>
      <c r="VAH29" s="2"/>
      <c r="VAI29" s="2"/>
      <c r="VAJ29" s="2"/>
      <c r="VAK29" s="2"/>
      <c r="VAL29" s="2"/>
      <c r="VAM29" s="2"/>
      <c r="VAN29" s="2"/>
      <c r="VAO29" s="2"/>
      <c r="VAP29" s="2"/>
      <c r="VAQ29" s="2"/>
      <c r="VAR29" s="2"/>
      <c r="VAS29" s="2"/>
      <c r="VAT29" s="2"/>
      <c r="VAU29" s="2"/>
      <c r="VAV29" s="2"/>
      <c r="VAW29" s="2"/>
      <c r="VAX29" s="2"/>
      <c r="VAY29" s="2"/>
      <c r="VAZ29" s="2"/>
      <c r="VBA29" s="2"/>
      <c r="VBB29" s="2"/>
      <c r="VBC29" s="2"/>
      <c r="VBD29" s="2"/>
      <c r="VBE29" s="2"/>
      <c r="VBF29" s="2"/>
      <c r="VBG29" s="2"/>
      <c r="VBH29" s="2"/>
      <c r="VBI29" s="2"/>
      <c r="VBJ29" s="2"/>
      <c r="VBK29" s="2"/>
      <c r="VBL29" s="2"/>
      <c r="VBM29" s="2"/>
      <c r="VBN29" s="2"/>
      <c r="VBO29" s="2"/>
      <c r="VBP29" s="2"/>
      <c r="VBQ29" s="2"/>
      <c r="VBR29" s="2"/>
      <c r="VBS29" s="2"/>
      <c r="VBT29" s="2"/>
      <c r="VBU29" s="2"/>
      <c r="VBV29" s="2"/>
      <c r="VBW29" s="2"/>
      <c r="VBX29" s="2"/>
      <c r="VBY29" s="2"/>
      <c r="VBZ29" s="2"/>
      <c r="VCA29" s="2"/>
      <c r="VCB29" s="2"/>
      <c r="VCC29" s="2"/>
      <c r="VCD29" s="2"/>
      <c r="VCE29" s="2"/>
      <c r="VCF29" s="2"/>
      <c r="VCG29" s="2"/>
      <c r="VCH29" s="2"/>
      <c r="VCI29" s="2"/>
      <c r="VCJ29" s="2"/>
      <c r="VCK29" s="2"/>
      <c r="VCL29" s="2"/>
      <c r="VCM29" s="2"/>
      <c r="VCN29" s="2"/>
      <c r="VCO29" s="2"/>
      <c r="VCP29" s="2"/>
      <c r="VCQ29" s="2"/>
      <c r="VCR29" s="2"/>
      <c r="VCS29" s="2"/>
      <c r="VCT29" s="2"/>
      <c r="VCU29" s="2"/>
      <c r="VCV29" s="2"/>
      <c r="VCW29" s="2"/>
      <c r="VCX29" s="2"/>
      <c r="VCY29" s="2"/>
      <c r="VCZ29" s="2"/>
      <c r="VDA29" s="2"/>
      <c r="VDB29" s="2"/>
      <c r="VDC29" s="2"/>
      <c r="VDD29" s="2"/>
      <c r="VDE29" s="2"/>
      <c r="VDF29" s="2"/>
      <c r="VDG29" s="2"/>
      <c r="VDH29" s="2"/>
      <c r="VDI29" s="2"/>
      <c r="VDJ29" s="2"/>
      <c r="VDK29" s="2"/>
      <c r="VDL29" s="2"/>
      <c r="VDM29" s="2"/>
      <c r="VDN29" s="2"/>
      <c r="VDO29" s="2"/>
      <c r="VDP29" s="2"/>
      <c r="VDQ29" s="2"/>
      <c r="VDR29" s="2"/>
      <c r="VDS29" s="2"/>
      <c r="VDT29" s="2"/>
      <c r="VDU29" s="2"/>
      <c r="VDV29" s="2"/>
      <c r="VDW29" s="2"/>
      <c r="VDX29" s="2"/>
      <c r="VDY29" s="2"/>
      <c r="VDZ29" s="2"/>
      <c r="VEA29" s="2"/>
      <c r="VEB29" s="2"/>
      <c r="VEC29" s="2"/>
      <c r="VED29" s="2"/>
      <c r="VEE29" s="2"/>
      <c r="VEF29" s="2"/>
      <c r="VEG29" s="2"/>
      <c r="VEH29" s="2"/>
      <c r="VEI29" s="2"/>
      <c r="VEJ29" s="2"/>
      <c r="VEK29" s="2"/>
      <c r="VEL29" s="2"/>
      <c r="VEM29" s="2"/>
      <c r="VEN29" s="2"/>
      <c r="VEO29" s="2"/>
      <c r="VEP29" s="2"/>
      <c r="VEQ29" s="2"/>
      <c r="VER29" s="2"/>
      <c r="VES29" s="2"/>
      <c r="VET29" s="2"/>
      <c r="VEU29" s="2"/>
      <c r="VEV29" s="2"/>
      <c r="VEW29" s="2"/>
      <c r="VEX29" s="2"/>
      <c r="VEY29" s="2"/>
      <c r="VEZ29" s="2"/>
      <c r="VFA29" s="2"/>
      <c r="VFB29" s="2"/>
      <c r="VFC29" s="2"/>
      <c r="VFD29" s="2"/>
      <c r="VFE29" s="2"/>
      <c r="VFF29" s="2"/>
      <c r="VFG29" s="2"/>
      <c r="VFH29" s="2"/>
      <c r="VFI29" s="2"/>
      <c r="VFJ29" s="2"/>
      <c r="VFK29" s="2"/>
      <c r="VFL29" s="2"/>
      <c r="VFM29" s="2"/>
      <c r="VFN29" s="2"/>
      <c r="VFO29" s="2"/>
      <c r="VFP29" s="2"/>
      <c r="VFQ29" s="2"/>
      <c r="VFR29" s="2"/>
      <c r="VFS29" s="2"/>
      <c r="VFT29" s="2"/>
      <c r="VFU29" s="2"/>
      <c r="VFV29" s="2"/>
      <c r="VFW29" s="2"/>
      <c r="VFX29" s="2"/>
      <c r="VFY29" s="2"/>
      <c r="VFZ29" s="2"/>
      <c r="VGA29" s="2"/>
      <c r="VGB29" s="2"/>
      <c r="VGC29" s="2"/>
      <c r="VGD29" s="2"/>
      <c r="VGE29" s="2"/>
      <c r="VGF29" s="2"/>
      <c r="VGG29" s="2"/>
      <c r="VGH29" s="2"/>
      <c r="VGI29" s="2"/>
      <c r="VGJ29" s="2"/>
      <c r="VGK29" s="2"/>
      <c r="VGL29" s="2"/>
      <c r="VGM29" s="2"/>
      <c r="VGN29" s="2"/>
      <c r="VGO29" s="2"/>
      <c r="VGP29" s="2"/>
      <c r="VGQ29" s="2"/>
      <c r="VGR29" s="2"/>
      <c r="VGS29" s="2"/>
      <c r="VGT29" s="2"/>
      <c r="VGU29" s="2"/>
      <c r="VGV29" s="2"/>
      <c r="VGW29" s="2"/>
      <c r="VGX29" s="2"/>
      <c r="VGY29" s="2"/>
      <c r="VGZ29" s="2"/>
      <c r="VHA29" s="2"/>
      <c r="VHB29" s="2"/>
      <c r="VHC29" s="2"/>
      <c r="VHD29" s="2"/>
      <c r="VHE29" s="2"/>
      <c r="VHF29" s="2"/>
      <c r="VHG29" s="2"/>
      <c r="VHH29" s="2"/>
      <c r="VHI29" s="2"/>
      <c r="VHJ29" s="2"/>
      <c r="VHK29" s="2"/>
      <c r="VHL29" s="2"/>
      <c r="VHM29" s="2"/>
      <c r="VHN29" s="2"/>
      <c r="VHO29" s="2"/>
      <c r="VHP29" s="2"/>
      <c r="VHQ29" s="2"/>
      <c r="VHR29" s="2"/>
      <c r="VHS29" s="2"/>
      <c r="VHT29" s="2"/>
      <c r="VHU29" s="2"/>
      <c r="VHV29" s="2"/>
      <c r="VHW29" s="2"/>
      <c r="VHX29" s="2"/>
      <c r="VHY29" s="2"/>
      <c r="VHZ29" s="2"/>
      <c r="VIA29" s="2"/>
      <c r="VIB29" s="2"/>
      <c r="VIC29" s="2"/>
      <c r="VID29" s="2"/>
      <c r="VIE29" s="2"/>
      <c r="VIF29" s="2"/>
      <c r="VIG29" s="2"/>
      <c r="VIH29" s="2"/>
      <c r="VII29" s="2"/>
      <c r="VIJ29" s="2"/>
      <c r="VIK29" s="2"/>
      <c r="VIL29" s="2"/>
      <c r="VIM29" s="2"/>
      <c r="VIN29" s="2"/>
      <c r="VIO29" s="2"/>
      <c r="VIP29" s="2"/>
      <c r="VIQ29" s="2"/>
      <c r="VIR29" s="2"/>
      <c r="VIS29" s="2"/>
      <c r="VIT29" s="2"/>
      <c r="VIU29" s="2"/>
      <c r="VIV29" s="2"/>
      <c r="VIW29" s="2"/>
      <c r="VIX29" s="2"/>
      <c r="VIY29" s="2"/>
      <c r="VIZ29" s="2"/>
      <c r="VJA29" s="2"/>
      <c r="VJB29" s="2"/>
      <c r="VJC29" s="2"/>
      <c r="VJD29" s="2"/>
      <c r="VJE29" s="2"/>
      <c r="VJF29" s="2"/>
      <c r="VJG29" s="2"/>
      <c r="VJH29" s="2"/>
      <c r="VJI29" s="2"/>
      <c r="VJJ29" s="2"/>
      <c r="VJK29" s="2"/>
      <c r="VJL29" s="2"/>
      <c r="VJM29" s="2"/>
      <c r="VJN29" s="2"/>
      <c r="VJO29" s="2"/>
      <c r="VJP29" s="2"/>
      <c r="VJQ29" s="2"/>
      <c r="VJR29" s="2"/>
      <c r="VJS29" s="2"/>
      <c r="VJT29" s="2"/>
      <c r="VJU29" s="2"/>
      <c r="VJV29" s="2"/>
      <c r="VJW29" s="2"/>
      <c r="VJX29" s="2"/>
      <c r="VJY29" s="2"/>
      <c r="VJZ29" s="2"/>
      <c r="VKA29" s="2"/>
      <c r="VKB29" s="2"/>
      <c r="VKC29" s="2"/>
      <c r="VKD29" s="2"/>
      <c r="VKE29" s="2"/>
      <c r="VKF29" s="2"/>
      <c r="VKG29" s="2"/>
      <c r="VKH29" s="2"/>
      <c r="VKI29" s="2"/>
      <c r="VKJ29" s="2"/>
      <c r="VKK29" s="2"/>
      <c r="VKL29" s="2"/>
      <c r="VKM29" s="2"/>
      <c r="VKN29" s="2"/>
      <c r="VKO29" s="2"/>
      <c r="VKP29" s="2"/>
      <c r="VKQ29" s="2"/>
      <c r="VKR29" s="2"/>
      <c r="VKS29" s="2"/>
      <c r="VKT29" s="2"/>
      <c r="VKU29" s="2"/>
      <c r="VKV29" s="2"/>
      <c r="VKW29" s="2"/>
      <c r="VKX29" s="2"/>
      <c r="VKY29" s="2"/>
      <c r="VKZ29" s="2"/>
      <c r="VLA29" s="2"/>
      <c r="VLB29" s="2"/>
      <c r="VLC29" s="2"/>
      <c r="VLD29" s="2"/>
      <c r="VLE29" s="2"/>
      <c r="VLF29" s="2"/>
      <c r="VLG29" s="2"/>
      <c r="VLH29" s="2"/>
      <c r="VLI29" s="2"/>
      <c r="VLJ29" s="2"/>
      <c r="VLK29" s="2"/>
      <c r="VLL29" s="2"/>
      <c r="VLM29" s="2"/>
      <c r="VLN29" s="2"/>
      <c r="VLO29" s="2"/>
      <c r="VLP29" s="2"/>
      <c r="VLQ29" s="2"/>
      <c r="VLR29" s="2"/>
      <c r="VLS29" s="2"/>
      <c r="VLT29" s="2"/>
      <c r="VLU29" s="2"/>
      <c r="VLV29" s="2"/>
      <c r="VLW29" s="2"/>
      <c r="VLX29" s="2"/>
      <c r="VLY29" s="2"/>
      <c r="VLZ29" s="2"/>
      <c r="VMA29" s="2"/>
      <c r="VMB29" s="2"/>
      <c r="VMC29" s="2"/>
      <c r="VMD29" s="2"/>
      <c r="VME29" s="2"/>
      <c r="VMF29" s="2"/>
      <c r="VMG29" s="2"/>
      <c r="VMH29" s="2"/>
      <c r="VMI29" s="2"/>
      <c r="VMJ29" s="2"/>
      <c r="VMK29" s="2"/>
      <c r="VML29" s="2"/>
      <c r="VMM29" s="2"/>
      <c r="VMN29" s="2"/>
      <c r="VMO29" s="2"/>
      <c r="VMP29" s="2"/>
      <c r="VMQ29" s="2"/>
      <c r="VMR29" s="2"/>
      <c r="VMS29" s="2"/>
      <c r="VMT29" s="2"/>
      <c r="VMU29" s="2"/>
      <c r="VMV29" s="2"/>
      <c r="VMW29" s="2"/>
      <c r="VMX29" s="2"/>
      <c r="VMY29" s="2"/>
      <c r="VMZ29" s="2"/>
      <c r="VNA29" s="2"/>
      <c r="VNB29" s="2"/>
      <c r="VNC29" s="2"/>
      <c r="VND29" s="2"/>
      <c r="VNE29" s="2"/>
      <c r="VNF29" s="2"/>
      <c r="VNG29" s="2"/>
      <c r="VNH29" s="2"/>
      <c r="VNI29" s="2"/>
      <c r="VNJ29" s="2"/>
      <c r="VNK29" s="2"/>
      <c r="VNL29" s="2"/>
      <c r="VNM29" s="2"/>
      <c r="VNN29" s="2"/>
      <c r="VNO29" s="2"/>
      <c r="VNP29" s="2"/>
      <c r="VNQ29" s="2"/>
      <c r="VNR29" s="2"/>
      <c r="VNS29" s="2"/>
      <c r="VNT29" s="2"/>
      <c r="VNU29" s="2"/>
      <c r="VNV29" s="2"/>
      <c r="VNW29" s="2"/>
      <c r="VNX29" s="2"/>
      <c r="VNY29" s="2"/>
      <c r="VNZ29" s="2"/>
      <c r="VOA29" s="2"/>
      <c r="VOB29" s="2"/>
      <c r="VOC29" s="2"/>
      <c r="VOD29" s="2"/>
      <c r="VOE29" s="2"/>
      <c r="VOF29" s="2"/>
      <c r="VOG29" s="2"/>
      <c r="VOH29" s="2"/>
      <c r="VOI29" s="2"/>
      <c r="VOJ29" s="2"/>
      <c r="VOK29" s="2"/>
      <c r="VOL29" s="2"/>
      <c r="VOM29" s="2"/>
      <c r="VON29" s="2"/>
      <c r="VOO29" s="2"/>
      <c r="VOP29" s="2"/>
      <c r="VOQ29" s="2"/>
      <c r="VOR29" s="2"/>
      <c r="VOS29" s="2"/>
      <c r="VOT29" s="2"/>
      <c r="VOU29" s="2"/>
      <c r="VOV29" s="2"/>
      <c r="VOW29" s="2"/>
      <c r="VOX29" s="2"/>
      <c r="VOY29" s="2"/>
      <c r="VOZ29" s="2"/>
      <c r="VPA29" s="2"/>
      <c r="VPB29" s="2"/>
      <c r="VPC29" s="2"/>
      <c r="VPD29" s="2"/>
      <c r="VPE29" s="2"/>
      <c r="VPF29" s="2"/>
      <c r="VPG29" s="2"/>
      <c r="VPH29" s="2"/>
      <c r="VPI29" s="2"/>
      <c r="VPJ29" s="2"/>
      <c r="VPK29" s="2"/>
      <c r="VPL29" s="2"/>
      <c r="VPM29" s="2"/>
      <c r="VPN29" s="2"/>
      <c r="VPO29" s="2"/>
      <c r="VPP29" s="2"/>
      <c r="VPQ29" s="2"/>
      <c r="VPR29" s="2"/>
      <c r="VPS29" s="2"/>
      <c r="VPT29" s="2"/>
      <c r="VPU29" s="2"/>
      <c r="VPV29" s="2"/>
      <c r="VPW29" s="2"/>
      <c r="VPX29" s="2"/>
      <c r="VPY29" s="2"/>
      <c r="VPZ29" s="2"/>
      <c r="VQA29" s="2"/>
      <c r="VQB29" s="2"/>
      <c r="VQC29" s="2"/>
      <c r="VQD29" s="2"/>
      <c r="VQE29" s="2"/>
      <c r="VQF29" s="2"/>
      <c r="VQG29" s="2"/>
      <c r="VQH29" s="2"/>
      <c r="VQI29" s="2"/>
      <c r="VQJ29" s="2"/>
      <c r="VQK29" s="2"/>
      <c r="VQL29" s="2"/>
      <c r="VQM29" s="2"/>
      <c r="VQN29" s="2"/>
      <c r="VQO29" s="2"/>
      <c r="VQP29" s="2"/>
      <c r="VQQ29" s="2"/>
      <c r="VQR29" s="2"/>
      <c r="VQS29" s="2"/>
      <c r="VQT29" s="2"/>
      <c r="VQU29" s="2"/>
      <c r="VQV29" s="2"/>
      <c r="VQW29" s="2"/>
      <c r="VQX29" s="2"/>
      <c r="VQY29" s="2"/>
      <c r="VQZ29" s="2"/>
      <c r="VRA29" s="2"/>
      <c r="VRB29" s="2"/>
      <c r="VRC29" s="2"/>
      <c r="VRD29" s="2"/>
      <c r="VRE29" s="2"/>
      <c r="VRF29" s="2"/>
      <c r="VRG29" s="2"/>
      <c r="VRH29" s="2"/>
      <c r="VRI29" s="2"/>
      <c r="VRJ29" s="2"/>
      <c r="VRK29" s="2"/>
      <c r="VRL29" s="2"/>
      <c r="VRM29" s="2"/>
      <c r="VRN29" s="2"/>
      <c r="VRO29" s="2"/>
      <c r="VRP29" s="2"/>
      <c r="VRQ29" s="2"/>
      <c r="VRR29" s="2"/>
      <c r="VRS29" s="2"/>
      <c r="VRT29" s="2"/>
      <c r="VRU29" s="2"/>
      <c r="VRV29" s="2"/>
      <c r="VRW29" s="2"/>
      <c r="VRX29" s="2"/>
      <c r="VRY29" s="2"/>
      <c r="VRZ29" s="2"/>
      <c r="VSA29" s="2"/>
      <c r="VSB29" s="2"/>
      <c r="VSC29" s="2"/>
      <c r="VSD29" s="2"/>
      <c r="VSE29" s="2"/>
      <c r="VSF29" s="2"/>
      <c r="VSG29" s="2"/>
      <c r="VSH29" s="2"/>
      <c r="VSI29" s="2"/>
      <c r="VSJ29" s="2"/>
      <c r="VSK29" s="2"/>
      <c r="VSL29" s="2"/>
      <c r="VSM29" s="2"/>
      <c r="VSN29" s="2"/>
      <c r="VSO29" s="2"/>
      <c r="VSP29" s="2"/>
      <c r="VSQ29" s="2"/>
      <c r="VSR29" s="2"/>
      <c r="VSS29" s="2"/>
      <c r="VST29" s="2"/>
      <c r="VSU29" s="2"/>
      <c r="VSV29" s="2"/>
      <c r="VSW29" s="2"/>
      <c r="VSX29" s="2"/>
      <c r="VSY29" s="2"/>
      <c r="VSZ29" s="2"/>
      <c r="VTA29" s="2"/>
      <c r="VTB29" s="2"/>
      <c r="VTC29" s="2"/>
      <c r="VTD29" s="2"/>
      <c r="VTE29" s="2"/>
      <c r="VTF29" s="2"/>
      <c r="VTG29" s="2"/>
      <c r="VTH29" s="2"/>
      <c r="VTI29" s="2"/>
      <c r="VTJ29" s="2"/>
      <c r="VTK29" s="2"/>
      <c r="VTL29" s="2"/>
      <c r="VTM29" s="2"/>
      <c r="VTN29" s="2"/>
      <c r="VTO29" s="2"/>
      <c r="VTP29" s="2"/>
      <c r="VTQ29" s="2"/>
      <c r="VTR29" s="2"/>
      <c r="VTS29" s="2"/>
      <c r="VTT29" s="2"/>
      <c r="VTU29" s="2"/>
      <c r="VTV29" s="2"/>
      <c r="VTW29" s="2"/>
      <c r="VTX29" s="2"/>
      <c r="VTY29" s="2"/>
      <c r="VTZ29" s="2"/>
      <c r="VUA29" s="2"/>
      <c r="VUB29" s="2"/>
      <c r="VUC29" s="2"/>
      <c r="VUD29" s="2"/>
      <c r="VUE29" s="2"/>
      <c r="VUF29" s="2"/>
      <c r="VUG29" s="2"/>
      <c r="VUH29" s="2"/>
      <c r="VUI29" s="2"/>
      <c r="VUJ29" s="2"/>
      <c r="VUK29" s="2"/>
      <c r="VUL29" s="2"/>
      <c r="VUM29" s="2"/>
      <c r="VUN29" s="2"/>
      <c r="VUO29" s="2"/>
      <c r="VUP29" s="2"/>
      <c r="VUQ29" s="2"/>
      <c r="VUR29" s="2"/>
      <c r="VUS29" s="2"/>
      <c r="VUT29" s="2"/>
      <c r="VUU29" s="2"/>
      <c r="VUV29" s="2"/>
      <c r="VUW29" s="2"/>
      <c r="VUX29" s="2"/>
      <c r="VUY29" s="2"/>
      <c r="VUZ29" s="2"/>
      <c r="VVA29" s="2"/>
      <c r="VVB29" s="2"/>
      <c r="VVC29" s="2"/>
      <c r="VVD29" s="2"/>
      <c r="VVE29" s="2"/>
      <c r="VVF29" s="2"/>
      <c r="VVG29" s="2"/>
      <c r="VVH29" s="2"/>
      <c r="VVI29" s="2"/>
      <c r="VVJ29" s="2"/>
      <c r="VVK29" s="2"/>
      <c r="VVL29" s="2"/>
      <c r="VVM29" s="2"/>
      <c r="VVN29" s="2"/>
      <c r="VVO29" s="2"/>
      <c r="VVP29" s="2"/>
      <c r="VVQ29" s="2"/>
      <c r="VVR29" s="2"/>
      <c r="VVS29" s="2"/>
      <c r="VVT29" s="2"/>
      <c r="VVU29" s="2"/>
      <c r="VVV29" s="2"/>
      <c r="VVW29" s="2"/>
      <c r="VVX29" s="2"/>
      <c r="VVY29" s="2"/>
      <c r="VVZ29" s="2"/>
      <c r="VWA29" s="2"/>
      <c r="VWB29" s="2"/>
      <c r="VWC29" s="2"/>
      <c r="VWD29" s="2"/>
      <c r="VWE29" s="2"/>
      <c r="VWF29" s="2"/>
      <c r="VWG29" s="2"/>
      <c r="VWH29" s="2"/>
      <c r="VWI29" s="2"/>
      <c r="VWJ29" s="2"/>
      <c r="VWK29" s="2"/>
      <c r="VWL29" s="2"/>
      <c r="VWM29" s="2"/>
      <c r="VWN29" s="2"/>
      <c r="VWO29" s="2"/>
      <c r="VWP29" s="2"/>
      <c r="VWQ29" s="2"/>
      <c r="VWR29" s="2"/>
      <c r="VWS29" s="2"/>
      <c r="VWT29" s="2"/>
      <c r="VWU29" s="2"/>
      <c r="VWV29" s="2"/>
      <c r="VWW29" s="2"/>
      <c r="VWX29" s="2"/>
      <c r="VWY29" s="2"/>
      <c r="VWZ29" s="2"/>
      <c r="VXA29" s="2"/>
      <c r="VXB29" s="2"/>
      <c r="VXC29" s="2"/>
      <c r="VXD29" s="2"/>
      <c r="VXE29" s="2"/>
      <c r="VXF29" s="2"/>
      <c r="VXG29" s="2"/>
      <c r="VXH29" s="2"/>
      <c r="VXI29" s="2"/>
      <c r="VXJ29" s="2"/>
      <c r="VXK29" s="2"/>
      <c r="VXL29" s="2"/>
      <c r="VXM29" s="2"/>
      <c r="VXN29" s="2"/>
      <c r="VXO29" s="2"/>
      <c r="VXP29" s="2"/>
      <c r="VXQ29" s="2"/>
      <c r="VXR29" s="2"/>
      <c r="VXS29" s="2"/>
      <c r="VXT29" s="2"/>
      <c r="VXU29" s="2"/>
      <c r="VXV29" s="2"/>
      <c r="VXW29" s="2"/>
      <c r="VXX29" s="2"/>
      <c r="VXY29" s="2"/>
      <c r="VXZ29" s="2"/>
      <c r="VYA29" s="2"/>
      <c r="VYB29" s="2"/>
      <c r="VYC29" s="2"/>
      <c r="VYD29" s="2"/>
      <c r="VYE29" s="2"/>
      <c r="VYF29" s="2"/>
      <c r="VYG29" s="2"/>
      <c r="VYH29" s="2"/>
      <c r="VYI29" s="2"/>
      <c r="VYJ29" s="2"/>
      <c r="VYK29" s="2"/>
      <c r="VYL29" s="2"/>
      <c r="VYM29" s="2"/>
      <c r="VYN29" s="2"/>
      <c r="VYO29" s="2"/>
      <c r="VYP29" s="2"/>
      <c r="VYQ29" s="2"/>
      <c r="VYR29" s="2"/>
      <c r="VYS29" s="2"/>
      <c r="VYT29" s="2"/>
      <c r="VYU29" s="2"/>
      <c r="VYV29" s="2"/>
      <c r="VYW29" s="2"/>
      <c r="VYX29" s="2"/>
      <c r="VYY29" s="2"/>
      <c r="VYZ29" s="2"/>
      <c r="VZA29" s="2"/>
      <c r="VZB29" s="2"/>
      <c r="VZC29" s="2"/>
      <c r="VZD29" s="2"/>
      <c r="VZE29" s="2"/>
      <c r="VZF29" s="2"/>
      <c r="VZG29" s="2"/>
      <c r="VZH29" s="2"/>
      <c r="VZI29" s="2"/>
      <c r="VZJ29" s="2"/>
      <c r="VZK29" s="2"/>
      <c r="VZL29" s="2"/>
      <c r="VZM29" s="2"/>
      <c r="VZN29" s="2"/>
      <c r="VZO29" s="2"/>
      <c r="VZP29" s="2"/>
      <c r="VZQ29" s="2"/>
      <c r="VZR29" s="2"/>
      <c r="VZS29" s="2"/>
      <c r="VZT29" s="2"/>
      <c r="VZU29" s="2"/>
      <c r="VZV29" s="2"/>
      <c r="VZW29" s="2"/>
      <c r="VZX29" s="2"/>
      <c r="VZY29" s="2"/>
      <c r="VZZ29" s="2"/>
      <c r="WAA29" s="2"/>
      <c r="WAB29" s="2"/>
      <c r="WAC29" s="2"/>
      <c r="WAD29" s="2"/>
      <c r="WAE29" s="2"/>
      <c r="WAF29" s="2"/>
      <c r="WAG29" s="2"/>
      <c r="WAH29" s="2"/>
      <c r="WAI29" s="2"/>
      <c r="WAJ29" s="2"/>
      <c r="WAK29" s="2"/>
      <c r="WAL29" s="2"/>
      <c r="WAM29" s="2"/>
      <c r="WAN29" s="2"/>
      <c r="WAO29" s="2"/>
      <c r="WAP29" s="2"/>
      <c r="WAQ29" s="2"/>
      <c r="WAR29" s="2"/>
      <c r="WAS29" s="2"/>
      <c r="WAT29" s="2"/>
      <c r="WAU29" s="2"/>
      <c r="WAV29" s="2"/>
      <c r="WAW29" s="2"/>
      <c r="WAX29" s="2"/>
      <c r="WAY29" s="2"/>
      <c r="WAZ29" s="2"/>
      <c r="WBA29" s="2"/>
      <c r="WBB29" s="2"/>
      <c r="WBC29" s="2"/>
      <c r="WBD29" s="2"/>
      <c r="WBE29" s="2"/>
      <c r="WBF29" s="2"/>
      <c r="WBG29" s="2"/>
      <c r="WBH29" s="2"/>
      <c r="WBI29" s="2"/>
      <c r="WBJ29" s="2"/>
      <c r="WBK29" s="2"/>
      <c r="WBL29" s="2"/>
      <c r="WBM29" s="2"/>
      <c r="WBN29" s="2"/>
      <c r="WBO29" s="2"/>
      <c r="WBP29" s="2"/>
      <c r="WBQ29" s="2"/>
      <c r="WBR29" s="2"/>
      <c r="WBS29" s="2"/>
      <c r="WBT29" s="2"/>
      <c r="WBU29" s="2"/>
      <c r="WBV29" s="2"/>
      <c r="WBW29" s="2"/>
      <c r="WBX29" s="2"/>
      <c r="WBY29" s="2"/>
      <c r="WBZ29" s="2"/>
      <c r="WCA29" s="2"/>
      <c r="WCB29" s="2"/>
      <c r="WCC29" s="2"/>
      <c r="WCD29" s="2"/>
      <c r="WCE29" s="2"/>
      <c r="WCF29" s="2"/>
      <c r="WCG29" s="2"/>
      <c r="WCH29" s="2"/>
      <c r="WCI29" s="2"/>
      <c r="WCJ29" s="2"/>
      <c r="WCK29" s="2"/>
      <c r="WCL29" s="2"/>
      <c r="WCM29" s="2"/>
      <c r="WCN29" s="2"/>
      <c r="WCO29" s="2"/>
      <c r="WCP29" s="2"/>
      <c r="WCQ29" s="2"/>
      <c r="WCR29" s="2"/>
      <c r="WCS29" s="2"/>
      <c r="WCT29" s="2"/>
      <c r="WCU29" s="2"/>
      <c r="WCV29" s="2"/>
      <c r="WCW29" s="2"/>
      <c r="WCX29" s="2"/>
      <c r="WCY29" s="2"/>
      <c r="WCZ29" s="2"/>
      <c r="WDA29" s="2"/>
      <c r="WDB29" s="2"/>
      <c r="WDC29" s="2"/>
      <c r="WDD29" s="2"/>
      <c r="WDE29" s="2"/>
      <c r="WDF29" s="2"/>
      <c r="WDG29" s="2"/>
      <c r="WDH29" s="2"/>
      <c r="WDI29" s="2"/>
      <c r="WDJ29" s="2"/>
      <c r="WDK29" s="2"/>
      <c r="WDL29" s="2"/>
      <c r="WDM29" s="2"/>
      <c r="WDN29" s="2"/>
      <c r="WDO29" s="2"/>
      <c r="WDP29" s="2"/>
      <c r="WDQ29" s="2"/>
      <c r="WDR29" s="2"/>
      <c r="WDS29" s="2"/>
      <c r="WDT29" s="2"/>
      <c r="WDU29" s="2"/>
      <c r="WDV29" s="2"/>
      <c r="WDW29" s="2"/>
      <c r="WDX29" s="2"/>
      <c r="WDY29" s="2"/>
      <c r="WDZ29" s="2"/>
      <c r="WEA29" s="2"/>
      <c r="WEB29" s="2"/>
      <c r="WEC29" s="2"/>
      <c r="WED29" s="2"/>
      <c r="WEE29" s="2"/>
      <c r="WEF29" s="2"/>
      <c r="WEG29" s="2"/>
      <c r="WEH29" s="2"/>
      <c r="WEI29" s="2"/>
      <c r="WEJ29" s="2"/>
      <c r="WEK29" s="2"/>
      <c r="WEL29" s="2"/>
      <c r="WEM29" s="2"/>
      <c r="WEN29" s="2"/>
      <c r="WEO29" s="2"/>
      <c r="WEP29" s="2"/>
      <c r="WEQ29" s="2"/>
      <c r="WER29" s="2"/>
      <c r="WES29" s="2"/>
      <c r="WET29" s="2"/>
      <c r="WEU29" s="2"/>
      <c r="WEV29" s="2"/>
      <c r="WEW29" s="2"/>
      <c r="WEX29" s="2"/>
      <c r="WEY29" s="2"/>
      <c r="WEZ29" s="2"/>
      <c r="WFA29" s="2"/>
      <c r="WFB29" s="2"/>
      <c r="WFC29" s="2"/>
      <c r="WFD29" s="2"/>
      <c r="WFE29" s="2"/>
      <c r="WFF29" s="2"/>
      <c r="WFG29" s="2"/>
      <c r="WFH29" s="2"/>
      <c r="WFI29" s="2"/>
      <c r="WFJ29" s="2"/>
      <c r="WFK29" s="2"/>
      <c r="WFL29" s="2"/>
      <c r="WFM29" s="2"/>
      <c r="WFN29" s="2"/>
      <c r="WFO29" s="2"/>
      <c r="WFP29" s="2"/>
      <c r="WFQ29" s="2"/>
      <c r="WFR29" s="2"/>
      <c r="WFS29" s="2"/>
      <c r="WFT29" s="2"/>
      <c r="WFU29" s="2"/>
      <c r="WFV29" s="2"/>
      <c r="WFW29" s="2"/>
      <c r="WFX29" s="2"/>
      <c r="WFY29" s="2"/>
      <c r="WFZ29" s="2"/>
      <c r="WGA29" s="2"/>
      <c r="WGB29" s="2"/>
      <c r="WGC29" s="2"/>
      <c r="WGD29" s="2"/>
      <c r="WGE29" s="2"/>
      <c r="WGF29" s="2"/>
      <c r="WGG29" s="2"/>
      <c r="WGH29" s="2"/>
      <c r="WGI29" s="2"/>
      <c r="WGJ29" s="2"/>
      <c r="WGK29" s="2"/>
      <c r="WGL29" s="2"/>
      <c r="WGM29" s="2"/>
      <c r="WGN29" s="2"/>
      <c r="WGO29" s="2"/>
      <c r="WGP29" s="2"/>
      <c r="WGQ29" s="2"/>
      <c r="WGR29" s="2"/>
      <c r="WGS29" s="2"/>
      <c r="WGT29" s="2"/>
      <c r="WGU29" s="2"/>
      <c r="WGV29" s="2"/>
      <c r="WGW29" s="2"/>
      <c r="WGX29" s="2"/>
      <c r="WGY29" s="2"/>
      <c r="WGZ29" s="2"/>
      <c r="WHA29" s="2"/>
      <c r="WHB29" s="2"/>
      <c r="WHC29" s="2"/>
      <c r="WHD29" s="2"/>
      <c r="WHE29" s="2"/>
      <c r="WHF29" s="2"/>
      <c r="WHG29" s="2"/>
      <c r="WHH29" s="2"/>
      <c r="WHI29" s="2"/>
      <c r="WHJ29" s="2"/>
      <c r="WHK29" s="2"/>
      <c r="WHL29" s="2"/>
      <c r="WHM29" s="2"/>
      <c r="WHN29" s="2"/>
      <c r="WHO29" s="2"/>
      <c r="WHP29" s="2"/>
      <c r="WHQ29" s="2"/>
      <c r="WHR29" s="2"/>
      <c r="WHS29" s="2"/>
      <c r="WHT29" s="2"/>
      <c r="WHU29" s="2"/>
      <c r="WHV29" s="2"/>
      <c r="WHW29" s="2"/>
      <c r="WHX29" s="2"/>
      <c r="WHY29" s="2"/>
      <c r="WHZ29" s="2"/>
      <c r="WIA29" s="2"/>
      <c r="WIB29" s="2"/>
      <c r="WIC29" s="2"/>
      <c r="WID29" s="2"/>
      <c r="WIE29" s="2"/>
      <c r="WIF29" s="2"/>
      <c r="WIG29" s="2"/>
      <c r="WIH29" s="2"/>
      <c r="WII29" s="2"/>
      <c r="WIJ29" s="2"/>
      <c r="WIK29" s="2"/>
      <c r="WIL29" s="2"/>
      <c r="WIM29" s="2"/>
      <c r="WIN29" s="2"/>
      <c r="WIO29" s="2"/>
      <c r="WIP29" s="2"/>
      <c r="WIQ29" s="2"/>
      <c r="WIR29" s="2"/>
      <c r="WIS29" s="2"/>
      <c r="WIT29" s="2"/>
      <c r="WIU29" s="2"/>
      <c r="WIV29" s="2"/>
      <c r="WIW29" s="2"/>
      <c r="WIX29" s="2"/>
      <c r="WIY29" s="2"/>
      <c r="WIZ29" s="2"/>
      <c r="WJA29" s="2"/>
      <c r="WJB29" s="2"/>
      <c r="WJC29" s="2"/>
      <c r="WJD29" s="2"/>
      <c r="WJE29" s="2"/>
      <c r="WJF29" s="2"/>
      <c r="WJG29" s="2"/>
      <c r="WJH29" s="2"/>
      <c r="WJI29" s="2"/>
      <c r="WJJ29" s="2"/>
      <c r="WJK29" s="2"/>
      <c r="WJL29" s="2"/>
      <c r="WJM29" s="2"/>
      <c r="WJN29" s="2"/>
      <c r="WJO29" s="2"/>
      <c r="WJP29" s="2"/>
      <c r="WJQ29" s="2"/>
      <c r="WJR29" s="2"/>
      <c r="WJS29" s="2"/>
      <c r="WJT29" s="2"/>
      <c r="WJU29" s="2"/>
      <c r="WJV29" s="2"/>
      <c r="WJW29" s="2"/>
      <c r="WJX29" s="2"/>
      <c r="WJY29" s="2"/>
      <c r="WJZ29" s="2"/>
      <c r="WKA29" s="2"/>
      <c r="WKB29" s="2"/>
      <c r="WKC29" s="2"/>
      <c r="WKD29" s="2"/>
      <c r="WKE29" s="2"/>
      <c r="WKF29" s="2"/>
      <c r="WKG29" s="2"/>
      <c r="WKH29" s="2"/>
      <c r="WKI29" s="2"/>
      <c r="WKJ29" s="2"/>
      <c r="WKK29" s="2"/>
      <c r="WKL29" s="2"/>
      <c r="WKM29" s="2"/>
      <c r="WKN29" s="2"/>
      <c r="WKO29" s="2"/>
      <c r="WKP29" s="2"/>
      <c r="WKQ29" s="2"/>
      <c r="WKR29" s="2"/>
      <c r="WKS29" s="2"/>
      <c r="WKT29" s="2"/>
      <c r="WKU29" s="2"/>
      <c r="WKV29" s="2"/>
      <c r="WKW29" s="2"/>
      <c r="WKX29" s="2"/>
      <c r="WKY29" s="2"/>
      <c r="WKZ29" s="2"/>
      <c r="WLA29" s="2"/>
      <c r="WLB29" s="2"/>
      <c r="WLC29" s="2"/>
      <c r="WLD29" s="2"/>
      <c r="WLE29" s="2"/>
      <c r="WLF29" s="2"/>
      <c r="WLG29" s="2"/>
      <c r="WLH29" s="2"/>
      <c r="WLI29" s="2"/>
      <c r="WLJ29" s="2"/>
      <c r="WLK29" s="2"/>
      <c r="WLL29" s="2"/>
      <c r="WLM29" s="2"/>
      <c r="WLN29" s="2"/>
      <c r="WLO29" s="2"/>
      <c r="WLP29" s="2"/>
      <c r="WLQ29" s="2"/>
      <c r="WLR29" s="2"/>
      <c r="WLS29" s="2"/>
      <c r="WLT29" s="2"/>
      <c r="WLU29" s="2"/>
      <c r="WLV29" s="2"/>
      <c r="WLW29" s="2"/>
      <c r="WLX29" s="2"/>
      <c r="WLY29" s="2"/>
      <c r="WLZ29" s="2"/>
      <c r="WMA29" s="2"/>
      <c r="WMB29" s="2"/>
      <c r="WMC29" s="2"/>
      <c r="WMD29" s="2"/>
      <c r="WME29" s="2"/>
      <c r="WMF29" s="2"/>
      <c r="WMG29" s="2"/>
      <c r="WMH29" s="2"/>
      <c r="WMI29" s="2"/>
      <c r="WMJ29" s="2"/>
      <c r="WMK29" s="2"/>
      <c r="WML29" s="2"/>
      <c r="WMM29" s="2"/>
      <c r="WMN29" s="2"/>
      <c r="WMO29" s="2"/>
      <c r="WMP29" s="2"/>
      <c r="WMQ29" s="2"/>
      <c r="WMR29" s="2"/>
      <c r="WMS29" s="2"/>
      <c r="WMT29" s="2"/>
      <c r="WMU29" s="2"/>
      <c r="WMV29" s="2"/>
      <c r="WMW29" s="2"/>
      <c r="WMX29" s="2"/>
      <c r="WMY29" s="2"/>
      <c r="WMZ29" s="2"/>
      <c r="WNA29" s="2"/>
      <c r="WNB29" s="2"/>
      <c r="WNC29" s="2"/>
      <c r="WND29" s="2"/>
      <c r="WNE29" s="2"/>
      <c r="WNF29" s="2"/>
      <c r="WNG29" s="2"/>
      <c r="WNH29" s="2"/>
      <c r="WNI29" s="2"/>
      <c r="WNJ29" s="2"/>
      <c r="WNK29" s="2"/>
      <c r="WNL29" s="2"/>
      <c r="WNM29" s="2"/>
      <c r="WNN29" s="2"/>
      <c r="WNO29" s="2"/>
      <c r="WNP29" s="2"/>
      <c r="WNQ29" s="2"/>
      <c r="WNR29" s="2"/>
      <c r="WNS29" s="2"/>
      <c r="WNT29" s="2"/>
      <c r="WNU29" s="2"/>
      <c r="WNV29" s="2"/>
      <c r="WNW29" s="2"/>
      <c r="WNX29" s="2"/>
      <c r="WNY29" s="2"/>
      <c r="WNZ29" s="2"/>
      <c r="WOA29" s="2"/>
      <c r="WOB29" s="2"/>
      <c r="WOC29" s="2"/>
      <c r="WOD29" s="2"/>
      <c r="WOE29" s="2"/>
      <c r="WOF29" s="2"/>
      <c r="WOG29" s="2"/>
      <c r="WOH29" s="2"/>
      <c r="WOI29" s="2"/>
      <c r="WOJ29" s="2"/>
      <c r="WOK29" s="2"/>
      <c r="WOL29" s="2"/>
      <c r="WOM29" s="2"/>
      <c r="WON29" s="2"/>
      <c r="WOO29" s="2"/>
      <c r="WOP29" s="2"/>
      <c r="WOQ29" s="2"/>
      <c r="WOR29" s="2"/>
      <c r="WOS29" s="2"/>
      <c r="WOT29" s="2"/>
      <c r="WOU29" s="2"/>
      <c r="WOV29" s="2"/>
      <c r="WOW29" s="2"/>
      <c r="WOX29" s="2"/>
      <c r="WOY29" s="2"/>
      <c r="WOZ29" s="2"/>
      <c r="WPA29" s="2"/>
      <c r="WPB29" s="2"/>
      <c r="WPC29" s="2"/>
      <c r="WPD29" s="2"/>
      <c r="WPE29" s="2"/>
      <c r="WPF29" s="2"/>
      <c r="WPG29" s="2"/>
      <c r="WPH29" s="2"/>
      <c r="WPI29" s="2"/>
      <c r="WPJ29" s="2"/>
      <c r="WPK29" s="2"/>
      <c r="WPL29" s="2"/>
      <c r="WPM29" s="2"/>
      <c r="WPN29" s="2"/>
      <c r="WPO29" s="2"/>
      <c r="WPP29" s="2"/>
      <c r="WPQ29" s="2"/>
      <c r="WPR29" s="2"/>
      <c r="WPS29" s="2"/>
      <c r="WPT29" s="2"/>
      <c r="WPU29" s="2"/>
      <c r="WPV29" s="2"/>
      <c r="WPW29" s="2"/>
      <c r="WPX29" s="2"/>
      <c r="WPY29" s="2"/>
      <c r="WPZ29" s="2"/>
      <c r="WQA29" s="2"/>
      <c r="WQB29" s="2"/>
      <c r="WQC29" s="2"/>
      <c r="WQD29" s="2"/>
      <c r="WQE29" s="2"/>
      <c r="WQF29" s="2"/>
      <c r="WQG29" s="2"/>
      <c r="WQH29" s="2"/>
      <c r="WQI29" s="2"/>
      <c r="WQJ29" s="2"/>
      <c r="WQK29" s="2"/>
      <c r="WQL29" s="2"/>
      <c r="WQM29" s="2"/>
      <c r="WQN29" s="2"/>
      <c r="WQO29" s="2"/>
      <c r="WQP29" s="2"/>
      <c r="WQQ29" s="2"/>
      <c r="WQR29" s="2"/>
      <c r="WQS29" s="2"/>
      <c r="WQT29" s="2"/>
      <c r="WQU29" s="2"/>
      <c r="WQV29" s="2"/>
      <c r="WQW29" s="2"/>
      <c r="WQX29" s="2"/>
      <c r="WQY29" s="2"/>
      <c r="WQZ29" s="2"/>
      <c r="WRA29" s="2"/>
      <c r="WRB29" s="2"/>
      <c r="WRC29" s="2"/>
      <c r="WRD29" s="2"/>
      <c r="WRE29" s="2"/>
      <c r="WRF29" s="2"/>
      <c r="WRG29" s="2"/>
      <c r="WRH29" s="2"/>
      <c r="WRI29" s="2"/>
      <c r="WRJ29" s="2"/>
      <c r="WRK29" s="2"/>
      <c r="WRL29" s="2"/>
      <c r="WRM29" s="2"/>
      <c r="WRN29" s="2"/>
      <c r="WRO29" s="2"/>
      <c r="WRP29" s="2"/>
      <c r="WRQ29" s="2"/>
      <c r="WRR29" s="2"/>
      <c r="WRS29" s="2"/>
      <c r="WRT29" s="2"/>
      <c r="WRU29" s="2"/>
      <c r="WRV29" s="2"/>
      <c r="WRW29" s="2"/>
      <c r="WRX29" s="2"/>
      <c r="WRY29" s="2"/>
      <c r="WRZ29" s="2"/>
      <c r="WSA29" s="2"/>
      <c r="WSB29" s="2"/>
      <c r="WSC29" s="2"/>
      <c r="WSD29" s="2"/>
      <c r="WSE29" s="2"/>
      <c r="WSF29" s="2"/>
      <c r="WSG29" s="2"/>
      <c r="WSH29" s="2"/>
      <c r="WSI29" s="2"/>
      <c r="WSJ29" s="2"/>
      <c r="WSK29" s="2"/>
      <c r="WSL29" s="2"/>
      <c r="WSM29" s="2"/>
      <c r="WSN29" s="2"/>
      <c r="WSO29" s="2"/>
      <c r="WSP29" s="2"/>
      <c r="WSQ29" s="2"/>
      <c r="WSR29" s="2"/>
      <c r="WSS29" s="2"/>
      <c r="WST29" s="2"/>
      <c r="WSU29" s="2"/>
      <c r="WSV29" s="2"/>
      <c r="WSW29" s="2"/>
      <c r="WSX29" s="2"/>
      <c r="WSY29" s="2"/>
      <c r="WSZ29" s="2"/>
      <c r="WTA29" s="2"/>
      <c r="WTB29" s="2"/>
      <c r="WTC29" s="2"/>
      <c r="WTD29" s="2"/>
      <c r="WTE29" s="2"/>
      <c r="WTF29" s="2"/>
      <c r="WTG29" s="2"/>
      <c r="WTH29" s="2"/>
      <c r="WTI29" s="2"/>
      <c r="WTJ29" s="2"/>
      <c r="WTK29" s="2"/>
      <c r="WTL29" s="2"/>
      <c r="WTM29" s="2"/>
      <c r="WTN29" s="2"/>
      <c r="WTO29" s="2"/>
      <c r="WTP29" s="2"/>
      <c r="WTQ29" s="2"/>
      <c r="WTR29" s="2"/>
      <c r="WTS29" s="2"/>
      <c r="WTT29" s="2"/>
      <c r="WTU29" s="2"/>
      <c r="WTV29" s="2"/>
      <c r="WTW29" s="2"/>
      <c r="WTX29" s="2"/>
      <c r="WTY29" s="2"/>
      <c r="WTZ29" s="2"/>
      <c r="WUA29" s="2"/>
      <c r="WUB29" s="2"/>
      <c r="WUC29" s="2"/>
      <c r="WUD29" s="2"/>
      <c r="WUE29" s="2"/>
      <c r="WUF29" s="2"/>
      <c r="WUG29" s="2"/>
      <c r="WUH29" s="2"/>
      <c r="WUI29" s="2"/>
      <c r="WUJ29" s="2"/>
      <c r="WUK29" s="2"/>
      <c r="WUL29" s="2"/>
      <c r="WUM29" s="2"/>
      <c r="WUN29" s="2"/>
      <c r="WUO29" s="2"/>
      <c r="WUP29" s="2"/>
      <c r="WUQ29" s="2"/>
      <c r="WUR29" s="2"/>
      <c r="WUS29" s="2"/>
      <c r="WUT29" s="2"/>
      <c r="WUU29" s="2"/>
      <c r="WUV29" s="2"/>
      <c r="WUW29" s="2"/>
      <c r="WUX29" s="2"/>
      <c r="WUY29" s="2"/>
      <c r="WUZ29" s="2"/>
      <c r="WVA29" s="2"/>
      <c r="WVB29" s="2"/>
      <c r="WVC29" s="2"/>
      <c r="WVD29" s="2"/>
      <c r="WVE29" s="2"/>
      <c r="WVF29" s="2"/>
      <c r="WVG29" s="2"/>
      <c r="WVH29" s="2"/>
      <c r="WVI29" s="2"/>
      <c r="WVJ29" s="2"/>
      <c r="WVK29" s="2"/>
      <c r="WVL29" s="2"/>
      <c r="WVM29" s="2"/>
      <c r="WVN29" s="2"/>
      <c r="WVO29" s="2"/>
      <c r="WVP29" s="2"/>
      <c r="WVQ29" s="2"/>
      <c r="WVR29" s="2"/>
      <c r="WVS29" s="2"/>
      <c r="WVT29" s="2"/>
      <c r="WVU29" s="2"/>
      <c r="WVV29" s="2"/>
      <c r="WVW29" s="2"/>
      <c r="WVX29" s="2"/>
      <c r="WVY29" s="2"/>
      <c r="WVZ29" s="2"/>
      <c r="WWA29" s="2"/>
      <c r="WWB29" s="2"/>
      <c r="WWC29" s="2"/>
      <c r="WWD29" s="2"/>
      <c r="WWE29" s="2"/>
      <c r="WWF29" s="2"/>
      <c r="WWG29" s="2"/>
      <c r="WWH29" s="2"/>
      <c r="WWI29" s="2"/>
      <c r="WWJ29" s="2"/>
      <c r="WWK29" s="2"/>
      <c r="WWL29" s="2"/>
      <c r="WWM29" s="2"/>
      <c r="WWN29" s="2"/>
      <c r="WWO29" s="2"/>
      <c r="WWP29" s="2"/>
      <c r="WWQ29" s="2"/>
      <c r="WWR29" s="2"/>
      <c r="WWS29" s="2"/>
      <c r="WWT29" s="2"/>
      <c r="WWU29" s="2"/>
      <c r="WWV29" s="2"/>
      <c r="WWW29" s="2"/>
      <c r="WWX29" s="2"/>
      <c r="WWY29" s="2"/>
      <c r="WWZ29" s="2"/>
      <c r="WXA29" s="2"/>
      <c r="WXB29" s="2"/>
      <c r="WXC29" s="2"/>
      <c r="WXD29" s="2"/>
      <c r="WXE29" s="2"/>
      <c r="WXF29" s="2"/>
      <c r="WXG29" s="2"/>
      <c r="WXH29" s="2"/>
      <c r="WXI29" s="2"/>
      <c r="WXJ29" s="2"/>
      <c r="WXK29" s="2"/>
      <c r="WXL29" s="2"/>
      <c r="WXM29" s="2"/>
      <c r="WXN29" s="2"/>
      <c r="WXO29" s="2"/>
      <c r="WXP29" s="2"/>
      <c r="WXQ29" s="2"/>
      <c r="WXR29" s="2"/>
      <c r="WXS29" s="2"/>
      <c r="WXT29" s="2"/>
      <c r="WXU29" s="2"/>
      <c r="WXV29" s="2"/>
      <c r="WXW29" s="2"/>
      <c r="WXX29" s="2"/>
      <c r="WXY29" s="2"/>
      <c r="WXZ29" s="2"/>
      <c r="WYA29" s="2"/>
      <c r="WYB29" s="2"/>
      <c r="WYC29" s="2"/>
      <c r="WYD29" s="2"/>
      <c r="WYE29" s="2"/>
      <c r="WYF29" s="2"/>
      <c r="WYG29" s="2"/>
      <c r="WYH29" s="2"/>
      <c r="WYI29" s="2"/>
      <c r="WYJ29" s="2"/>
      <c r="WYK29" s="2"/>
      <c r="WYL29" s="2"/>
      <c r="WYM29" s="2"/>
      <c r="WYN29" s="2"/>
      <c r="WYO29" s="2"/>
      <c r="WYP29" s="2"/>
      <c r="WYQ29" s="2"/>
      <c r="WYR29" s="2"/>
      <c r="WYS29" s="2"/>
      <c r="WYT29" s="2"/>
      <c r="WYU29" s="2"/>
      <c r="WYV29" s="2"/>
      <c r="WYW29" s="2"/>
      <c r="WYX29" s="2"/>
      <c r="WYY29" s="2"/>
      <c r="WYZ29" s="2"/>
      <c r="WZA29" s="2"/>
      <c r="WZB29" s="2"/>
      <c r="WZC29" s="2"/>
      <c r="WZD29" s="2"/>
      <c r="WZE29" s="2"/>
      <c r="WZF29" s="2"/>
      <c r="WZG29" s="2"/>
      <c r="WZH29" s="2"/>
      <c r="WZI29" s="2"/>
      <c r="WZJ29" s="2"/>
      <c r="WZK29" s="2"/>
      <c r="WZL29" s="2"/>
      <c r="WZM29" s="2"/>
      <c r="WZN29" s="2"/>
      <c r="WZO29" s="2"/>
      <c r="WZP29" s="2"/>
      <c r="WZQ29" s="2"/>
      <c r="WZR29" s="2"/>
      <c r="WZS29" s="2"/>
      <c r="WZT29" s="2"/>
      <c r="WZU29" s="2"/>
      <c r="WZV29" s="2"/>
      <c r="WZW29" s="2"/>
      <c r="WZX29" s="2"/>
      <c r="WZY29" s="2"/>
      <c r="WZZ29" s="2"/>
      <c r="XAA29" s="2"/>
      <c r="XAB29" s="2"/>
      <c r="XAC29" s="2"/>
      <c r="XAD29" s="2"/>
      <c r="XAE29" s="2"/>
      <c r="XAF29" s="2"/>
      <c r="XAG29" s="2"/>
      <c r="XAH29" s="2"/>
      <c r="XAI29" s="2"/>
      <c r="XAJ29" s="2"/>
      <c r="XAK29" s="2"/>
      <c r="XAL29" s="2"/>
      <c r="XAM29" s="2"/>
      <c r="XAN29" s="2"/>
      <c r="XAO29" s="2"/>
      <c r="XAP29" s="2"/>
      <c r="XAQ29" s="2"/>
      <c r="XAR29" s="2"/>
      <c r="XAS29" s="2"/>
      <c r="XAT29" s="2"/>
      <c r="XAU29" s="2"/>
      <c r="XAV29" s="2"/>
      <c r="XAW29" s="2"/>
      <c r="XAX29" s="2"/>
      <c r="XAY29" s="2"/>
      <c r="XAZ29" s="2"/>
      <c r="XBA29" s="2"/>
      <c r="XBB29" s="2"/>
      <c r="XBC29" s="2"/>
      <c r="XBD29" s="2"/>
      <c r="XBE29" s="2"/>
      <c r="XBF29" s="2"/>
      <c r="XBG29" s="2"/>
      <c r="XBH29" s="2"/>
      <c r="XBI29" s="2"/>
      <c r="XBJ29" s="2"/>
      <c r="XBK29" s="2"/>
      <c r="XBL29" s="2"/>
      <c r="XBM29" s="2"/>
      <c r="XBN29" s="2"/>
      <c r="XBO29" s="2"/>
      <c r="XBP29" s="2"/>
      <c r="XBQ29" s="2"/>
      <c r="XBR29" s="2"/>
      <c r="XBS29" s="2"/>
      <c r="XBT29" s="2"/>
      <c r="XBU29" s="2"/>
      <c r="XBV29" s="2"/>
      <c r="XBW29" s="2"/>
      <c r="XBX29" s="2"/>
      <c r="XBY29" s="2"/>
      <c r="XBZ29" s="2"/>
      <c r="XCA29" s="2"/>
      <c r="XCB29" s="2"/>
      <c r="XCC29" s="2"/>
      <c r="XCD29" s="2"/>
      <c r="XCE29" s="2"/>
      <c r="XCF29" s="2"/>
      <c r="XCG29" s="2"/>
      <c r="XCH29" s="2"/>
      <c r="XCI29" s="2"/>
      <c r="XCJ29" s="2"/>
      <c r="XCK29" s="2"/>
      <c r="XCL29" s="2"/>
      <c r="XCM29" s="2"/>
      <c r="XCN29" s="2"/>
      <c r="XCO29" s="2"/>
      <c r="XCP29" s="2"/>
      <c r="XCQ29" s="2"/>
      <c r="XCR29" s="2"/>
      <c r="XCS29" s="2"/>
      <c r="XCT29" s="2"/>
      <c r="XCU29" s="2"/>
      <c r="XCV29" s="2"/>
      <c r="XCW29" s="2"/>
      <c r="XCX29" s="2"/>
      <c r="XCY29" s="2"/>
      <c r="XCZ29" s="2"/>
      <c r="XDA29" s="2"/>
      <c r="XDB29" s="2"/>
      <c r="XDC29" s="2"/>
      <c r="XDD29" s="2"/>
      <c r="XDE29" s="2"/>
      <c r="XDF29" s="2"/>
      <c r="XDG29" s="2"/>
      <c r="XDH29" s="2"/>
      <c r="XDI29" s="2"/>
      <c r="XDJ29" s="2"/>
      <c r="XDK29" s="2"/>
      <c r="XDL29" s="2"/>
      <c r="XDM29" s="2"/>
      <c r="XDN29" s="2"/>
      <c r="XDO29" s="2"/>
      <c r="XDP29" s="2"/>
      <c r="XDQ29" s="2"/>
      <c r="XDR29" s="2"/>
      <c r="XDS29" s="2"/>
      <c r="XDT29" s="2"/>
      <c r="XDU29" s="2"/>
      <c r="XDV29" s="2"/>
      <c r="XDW29" s="2"/>
      <c r="XDX29" s="2"/>
      <c r="XDY29" s="2"/>
      <c r="XDZ29" s="2"/>
      <c r="XEA29" s="2"/>
      <c r="XEB29" s="2"/>
      <c r="XEC29" s="2"/>
      <c r="XED29" s="2"/>
      <c r="XEE29" s="2"/>
      <c r="XEF29" s="2"/>
      <c r="XEG29" s="2"/>
      <c r="XEH29" s="2"/>
      <c r="XEI29" s="2"/>
      <c r="XEJ29" s="2"/>
      <c r="XEK29" s="2"/>
      <c r="XEL29" s="2"/>
      <c r="XEM29" s="2"/>
      <c r="XEN29" s="2"/>
      <c r="XEO29" s="2"/>
      <c r="XEP29" s="2"/>
      <c r="XEQ29" s="2"/>
      <c r="XER29" s="2"/>
      <c r="XES29" s="2"/>
      <c r="XET29" s="2"/>
      <c r="XEU29" s="2"/>
      <c r="XEV29" s="2"/>
      <c r="XEW29" s="2"/>
      <c r="XEX29" s="2"/>
      <c r="XEY29" s="2"/>
      <c r="XEZ29" s="2"/>
      <c r="XFA29" s="2"/>
      <c r="XFB29" s="2"/>
      <c r="XFC29" s="2"/>
      <c r="XFD29" s="2"/>
    </row>
    <row r="30" s="2" customFormat="1" ht="100" customHeight="1" spans="1:1024 1025:16384">
      <c r="A30" s="29">
        <v>25</v>
      </c>
      <c r="B30" s="30"/>
      <c r="C30" s="29" t="s">
        <v>1017</v>
      </c>
      <c r="D30" s="29" t="s">
        <v>1012</v>
      </c>
      <c r="E30" s="30" t="s">
        <v>1018</v>
      </c>
      <c r="F30" s="29" t="s">
        <v>1019</v>
      </c>
      <c r="G30" s="29">
        <v>1</v>
      </c>
      <c r="H30" s="31"/>
      <c r="I30" s="32">
        <f t="shared" si="0"/>
        <v>0</v>
      </c>
      <c r="J30" s="29"/>
    </row>
    <row r="31" s="2" customFormat="1" ht="38" customHeight="1" spans="1:1024 1025:16384">
      <c r="A31" s="29">
        <v>26</v>
      </c>
      <c r="B31" s="50" t="s">
        <v>1020</v>
      </c>
      <c r="C31" s="50"/>
      <c r="D31" s="50"/>
      <c r="E31" s="50"/>
      <c r="F31" s="50"/>
      <c r="G31" s="50"/>
      <c r="H31" s="50"/>
      <c r="I31" s="32">
        <f xml:space="preserve">SUM(I6:I30)</f>
        <v>0</v>
      </c>
      <c r="J31" s="29"/>
    </row>
    <row r="32" s="5" customFormat="1" ht="37" customHeight="1" spans="1:1024 1025:16384">
      <c r="A32" s="51" t="s">
        <v>941</v>
      </c>
      <c r="B32" s="51"/>
      <c r="C32" s="51"/>
      <c r="D32" s="51"/>
      <c r="E32" s="51"/>
      <c r="F32" s="51"/>
      <c r="G32" s="51"/>
      <c r="H32" s="51"/>
      <c r="I32" s="51"/>
      <c r="J32" s="51"/>
    </row>
    <row r="33" s="5" customFormat="1" ht="17.25" spans="1:10">
      <c r="A33" s="52"/>
      <c r="B33" s="52"/>
      <c r="C33" s="52"/>
      <c r="D33" s="52"/>
      <c r="E33" s="52"/>
      <c r="F33" s="52"/>
      <c r="G33" s="52"/>
      <c r="H33" s="52"/>
      <c r="I33" s="52"/>
      <c r="J33" s="52"/>
    </row>
    <row r="34" s="5" customFormat="1" ht="17.25" spans="1:10">
      <c r="A34" s="52"/>
      <c r="B34" s="52"/>
      <c r="C34" s="52"/>
      <c r="D34" s="52"/>
      <c r="E34" s="52"/>
      <c r="F34" s="52"/>
      <c r="G34" s="52"/>
      <c r="H34" s="52"/>
      <c r="I34" s="52"/>
      <c r="J34" s="52"/>
    </row>
    <row r="35" s="5" customFormat="1" ht="17.25" spans="1:10">
      <c r="A35" s="52"/>
      <c r="B35" s="52"/>
      <c r="C35" s="52"/>
      <c r="D35" s="52"/>
      <c r="E35" s="52"/>
      <c r="F35" s="52"/>
      <c r="G35" s="52"/>
      <c r="H35" s="52"/>
      <c r="I35" s="52"/>
      <c r="J35" s="52"/>
    </row>
    <row r="36" s="5" customFormat="1" ht="17.25" spans="1:10">
      <c r="A36" s="52"/>
      <c r="B36" s="52"/>
      <c r="C36" s="52"/>
      <c r="D36" s="52"/>
      <c r="E36" s="52"/>
      <c r="F36" s="52"/>
      <c r="G36" s="52"/>
      <c r="H36" s="52"/>
      <c r="I36" s="52"/>
      <c r="J36" s="52"/>
    </row>
    <row r="37" s="5" customFormat="1" ht="17.25" spans="1:10">
      <c r="A37" s="52"/>
      <c r="B37" s="52"/>
      <c r="C37" s="52"/>
      <c r="D37" s="52"/>
      <c r="E37" s="52"/>
      <c r="F37" s="52"/>
      <c r="G37" s="52"/>
      <c r="H37" s="52"/>
      <c r="I37" s="52"/>
      <c r="J37" s="52"/>
    </row>
    <row r="38" s="5" customFormat="1" ht="17.25" spans="1:10">
      <c r="A38" s="52"/>
      <c r="B38" s="52"/>
      <c r="C38" s="52"/>
      <c r="D38" s="52"/>
      <c r="E38" s="52"/>
      <c r="F38" s="52"/>
      <c r="G38" s="52"/>
      <c r="H38" s="52"/>
      <c r="I38" s="52"/>
      <c r="J38" s="52"/>
    </row>
    <row r="39" s="5" customFormat="1" ht="17.25" spans="1:10">
      <c r="A39" s="52"/>
      <c r="B39" s="52"/>
      <c r="C39" s="52"/>
      <c r="D39" s="52"/>
      <c r="E39" s="52"/>
      <c r="F39" s="52"/>
      <c r="G39" s="52"/>
      <c r="H39" s="52"/>
      <c r="I39" s="52"/>
      <c r="J39" s="52"/>
    </row>
    <row r="40" s="5" customFormat="1" ht="17.25" spans="1:10">
      <c r="A40" s="52"/>
      <c r="B40" s="52"/>
      <c r="C40" s="52"/>
      <c r="D40" s="52"/>
      <c r="E40" s="52"/>
      <c r="F40" s="52"/>
      <c r="G40" s="52"/>
      <c r="H40" s="52"/>
      <c r="I40" s="52"/>
      <c r="J40" s="52"/>
    </row>
    <row r="41" s="5" customFormat="1" ht="17.25" spans="1:10">
      <c r="A41" s="52"/>
      <c r="B41" s="52"/>
      <c r="C41" s="52"/>
      <c r="D41" s="52"/>
      <c r="E41" s="52"/>
      <c r="F41" s="52"/>
      <c r="G41" s="52"/>
      <c r="H41" s="52"/>
      <c r="I41" s="52"/>
      <c r="J41" s="52"/>
    </row>
    <row r="42" s="5" customFormat="1" ht="17.25" spans="1:10">
      <c r="A42" s="52"/>
      <c r="B42" s="52"/>
      <c r="C42" s="52"/>
      <c r="D42" s="52"/>
      <c r="E42" s="52"/>
      <c r="F42" s="52"/>
      <c r="G42" s="52"/>
      <c r="H42" s="52"/>
      <c r="I42" s="52"/>
      <c r="J42" s="52"/>
    </row>
    <row r="43" s="5" customFormat="1" ht="17.25" spans="1:10">
      <c r="A43" s="52"/>
      <c r="B43" s="52"/>
      <c r="C43" s="52"/>
      <c r="D43" s="52"/>
      <c r="E43" s="52"/>
      <c r="F43" s="52"/>
      <c r="G43" s="52"/>
      <c r="H43" s="52"/>
      <c r="I43" s="52"/>
      <c r="J43" s="52"/>
    </row>
    <row r="44" s="5" customFormat="1" ht="17.25" spans="1:10">
      <c r="A44" s="52"/>
      <c r="B44" s="52"/>
      <c r="C44" s="52"/>
      <c r="D44" s="52"/>
      <c r="E44" s="52"/>
      <c r="F44" s="52"/>
      <c r="G44" s="52"/>
      <c r="H44" s="52"/>
      <c r="I44" s="52"/>
      <c r="J44" s="52"/>
    </row>
    <row r="45" s="5" customFormat="1" ht="17.25" spans="1:10">
      <c r="A45" s="52"/>
      <c r="B45" s="52"/>
      <c r="C45" s="52"/>
      <c r="D45" s="52"/>
      <c r="E45" s="52"/>
      <c r="F45" s="52"/>
      <c r="G45" s="52"/>
      <c r="H45" s="52"/>
      <c r="I45" s="52"/>
      <c r="J45" s="52"/>
    </row>
    <row r="46" s="5" customFormat="1" ht="17.25" spans="1:10">
      <c r="A46" s="52"/>
      <c r="B46" s="52"/>
      <c r="C46" s="52"/>
      <c r="D46" s="52"/>
      <c r="E46" s="52"/>
      <c r="F46" s="52"/>
      <c r="G46" s="52"/>
      <c r="H46" s="52"/>
      <c r="I46" s="52"/>
      <c r="J46" s="52"/>
    </row>
    <row r="47" s="5" customFormat="1" ht="17.25" spans="1:10">
      <c r="A47" s="52"/>
      <c r="B47" s="52"/>
      <c r="C47" s="52"/>
      <c r="D47" s="52"/>
      <c r="E47" s="52"/>
      <c r="F47" s="52"/>
      <c r="G47" s="52"/>
      <c r="H47" s="52"/>
      <c r="I47" s="52"/>
      <c r="J47" s="52"/>
    </row>
    <row r="48" s="5" customFormat="1" ht="17.25" spans="1:10">
      <c r="A48" s="52"/>
      <c r="B48" s="52"/>
      <c r="C48" s="52"/>
      <c r="D48" s="52"/>
      <c r="E48" s="52"/>
      <c r="F48" s="52"/>
      <c r="G48" s="52"/>
      <c r="H48" s="52"/>
      <c r="I48" s="52"/>
      <c r="J48" s="52"/>
    </row>
    <row r="49" s="5" customFormat="1" ht="17.25" spans="1:10">
      <c r="A49" s="52"/>
      <c r="B49" s="52"/>
      <c r="C49" s="52"/>
      <c r="D49" s="52"/>
      <c r="E49" s="52"/>
      <c r="F49" s="52"/>
      <c r="G49" s="52"/>
      <c r="H49" s="52"/>
      <c r="I49" s="52"/>
      <c r="J49" s="52"/>
    </row>
    <row r="50" s="5" customFormat="1" ht="17.25" spans="1:10">
      <c r="A50" s="52"/>
      <c r="B50" s="52"/>
      <c r="C50" s="52"/>
      <c r="D50" s="52"/>
      <c r="E50" s="52"/>
      <c r="F50" s="52"/>
      <c r="G50" s="52"/>
      <c r="H50" s="52"/>
      <c r="I50" s="52"/>
      <c r="J50" s="52"/>
    </row>
    <row r="51" s="5" customFormat="1" ht="17.25" spans="1:10">
      <c r="A51" s="52"/>
      <c r="B51" s="52"/>
      <c r="C51" s="52"/>
      <c r="D51" s="52"/>
      <c r="E51" s="52"/>
      <c r="F51" s="52"/>
      <c r="G51" s="52"/>
      <c r="H51" s="52"/>
      <c r="I51" s="52"/>
      <c r="J51" s="52"/>
    </row>
    <row r="52" s="5" customFormat="1" ht="17.25" spans="1:10">
      <c r="A52" s="52"/>
      <c r="B52" s="52"/>
      <c r="C52" s="52"/>
      <c r="D52" s="52"/>
      <c r="E52" s="52"/>
      <c r="F52" s="52"/>
      <c r="G52" s="52"/>
      <c r="H52" s="52"/>
      <c r="I52" s="52"/>
      <c r="J52" s="52"/>
    </row>
    <row r="53" s="5" customFormat="1" ht="17.25" spans="1:10">
      <c r="A53" s="52"/>
      <c r="B53" s="52"/>
      <c r="C53" s="52"/>
      <c r="D53" s="52"/>
      <c r="E53" s="52"/>
      <c r="F53" s="52"/>
      <c r="G53" s="52"/>
      <c r="H53" s="52"/>
      <c r="I53" s="52"/>
      <c r="J53" s="52"/>
    </row>
    <row r="54" s="5" customFormat="1" ht="17.25" spans="1:10">
      <c r="A54" s="52"/>
      <c r="B54" s="52"/>
      <c r="C54" s="52"/>
      <c r="D54" s="52"/>
      <c r="E54" s="52"/>
      <c r="F54" s="52"/>
      <c r="G54" s="52"/>
      <c r="H54" s="52"/>
      <c r="I54" s="52"/>
      <c r="J54" s="52"/>
    </row>
    <row r="55" s="5" customFormat="1" ht="17.25" spans="1:10">
      <c r="A55" s="52"/>
      <c r="B55" s="52"/>
      <c r="C55" s="52"/>
      <c r="D55" s="52"/>
      <c r="E55" s="52"/>
      <c r="F55" s="52"/>
      <c r="G55" s="52"/>
      <c r="H55" s="52"/>
      <c r="I55" s="52"/>
      <c r="J55" s="52"/>
    </row>
    <row r="56" s="5" customFormat="1" ht="17.25" spans="1:10">
      <c r="A56" s="52"/>
      <c r="B56" s="52"/>
      <c r="C56" s="52"/>
      <c r="D56" s="52"/>
      <c r="E56" s="52"/>
      <c r="F56" s="52"/>
      <c r="G56" s="52"/>
      <c r="H56" s="52"/>
      <c r="I56" s="52"/>
      <c r="J56" s="52"/>
    </row>
    <row r="57" s="5" customFormat="1" ht="17.25" spans="1:10">
      <c r="A57" s="52"/>
      <c r="B57" s="52"/>
      <c r="C57" s="52"/>
      <c r="D57" s="52"/>
      <c r="E57" s="52"/>
      <c r="F57" s="52"/>
      <c r="G57" s="52"/>
      <c r="H57" s="52"/>
      <c r="I57" s="52"/>
      <c r="J57" s="52"/>
    </row>
    <row r="58" s="5" customFormat="1" ht="17.25" spans="1:10">
      <c r="A58" s="52"/>
      <c r="B58" s="52"/>
      <c r="C58" s="52"/>
      <c r="D58" s="52"/>
      <c r="E58" s="52"/>
      <c r="F58" s="52"/>
      <c r="G58" s="52"/>
      <c r="H58" s="52"/>
      <c r="I58" s="52"/>
      <c r="J58" s="52"/>
    </row>
    <row r="59" s="5" customFormat="1" ht="17.25" spans="1:10">
      <c r="A59" s="52"/>
      <c r="B59" s="52"/>
      <c r="C59" s="52"/>
      <c r="D59" s="52"/>
      <c r="E59" s="52"/>
      <c r="F59" s="52"/>
      <c r="G59" s="52"/>
      <c r="H59" s="52"/>
      <c r="I59" s="52"/>
      <c r="J59" s="52"/>
    </row>
    <row r="60" s="5" customFormat="1" ht="17.25" spans="1:10">
      <c r="A60" s="52"/>
      <c r="B60" s="52"/>
      <c r="C60" s="52"/>
      <c r="D60" s="52"/>
      <c r="E60" s="52"/>
      <c r="F60" s="52"/>
      <c r="G60" s="52"/>
      <c r="H60" s="52"/>
      <c r="I60" s="52"/>
      <c r="J60" s="52"/>
    </row>
    <row r="61" s="5" customFormat="1" ht="17.25" spans="1:10">
      <c r="A61" s="52"/>
      <c r="B61" s="52"/>
      <c r="C61" s="52"/>
      <c r="D61" s="52"/>
      <c r="E61" s="52"/>
      <c r="F61" s="52"/>
      <c r="G61" s="52"/>
      <c r="H61" s="52"/>
      <c r="I61" s="52"/>
      <c r="J61" s="52"/>
    </row>
    <row r="62" s="5" customFormat="1" ht="17.25" spans="1:10">
      <c r="A62" s="52"/>
      <c r="B62" s="52"/>
      <c r="C62" s="52"/>
      <c r="D62" s="52"/>
      <c r="E62" s="52"/>
      <c r="F62" s="52"/>
      <c r="G62" s="52"/>
      <c r="H62" s="52"/>
      <c r="I62" s="52"/>
      <c r="J62" s="52"/>
    </row>
    <row r="63" s="5" customFormat="1" ht="17.25" spans="1:10">
      <c r="A63" s="52"/>
      <c r="B63" s="52"/>
      <c r="C63" s="52"/>
      <c r="D63" s="52"/>
      <c r="E63" s="52"/>
      <c r="F63" s="52"/>
      <c r="G63" s="52"/>
      <c r="H63" s="52"/>
      <c r="I63" s="52"/>
      <c r="J63" s="52"/>
    </row>
    <row r="64" s="5" customFormat="1" ht="17.25" spans="1:10">
      <c r="A64" s="52"/>
      <c r="B64" s="52"/>
      <c r="C64" s="52"/>
      <c r="D64" s="52"/>
      <c r="E64" s="52"/>
      <c r="F64" s="52"/>
      <c r="G64" s="52"/>
      <c r="H64" s="52"/>
      <c r="I64" s="52"/>
      <c r="J64" s="52"/>
    </row>
    <row r="65" s="5" customFormat="1" ht="17.25" spans="1:10">
      <c r="A65" s="52"/>
      <c r="B65" s="52"/>
      <c r="C65" s="52"/>
      <c r="D65" s="52"/>
      <c r="E65" s="52"/>
      <c r="F65" s="52"/>
      <c r="G65" s="52"/>
      <c r="H65" s="52"/>
      <c r="I65" s="52"/>
      <c r="J65" s="52"/>
    </row>
    <row r="66" s="5" customFormat="1" ht="17.25" spans="1:10">
      <c r="A66" s="52"/>
      <c r="B66" s="52"/>
      <c r="C66" s="52"/>
      <c r="D66" s="52"/>
      <c r="E66" s="52"/>
      <c r="F66" s="52"/>
      <c r="G66" s="52"/>
      <c r="H66" s="52"/>
      <c r="I66" s="52"/>
      <c r="J66" s="52"/>
    </row>
    <row r="67" s="5" customFormat="1" ht="17.25" spans="1:10">
      <c r="A67" s="52"/>
      <c r="B67" s="52"/>
      <c r="C67" s="52"/>
      <c r="D67" s="52"/>
      <c r="E67" s="52"/>
      <c r="F67" s="52"/>
      <c r="G67" s="52"/>
      <c r="H67" s="52"/>
      <c r="I67" s="52"/>
      <c r="J67" s="52"/>
    </row>
    <row r="68" s="5" customFormat="1" ht="17.25" spans="1:10">
      <c r="A68" s="52"/>
      <c r="B68" s="52"/>
      <c r="C68" s="52"/>
      <c r="D68" s="52"/>
      <c r="E68" s="52"/>
      <c r="F68" s="52"/>
      <c r="G68" s="52"/>
      <c r="H68" s="52"/>
      <c r="I68" s="52"/>
      <c r="J68" s="52"/>
    </row>
    <row r="69" s="5" customFormat="1" ht="17.25" spans="1:10">
      <c r="A69" s="52"/>
      <c r="B69" s="52"/>
      <c r="C69" s="52"/>
      <c r="D69" s="52"/>
      <c r="E69" s="52"/>
      <c r="F69" s="52"/>
      <c r="G69" s="52"/>
      <c r="H69" s="52"/>
      <c r="I69" s="52"/>
      <c r="J69" s="52"/>
    </row>
    <row r="70" s="5" customFormat="1" ht="17.25" spans="1:10">
      <c r="A70" s="52"/>
      <c r="B70" s="52"/>
      <c r="C70" s="52"/>
      <c r="D70" s="52"/>
      <c r="E70" s="52"/>
      <c r="F70" s="52"/>
      <c r="G70" s="52"/>
      <c r="H70" s="52"/>
      <c r="I70" s="52"/>
      <c r="J70" s="52"/>
    </row>
    <row r="71" s="5" customFormat="1" ht="17.25" spans="1:10">
      <c r="A71" s="52"/>
      <c r="B71" s="52"/>
      <c r="C71" s="52"/>
      <c r="D71" s="52"/>
      <c r="E71" s="52"/>
      <c r="F71" s="52"/>
      <c r="G71" s="52"/>
      <c r="H71" s="52"/>
      <c r="I71" s="52"/>
      <c r="J71" s="52"/>
    </row>
    <row r="72" s="5" customFormat="1" ht="17.25" spans="1:10">
      <c r="A72" s="52"/>
      <c r="B72" s="52"/>
      <c r="C72" s="52"/>
      <c r="D72" s="52"/>
      <c r="E72" s="52"/>
      <c r="F72" s="52"/>
      <c r="G72" s="52"/>
      <c r="H72" s="52"/>
      <c r="I72" s="52"/>
      <c r="J72" s="52"/>
    </row>
    <row r="73" s="5" customFormat="1" ht="17.25" spans="1:10">
      <c r="A73" s="52"/>
      <c r="B73" s="52"/>
      <c r="C73" s="52"/>
      <c r="D73" s="52"/>
      <c r="E73" s="52"/>
      <c r="F73" s="52"/>
      <c r="G73" s="52"/>
      <c r="H73" s="52"/>
      <c r="I73" s="52"/>
      <c r="J73" s="52"/>
    </row>
    <row r="74" s="5" customFormat="1" ht="17.25" spans="1:10">
      <c r="A74" s="52"/>
      <c r="B74" s="52"/>
      <c r="C74" s="52"/>
      <c r="D74" s="52"/>
      <c r="E74" s="52"/>
      <c r="F74" s="52"/>
      <c r="G74" s="52"/>
      <c r="H74" s="52"/>
      <c r="I74" s="52"/>
      <c r="J74" s="52"/>
    </row>
    <row r="75" s="5" customFormat="1" ht="17.25" spans="1:10">
      <c r="A75" s="52"/>
      <c r="B75" s="52"/>
      <c r="C75" s="52"/>
      <c r="D75" s="52"/>
      <c r="E75" s="52"/>
      <c r="F75" s="52"/>
      <c r="G75" s="52"/>
      <c r="H75" s="52"/>
      <c r="I75" s="52"/>
      <c r="J75" s="52"/>
    </row>
    <row r="76" s="5" customFormat="1" ht="17.25" spans="1:10">
      <c r="A76" s="52"/>
      <c r="B76" s="52"/>
      <c r="C76" s="52"/>
      <c r="D76" s="52"/>
      <c r="E76" s="52"/>
      <c r="F76" s="52"/>
      <c r="G76" s="52"/>
      <c r="H76" s="52"/>
      <c r="I76" s="52"/>
      <c r="J76" s="52"/>
    </row>
    <row r="77" s="5" customFormat="1" ht="17.25" spans="1:10">
      <c r="A77" s="52"/>
      <c r="B77" s="52"/>
      <c r="C77" s="52"/>
      <c r="D77" s="52"/>
      <c r="E77" s="52"/>
      <c r="F77" s="52"/>
      <c r="G77" s="52"/>
      <c r="H77" s="52"/>
      <c r="I77" s="52"/>
      <c r="J77" s="52"/>
    </row>
    <row r="78" s="5" customFormat="1" ht="17.25" spans="1:10">
      <c r="A78" s="52"/>
      <c r="B78" s="52"/>
      <c r="C78" s="52"/>
      <c r="D78" s="52"/>
      <c r="E78" s="52"/>
      <c r="F78" s="52"/>
      <c r="G78" s="52"/>
      <c r="H78" s="52"/>
      <c r="I78" s="52"/>
      <c r="J78" s="52"/>
    </row>
    <row r="79" s="5" customFormat="1" ht="17.25" spans="1:10">
      <c r="A79" s="52"/>
      <c r="B79" s="52"/>
      <c r="C79" s="52"/>
      <c r="D79" s="52"/>
      <c r="E79" s="52"/>
      <c r="F79" s="52"/>
      <c r="G79" s="52"/>
      <c r="H79" s="52"/>
      <c r="I79" s="52"/>
      <c r="J79" s="52"/>
    </row>
    <row r="80" s="5" customFormat="1" ht="17.25" spans="1:10">
      <c r="A80" s="52"/>
      <c r="B80" s="52"/>
      <c r="C80" s="52"/>
      <c r="D80" s="52"/>
      <c r="E80" s="52"/>
      <c r="F80" s="52"/>
      <c r="G80" s="52"/>
      <c r="H80" s="52"/>
      <c r="I80" s="52"/>
      <c r="J80" s="52"/>
    </row>
    <row r="81" s="5" customFormat="1" ht="17.25" spans="1:10">
      <c r="A81" s="52"/>
      <c r="B81" s="52"/>
      <c r="C81" s="52"/>
      <c r="D81" s="52"/>
      <c r="E81" s="52"/>
      <c r="F81" s="52"/>
      <c r="G81" s="52"/>
      <c r="H81" s="52"/>
      <c r="I81" s="52"/>
      <c r="J81" s="52"/>
    </row>
    <row r="82" s="5" customFormat="1" ht="17.25" spans="1:10">
      <c r="A82" s="52"/>
      <c r="B82" s="52"/>
      <c r="C82" s="52"/>
      <c r="D82" s="52"/>
      <c r="E82" s="52"/>
      <c r="F82" s="52"/>
      <c r="G82" s="52"/>
      <c r="H82" s="52"/>
      <c r="I82" s="52"/>
      <c r="J82" s="52"/>
    </row>
    <row r="83" s="5" customFormat="1" ht="17.25" spans="1:10">
      <c r="A83" s="52"/>
      <c r="B83" s="52"/>
      <c r="C83" s="52"/>
      <c r="D83" s="52"/>
      <c r="E83" s="52"/>
      <c r="F83" s="52"/>
      <c r="G83" s="52"/>
      <c r="H83" s="52"/>
      <c r="I83" s="52"/>
      <c r="J83" s="52"/>
    </row>
    <row r="84" s="5" customFormat="1" ht="17.25" spans="1:10">
      <c r="A84" s="52"/>
      <c r="B84" s="52"/>
      <c r="C84" s="52"/>
      <c r="D84" s="52"/>
      <c r="E84" s="52"/>
      <c r="F84" s="52"/>
      <c r="G84" s="52"/>
      <c r="H84" s="52"/>
      <c r="I84" s="52"/>
      <c r="J84" s="52"/>
    </row>
    <row r="85" s="5" customFormat="1" ht="17.25" spans="1:10">
      <c r="A85" s="52"/>
      <c r="B85" s="52"/>
      <c r="C85" s="52"/>
      <c r="D85" s="52"/>
      <c r="E85" s="52"/>
      <c r="F85" s="52"/>
      <c r="G85" s="52"/>
      <c r="H85" s="52"/>
      <c r="I85" s="52"/>
      <c r="J85" s="52"/>
    </row>
    <row r="86" s="5" customFormat="1" ht="17.25" spans="1:10">
      <c r="A86" s="52"/>
      <c r="B86" s="52"/>
      <c r="C86" s="52"/>
      <c r="D86" s="52"/>
      <c r="E86" s="52"/>
      <c r="F86" s="52"/>
      <c r="G86" s="52"/>
      <c r="H86" s="52"/>
      <c r="I86" s="52"/>
      <c r="J86" s="52"/>
    </row>
    <row r="87" s="5" customFormat="1" ht="17.25" spans="1:10">
      <c r="A87" s="52"/>
      <c r="B87" s="52"/>
      <c r="C87" s="52"/>
      <c r="D87" s="52"/>
      <c r="E87" s="52"/>
      <c r="F87" s="52"/>
      <c r="G87" s="52"/>
      <c r="H87" s="52"/>
      <c r="I87" s="52"/>
      <c r="J87" s="52"/>
    </row>
    <row r="88" s="5" customFormat="1" ht="17.25" spans="1:10">
      <c r="A88" s="52"/>
      <c r="B88" s="52"/>
      <c r="C88" s="52"/>
      <c r="D88" s="52"/>
      <c r="E88" s="52"/>
      <c r="F88" s="52"/>
      <c r="G88" s="52"/>
      <c r="H88" s="52"/>
      <c r="I88" s="52"/>
      <c r="J88" s="52"/>
    </row>
    <row r="89" s="5" customFormat="1" ht="17.25" spans="1:10">
      <c r="A89" s="52"/>
      <c r="B89" s="52"/>
      <c r="C89" s="52"/>
      <c r="D89" s="52"/>
      <c r="E89" s="52"/>
      <c r="F89" s="52"/>
      <c r="G89" s="52"/>
      <c r="H89" s="52"/>
      <c r="I89" s="52"/>
      <c r="J89" s="52"/>
    </row>
    <row r="90" s="5" customFormat="1" ht="17.25" spans="1:10">
      <c r="A90" s="52"/>
      <c r="B90" s="52"/>
      <c r="C90" s="52"/>
      <c r="D90" s="52"/>
      <c r="E90" s="52"/>
      <c r="F90" s="52"/>
      <c r="G90" s="52"/>
      <c r="H90" s="52"/>
      <c r="I90" s="52"/>
      <c r="J90" s="52"/>
    </row>
    <row r="91" s="5" customFormat="1" ht="17.25" spans="1:10">
      <c r="A91" s="52"/>
      <c r="B91" s="52"/>
      <c r="C91" s="52"/>
      <c r="D91" s="52"/>
      <c r="E91" s="52"/>
      <c r="F91" s="52"/>
      <c r="G91" s="52"/>
      <c r="H91" s="52"/>
      <c r="I91" s="52"/>
      <c r="J91" s="52"/>
    </row>
    <row r="92" s="5" customFormat="1" ht="17.25" spans="1:10">
      <c r="A92" s="52"/>
      <c r="B92" s="52"/>
      <c r="C92" s="52"/>
      <c r="D92" s="52"/>
      <c r="E92" s="52"/>
      <c r="F92" s="52"/>
      <c r="G92" s="52"/>
      <c r="H92" s="52"/>
      <c r="I92" s="52"/>
      <c r="J92" s="52"/>
    </row>
    <row r="93" s="5" customFormat="1" ht="17.25" spans="1:10">
      <c r="A93" s="52"/>
      <c r="B93" s="52"/>
      <c r="C93" s="52"/>
      <c r="D93" s="52"/>
      <c r="E93" s="52"/>
      <c r="F93" s="52"/>
      <c r="G93" s="52"/>
      <c r="H93" s="52"/>
      <c r="I93" s="52"/>
      <c r="J93" s="52"/>
    </row>
    <row r="94" s="5" customFormat="1" ht="17.25" spans="1:10">
      <c r="A94" s="52"/>
      <c r="B94" s="52"/>
      <c r="C94" s="52"/>
      <c r="D94" s="52"/>
      <c r="E94" s="52"/>
      <c r="F94" s="52"/>
      <c r="G94" s="52"/>
      <c r="H94" s="52"/>
      <c r="I94" s="52"/>
      <c r="J94" s="52"/>
    </row>
    <row r="95" s="5" customFormat="1" ht="17.25" spans="1:10">
      <c r="A95" s="52"/>
      <c r="B95" s="52"/>
      <c r="C95" s="52"/>
      <c r="D95" s="52"/>
      <c r="E95" s="52"/>
      <c r="F95" s="52"/>
      <c r="G95" s="52"/>
      <c r="H95" s="52"/>
      <c r="I95" s="52"/>
      <c r="J95" s="52"/>
    </row>
    <row r="96" s="5" customFormat="1" ht="17.25" spans="1:10">
      <c r="A96" s="52"/>
      <c r="B96" s="52"/>
      <c r="C96" s="52"/>
      <c r="D96" s="52"/>
      <c r="E96" s="52"/>
      <c r="F96" s="52"/>
      <c r="G96" s="52"/>
      <c r="H96" s="52"/>
      <c r="I96" s="52"/>
      <c r="J96" s="52"/>
    </row>
    <row r="97" s="5" customFormat="1" ht="17.25" spans="1:10">
      <c r="A97" s="52"/>
      <c r="B97" s="52"/>
      <c r="C97" s="52"/>
      <c r="D97" s="52"/>
      <c r="E97" s="52"/>
      <c r="F97" s="52"/>
      <c r="G97" s="52"/>
      <c r="H97" s="52"/>
      <c r="I97" s="52"/>
      <c r="J97" s="52"/>
    </row>
    <row r="98" s="5" customFormat="1" ht="17.25" spans="1:10">
      <c r="A98" s="52"/>
      <c r="B98" s="52"/>
      <c r="C98" s="52"/>
      <c r="D98" s="52"/>
      <c r="E98" s="52"/>
      <c r="F98" s="52"/>
      <c r="G98" s="52"/>
      <c r="H98" s="52"/>
      <c r="I98" s="52"/>
      <c r="J98" s="52"/>
    </row>
    <row r="99" s="5" customFormat="1" ht="17.25" spans="1:10">
      <c r="A99" s="52"/>
      <c r="B99" s="52"/>
      <c r="C99" s="52"/>
      <c r="D99" s="52"/>
      <c r="E99" s="52"/>
      <c r="F99" s="52"/>
      <c r="G99" s="52"/>
      <c r="H99" s="52"/>
      <c r="I99" s="52"/>
      <c r="J99" s="52"/>
    </row>
    <row r="100" s="5" customFormat="1" ht="17.25" spans="1:10">
      <c r="A100" s="52"/>
      <c r="B100" s="52"/>
      <c r="C100" s="52"/>
      <c r="D100" s="52"/>
      <c r="E100" s="52"/>
      <c r="F100" s="52"/>
      <c r="G100" s="52"/>
      <c r="H100" s="52"/>
      <c r="I100" s="52"/>
      <c r="J100" s="52"/>
    </row>
    <row r="101" s="5" customFormat="1" ht="17.25" spans="1:10">
      <c r="A101" s="52"/>
      <c r="B101" s="52"/>
      <c r="C101" s="52"/>
      <c r="D101" s="52"/>
      <c r="E101" s="52"/>
      <c r="F101" s="52"/>
      <c r="G101" s="52"/>
      <c r="H101" s="52"/>
      <c r="I101" s="52"/>
      <c r="J101" s="52"/>
    </row>
    <row r="102" s="5" customFormat="1" ht="17.25" spans="1:10">
      <c r="A102" s="52"/>
      <c r="B102" s="52"/>
      <c r="C102" s="52"/>
      <c r="D102" s="52"/>
      <c r="E102" s="52"/>
      <c r="F102" s="52"/>
      <c r="G102" s="52"/>
      <c r="H102" s="52"/>
      <c r="I102" s="52"/>
      <c r="J102" s="52"/>
    </row>
    <row r="103" s="5" customFormat="1" ht="17.25" spans="1:10">
      <c r="A103" s="52"/>
      <c r="B103" s="52"/>
      <c r="C103" s="52"/>
      <c r="D103" s="52"/>
      <c r="E103" s="52"/>
      <c r="F103" s="52"/>
      <c r="G103" s="52"/>
      <c r="H103" s="52"/>
      <c r="I103" s="52"/>
      <c r="J103" s="52"/>
    </row>
    <row r="104" s="5" customFormat="1" ht="17.25" spans="1:10">
      <c r="A104" s="52"/>
      <c r="B104" s="52"/>
      <c r="C104" s="52"/>
      <c r="D104" s="52"/>
      <c r="E104" s="52"/>
      <c r="F104" s="52"/>
      <c r="G104" s="52"/>
      <c r="H104" s="52"/>
      <c r="I104" s="52"/>
      <c r="J104" s="52"/>
    </row>
    <row r="105" s="5" customFormat="1" ht="17.25" spans="1:10">
      <c r="A105" s="52"/>
      <c r="B105" s="52"/>
      <c r="C105" s="52"/>
      <c r="D105" s="52"/>
      <c r="E105" s="52"/>
      <c r="F105" s="52"/>
      <c r="G105" s="52"/>
      <c r="H105" s="52"/>
      <c r="I105" s="52"/>
      <c r="J105" s="52"/>
    </row>
    <row r="106" s="5" customFormat="1" ht="17.25" spans="1:10">
      <c r="A106" s="52"/>
      <c r="B106" s="52"/>
      <c r="C106" s="52"/>
      <c r="D106" s="52"/>
      <c r="E106" s="52"/>
      <c r="F106" s="52"/>
      <c r="G106" s="52"/>
      <c r="H106" s="52"/>
      <c r="I106" s="52"/>
      <c r="J106" s="52"/>
    </row>
    <row r="107" s="5" customFormat="1" ht="17.25" spans="1:10">
      <c r="A107" s="52"/>
      <c r="B107" s="52"/>
      <c r="C107" s="52"/>
      <c r="D107" s="52"/>
      <c r="E107" s="52"/>
      <c r="F107" s="52"/>
      <c r="G107" s="52"/>
      <c r="H107" s="52"/>
      <c r="I107" s="52"/>
      <c r="J107" s="52"/>
    </row>
    <row r="108" s="5" customFormat="1" ht="17.25" spans="1:10">
      <c r="A108" s="52"/>
      <c r="B108" s="52"/>
      <c r="C108" s="52"/>
      <c r="D108" s="52"/>
      <c r="E108" s="52"/>
      <c r="F108" s="52"/>
      <c r="G108" s="52"/>
      <c r="H108" s="52"/>
      <c r="I108" s="52"/>
      <c r="J108" s="52"/>
    </row>
    <row r="109" s="5" customFormat="1" ht="17.25" spans="1:10">
      <c r="A109" s="52"/>
      <c r="B109" s="52"/>
      <c r="C109" s="52"/>
      <c r="D109" s="52"/>
      <c r="E109" s="52"/>
      <c r="F109" s="52"/>
      <c r="G109" s="52"/>
      <c r="H109" s="52"/>
      <c r="I109" s="52"/>
      <c r="J109" s="52"/>
    </row>
    <row r="110" s="5" customFormat="1" ht="17.25" spans="1:10">
      <c r="A110" s="52"/>
      <c r="B110" s="52"/>
      <c r="C110" s="52"/>
      <c r="D110" s="52"/>
      <c r="E110" s="52"/>
      <c r="F110" s="52"/>
      <c r="G110" s="52"/>
      <c r="H110" s="52"/>
      <c r="I110" s="52"/>
      <c r="J110" s="52"/>
    </row>
    <row r="111" s="5" customFormat="1" ht="17.25" spans="1:10">
      <c r="A111" s="52"/>
      <c r="B111" s="52"/>
      <c r="C111" s="52"/>
      <c r="D111" s="52"/>
      <c r="E111" s="52"/>
      <c r="F111" s="52"/>
      <c r="G111" s="52"/>
      <c r="H111" s="52"/>
      <c r="I111" s="52"/>
      <c r="J111" s="52"/>
    </row>
    <row r="112" s="5" customFormat="1" ht="17.25" spans="1:10">
      <c r="A112" s="52"/>
      <c r="B112" s="52"/>
      <c r="C112" s="52"/>
      <c r="D112" s="52"/>
      <c r="E112" s="52"/>
      <c r="F112" s="52"/>
      <c r="G112" s="52"/>
      <c r="H112" s="52"/>
      <c r="I112" s="52"/>
      <c r="J112" s="52"/>
    </row>
    <row r="113" s="5" customFormat="1" ht="17.25" spans="1:10">
      <c r="A113" s="52"/>
      <c r="B113" s="52"/>
      <c r="C113" s="52"/>
      <c r="D113" s="52"/>
      <c r="E113" s="52"/>
      <c r="F113" s="52"/>
      <c r="G113" s="52"/>
      <c r="H113" s="52"/>
      <c r="I113" s="52"/>
      <c r="J113" s="52"/>
    </row>
    <row r="114" s="5" customFormat="1" ht="17.25" spans="1:10">
      <c r="A114" s="52"/>
      <c r="B114" s="52"/>
      <c r="C114" s="52"/>
      <c r="D114" s="52"/>
      <c r="E114" s="52"/>
      <c r="F114" s="52"/>
      <c r="G114" s="52"/>
      <c r="H114" s="52"/>
      <c r="I114" s="52"/>
      <c r="J114" s="52"/>
    </row>
    <row r="115" s="5" customFormat="1" ht="17.25" spans="1:10">
      <c r="A115" s="52"/>
      <c r="B115" s="52"/>
      <c r="C115" s="52"/>
      <c r="D115" s="52"/>
      <c r="E115" s="52"/>
      <c r="F115" s="52"/>
      <c r="G115" s="52"/>
      <c r="H115" s="52"/>
      <c r="I115" s="52"/>
      <c r="J115" s="52"/>
    </row>
    <row r="116" s="5" customFormat="1" ht="17.25" spans="1:10">
      <c r="A116" s="52"/>
      <c r="B116" s="52"/>
      <c r="C116" s="52"/>
      <c r="D116" s="52"/>
      <c r="E116" s="52"/>
      <c r="F116" s="52"/>
      <c r="G116" s="52"/>
      <c r="H116" s="52"/>
      <c r="I116" s="52"/>
      <c r="J116" s="52"/>
    </row>
    <row r="117" s="5" customFormat="1" ht="17.25" spans="1:10">
      <c r="A117" s="52"/>
      <c r="B117" s="52"/>
      <c r="C117" s="52"/>
      <c r="D117" s="52"/>
      <c r="E117" s="52"/>
      <c r="F117" s="52"/>
      <c r="G117" s="52"/>
      <c r="H117" s="52"/>
      <c r="I117" s="52"/>
      <c r="J117" s="52"/>
    </row>
    <row r="118" s="5" customFormat="1" ht="17.25" spans="1:10">
      <c r="A118" s="52"/>
      <c r="B118" s="52"/>
      <c r="C118" s="52"/>
      <c r="D118" s="52"/>
      <c r="E118" s="52"/>
      <c r="F118" s="52"/>
      <c r="G118" s="52"/>
      <c r="H118" s="52"/>
      <c r="I118" s="52"/>
      <c r="J118" s="52"/>
    </row>
    <row r="119" s="5" customFormat="1" ht="17.25" spans="1:10">
      <c r="A119" s="52"/>
      <c r="B119" s="52"/>
      <c r="C119" s="52"/>
      <c r="D119" s="52"/>
      <c r="E119" s="52"/>
      <c r="F119" s="52"/>
      <c r="G119" s="52"/>
      <c r="H119" s="52"/>
      <c r="I119" s="52"/>
      <c r="J119" s="52"/>
    </row>
    <row r="120" s="5" customFormat="1" ht="17.25" spans="1:10">
      <c r="A120" s="52"/>
      <c r="B120" s="52"/>
      <c r="C120" s="52"/>
      <c r="D120" s="52"/>
      <c r="E120" s="52"/>
      <c r="F120" s="52"/>
      <c r="G120" s="52"/>
      <c r="H120" s="52"/>
      <c r="I120" s="52"/>
      <c r="J120" s="52"/>
    </row>
    <row r="121" s="5" customFormat="1" ht="17.25" spans="1:10">
      <c r="A121" s="52"/>
      <c r="B121" s="52"/>
      <c r="C121" s="52"/>
      <c r="D121" s="52"/>
      <c r="E121" s="52"/>
      <c r="F121" s="52"/>
      <c r="G121" s="52"/>
      <c r="H121" s="52"/>
      <c r="I121" s="52"/>
      <c r="J121" s="52"/>
    </row>
    <row r="122" s="5" customFormat="1" ht="17.25" spans="1:10">
      <c r="A122" s="52"/>
      <c r="B122" s="52"/>
      <c r="C122" s="52"/>
      <c r="D122" s="52"/>
      <c r="E122" s="52"/>
      <c r="F122" s="52"/>
      <c r="G122" s="52"/>
      <c r="H122" s="52"/>
      <c r="I122" s="52"/>
      <c r="J122" s="52"/>
    </row>
    <row r="123" s="5" customFormat="1" ht="17.25" spans="1:10">
      <c r="A123" s="52"/>
      <c r="B123" s="52"/>
      <c r="C123" s="52"/>
      <c r="D123" s="52"/>
      <c r="E123" s="52"/>
      <c r="F123" s="52"/>
      <c r="G123" s="52"/>
      <c r="H123" s="52"/>
      <c r="I123" s="52"/>
      <c r="J123" s="52"/>
    </row>
    <row r="124" s="5" customFormat="1" ht="17.25" spans="1:10">
      <c r="A124" s="52"/>
      <c r="B124" s="52"/>
      <c r="C124" s="52"/>
      <c r="D124" s="52"/>
      <c r="E124" s="52"/>
      <c r="F124" s="52"/>
      <c r="G124" s="52"/>
      <c r="H124" s="52"/>
      <c r="I124" s="52"/>
      <c r="J124" s="52"/>
    </row>
    <row r="125" s="5" customFormat="1" ht="17.25" spans="1:10">
      <c r="A125" s="52"/>
      <c r="B125" s="52"/>
      <c r="C125" s="52"/>
      <c r="D125" s="52"/>
      <c r="E125" s="52"/>
      <c r="F125" s="52"/>
      <c r="G125" s="52"/>
      <c r="H125" s="52"/>
      <c r="I125" s="52"/>
      <c r="J125" s="52"/>
    </row>
    <row r="126" s="5" customFormat="1" ht="17.25" spans="1:10">
      <c r="A126" s="52"/>
      <c r="B126" s="52"/>
      <c r="C126" s="52"/>
      <c r="D126" s="52"/>
      <c r="E126" s="52"/>
      <c r="F126" s="52"/>
      <c r="G126" s="52"/>
      <c r="H126" s="52"/>
      <c r="I126" s="52"/>
      <c r="J126" s="52"/>
    </row>
    <row r="127" s="5" customFormat="1" ht="17.25" spans="1:10">
      <c r="A127" s="52"/>
      <c r="B127" s="52"/>
      <c r="C127" s="52"/>
      <c r="D127" s="52"/>
      <c r="E127" s="52"/>
      <c r="F127" s="52"/>
      <c r="G127" s="52"/>
      <c r="H127" s="52"/>
      <c r="I127" s="52"/>
      <c r="J127" s="52"/>
    </row>
    <row r="128" s="5" customFormat="1" ht="17.25" spans="1:10">
      <c r="A128" s="52"/>
      <c r="B128" s="52"/>
      <c r="C128" s="52"/>
      <c r="D128" s="52"/>
      <c r="E128" s="52"/>
      <c r="F128" s="52"/>
      <c r="G128" s="52"/>
      <c r="H128" s="52"/>
      <c r="I128" s="52"/>
      <c r="J128" s="52"/>
    </row>
    <row r="129" s="5" customFormat="1" ht="17.25" spans="1:10">
      <c r="A129" s="52"/>
      <c r="B129" s="52"/>
      <c r="C129" s="52"/>
      <c r="D129" s="52"/>
      <c r="E129" s="52"/>
      <c r="F129" s="52"/>
      <c r="G129" s="52"/>
      <c r="H129" s="52"/>
      <c r="I129" s="52"/>
      <c r="J129" s="52"/>
    </row>
    <row r="130" s="5" customFormat="1" ht="17.25" spans="1:10">
      <c r="A130" s="52"/>
      <c r="B130" s="52"/>
      <c r="C130" s="52"/>
      <c r="D130" s="52"/>
      <c r="E130" s="52"/>
      <c r="F130" s="52"/>
      <c r="G130" s="52"/>
      <c r="H130" s="52"/>
      <c r="I130" s="52"/>
      <c r="J130" s="52"/>
    </row>
    <row r="131" s="5" customFormat="1" ht="17.25" spans="1:10">
      <c r="A131" s="52"/>
      <c r="B131" s="52"/>
      <c r="C131" s="52"/>
      <c r="D131" s="52"/>
      <c r="E131" s="52"/>
      <c r="F131" s="52"/>
      <c r="G131" s="52"/>
      <c r="H131" s="52"/>
      <c r="I131" s="52"/>
      <c r="J131" s="52"/>
    </row>
    <row r="132" s="5" customFormat="1" ht="17.25" spans="1:10">
      <c r="A132" s="52"/>
      <c r="B132" s="52"/>
      <c r="C132" s="52"/>
      <c r="D132" s="52"/>
      <c r="E132" s="52"/>
      <c r="F132" s="52"/>
      <c r="G132" s="52"/>
      <c r="H132" s="52"/>
      <c r="I132" s="52"/>
      <c r="J132" s="52"/>
    </row>
    <row r="133" s="5" customFormat="1" ht="17.25" spans="1:10">
      <c r="A133" s="52"/>
      <c r="B133" s="52"/>
      <c r="C133" s="52"/>
      <c r="D133" s="52"/>
      <c r="E133" s="52"/>
      <c r="F133" s="52"/>
      <c r="G133" s="52"/>
      <c r="H133" s="52"/>
      <c r="I133" s="52"/>
      <c r="J133" s="52"/>
    </row>
    <row r="134" s="5" customFormat="1" ht="17.25" spans="1:10">
      <c r="A134" s="52"/>
      <c r="B134" s="52"/>
      <c r="C134" s="52"/>
      <c r="D134" s="52"/>
      <c r="E134" s="52"/>
      <c r="F134" s="52"/>
      <c r="G134" s="52"/>
      <c r="H134" s="52"/>
      <c r="I134" s="52"/>
      <c r="J134" s="52"/>
    </row>
    <row r="135" s="5" customFormat="1" ht="17.25" spans="1:10">
      <c r="A135" s="52"/>
      <c r="B135" s="52"/>
      <c r="C135" s="52"/>
      <c r="D135" s="52"/>
      <c r="E135" s="52"/>
      <c r="F135" s="52"/>
      <c r="G135" s="52"/>
      <c r="H135" s="52"/>
      <c r="I135" s="52"/>
      <c r="J135" s="52"/>
    </row>
    <row r="136" s="5" customFormat="1" ht="17.25" spans="1:10">
      <c r="A136" s="52"/>
      <c r="B136" s="52"/>
      <c r="C136" s="52"/>
      <c r="D136" s="52"/>
      <c r="E136" s="52"/>
      <c r="F136" s="52"/>
      <c r="G136" s="52"/>
      <c r="H136" s="52"/>
      <c r="I136" s="52"/>
      <c r="J136" s="52"/>
    </row>
    <row r="137" s="5" customFormat="1" ht="17.25" spans="1:10">
      <c r="A137" s="52"/>
      <c r="B137" s="52"/>
      <c r="C137" s="52"/>
      <c r="D137" s="52"/>
      <c r="E137" s="52"/>
      <c r="F137" s="52"/>
      <c r="G137" s="52"/>
      <c r="H137" s="52"/>
      <c r="I137" s="52"/>
      <c r="J137" s="52"/>
    </row>
    <row r="138" s="5" customFormat="1" ht="17.25" spans="1:10">
      <c r="A138" s="52"/>
      <c r="B138" s="52"/>
      <c r="C138" s="52"/>
      <c r="D138" s="52"/>
      <c r="E138" s="52"/>
      <c r="F138" s="52"/>
      <c r="G138" s="52"/>
      <c r="H138" s="52"/>
      <c r="I138" s="52"/>
      <c r="J138" s="52"/>
    </row>
    <row r="139" s="5" customFormat="1" ht="17.25" spans="1:10">
      <c r="A139" s="52"/>
      <c r="B139" s="52"/>
      <c r="C139" s="52"/>
      <c r="D139" s="52"/>
      <c r="E139" s="52"/>
      <c r="F139" s="52"/>
      <c r="G139" s="52"/>
      <c r="H139" s="52"/>
      <c r="I139" s="52"/>
      <c r="J139" s="52"/>
    </row>
    <row r="140" s="5" customFormat="1" ht="17.25" spans="1:10">
      <c r="A140" s="52"/>
      <c r="B140" s="52"/>
      <c r="C140" s="52"/>
      <c r="D140" s="52"/>
      <c r="E140" s="52"/>
      <c r="F140" s="52"/>
      <c r="G140" s="52"/>
      <c r="H140" s="52"/>
      <c r="I140" s="52"/>
      <c r="J140" s="52"/>
    </row>
    <row r="141" s="5" customFormat="1" ht="17.25" spans="1:10">
      <c r="A141" s="52"/>
      <c r="B141" s="52"/>
      <c r="C141" s="52"/>
      <c r="D141" s="52"/>
      <c r="E141" s="52"/>
      <c r="F141" s="52"/>
      <c r="G141" s="52"/>
      <c r="H141" s="52"/>
      <c r="I141" s="52"/>
      <c r="J141" s="52"/>
    </row>
    <row r="142" s="5" customFormat="1" ht="17.25" spans="1:10">
      <c r="A142" s="52"/>
      <c r="B142" s="52"/>
      <c r="C142" s="52"/>
      <c r="D142" s="52"/>
      <c r="E142" s="52"/>
      <c r="F142" s="52"/>
      <c r="G142" s="52"/>
      <c r="H142" s="52"/>
      <c r="I142" s="52"/>
      <c r="J142" s="52"/>
    </row>
    <row r="143" s="5" customFormat="1" ht="17.25" spans="1:10">
      <c r="A143" s="52"/>
      <c r="B143" s="52"/>
      <c r="C143" s="52"/>
      <c r="D143" s="52"/>
      <c r="E143" s="52"/>
      <c r="F143" s="52"/>
      <c r="G143" s="52"/>
      <c r="H143" s="52"/>
      <c r="I143" s="52"/>
      <c r="J143" s="52"/>
    </row>
    <row r="144" s="5" customFormat="1" ht="17.25" spans="1:10">
      <c r="A144" s="52"/>
      <c r="B144" s="52"/>
      <c r="C144" s="52"/>
      <c r="D144" s="52"/>
      <c r="E144" s="52"/>
      <c r="F144" s="52"/>
      <c r="G144" s="52"/>
      <c r="H144" s="52"/>
      <c r="I144" s="52"/>
      <c r="J144" s="52"/>
    </row>
    <row r="145" s="5" customFormat="1" ht="17.25" spans="1:10">
      <c r="A145" s="52"/>
      <c r="B145" s="52"/>
      <c r="C145" s="52"/>
      <c r="D145" s="52"/>
      <c r="E145" s="52"/>
      <c r="F145" s="52"/>
      <c r="G145" s="52"/>
      <c r="H145" s="52"/>
      <c r="I145" s="52"/>
      <c r="J145" s="52"/>
    </row>
    <row r="146" s="5" customFormat="1" ht="17.25" spans="1:10">
      <c r="A146" s="52"/>
      <c r="B146" s="52"/>
      <c r="C146" s="52"/>
      <c r="D146" s="52"/>
      <c r="E146" s="52"/>
      <c r="F146" s="52"/>
      <c r="G146" s="52"/>
      <c r="H146" s="52"/>
      <c r="I146" s="52"/>
      <c r="J146" s="52"/>
    </row>
    <row r="147" s="5" customFormat="1" ht="17.25" spans="1:10">
      <c r="A147" s="52"/>
      <c r="B147" s="52"/>
      <c r="C147" s="52"/>
      <c r="D147" s="52"/>
      <c r="E147" s="52"/>
      <c r="F147" s="52"/>
      <c r="G147" s="52"/>
      <c r="H147" s="52"/>
      <c r="I147" s="52"/>
      <c r="J147" s="52"/>
    </row>
    <row r="148" s="5" customFormat="1" ht="17.25" spans="1:10">
      <c r="A148" s="52"/>
      <c r="B148" s="52"/>
      <c r="C148" s="52"/>
      <c r="D148" s="52"/>
      <c r="E148" s="52"/>
      <c r="F148" s="52"/>
      <c r="G148" s="52"/>
      <c r="H148" s="52"/>
      <c r="I148" s="52"/>
      <c r="J148" s="52"/>
    </row>
    <row r="149" s="5" customFormat="1" ht="17.25" spans="1:10">
      <c r="A149" s="52"/>
      <c r="B149" s="52"/>
      <c r="C149" s="52"/>
      <c r="D149" s="52"/>
      <c r="E149" s="52"/>
      <c r="F149" s="52"/>
      <c r="G149" s="52"/>
      <c r="H149" s="52"/>
      <c r="I149" s="52"/>
      <c r="J149" s="52"/>
    </row>
    <row r="150" s="5" customFormat="1" ht="17.25" spans="1:10">
      <c r="A150" s="52"/>
      <c r="B150" s="52"/>
      <c r="C150" s="52"/>
      <c r="D150" s="52"/>
      <c r="E150" s="52"/>
      <c r="F150" s="52"/>
      <c r="G150" s="52"/>
      <c r="H150" s="52"/>
      <c r="I150" s="52"/>
      <c r="J150" s="52"/>
    </row>
    <row r="151" s="5" customFormat="1" ht="17.25" spans="1:10">
      <c r="A151" s="52"/>
      <c r="B151" s="52"/>
      <c r="C151" s="52"/>
      <c r="D151" s="52"/>
      <c r="E151" s="52"/>
      <c r="F151" s="52"/>
      <c r="G151" s="52"/>
      <c r="H151" s="52"/>
      <c r="I151" s="52"/>
      <c r="J151" s="52"/>
    </row>
    <row r="152" s="5" customFormat="1" ht="17.25" spans="1:10">
      <c r="A152" s="52"/>
      <c r="B152" s="52"/>
      <c r="C152" s="52"/>
      <c r="D152" s="52"/>
      <c r="E152" s="52"/>
      <c r="F152" s="52"/>
      <c r="G152" s="52"/>
      <c r="H152" s="52"/>
      <c r="I152" s="52"/>
      <c r="J152" s="52"/>
    </row>
    <row r="153" s="5" customFormat="1" ht="17.25" spans="1:10">
      <c r="A153" s="52"/>
      <c r="B153" s="52"/>
      <c r="C153" s="52"/>
      <c r="D153" s="52"/>
      <c r="E153" s="52"/>
      <c r="F153" s="52"/>
      <c r="G153" s="52"/>
      <c r="H153" s="52"/>
      <c r="I153" s="52"/>
      <c r="J153" s="52"/>
    </row>
    <row r="154" s="5" customFormat="1" ht="17.25" spans="1:10">
      <c r="A154" s="52"/>
      <c r="B154" s="52"/>
      <c r="C154" s="52"/>
      <c r="D154" s="52"/>
      <c r="E154" s="52"/>
      <c r="F154" s="52"/>
      <c r="G154" s="52"/>
      <c r="H154" s="52"/>
      <c r="I154" s="52"/>
      <c r="J154" s="52"/>
    </row>
    <row r="155" s="5" customFormat="1" ht="17.25" spans="1:10">
      <c r="A155" s="52"/>
      <c r="B155" s="52"/>
      <c r="C155" s="52"/>
      <c r="D155" s="52"/>
      <c r="E155" s="52"/>
      <c r="F155" s="52"/>
      <c r="G155" s="52"/>
      <c r="H155" s="52"/>
      <c r="I155" s="52"/>
      <c r="J155" s="52"/>
    </row>
    <row r="156" s="5" customFormat="1" ht="17.25" spans="1:10">
      <c r="A156" s="52"/>
      <c r="B156" s="52"/>
      <c r="C156" s="52"/>
      <c r="D156" s="52"/>
      <c r="E156" s="52"/>
      <c r="F156" s="52"/>
      <c r="G156" s="52"/>
      <c r="H156" s="52"/>
      <c r="I156" s="52"/>
      <c r="J156" s="52"/>
    </row>
    <row r="157" s="5" customFormat="1" ht="17.25" spans="1:10">
      <c r="A157" s="52"/>
      <c r="B157" s="52"/>
      <c r="C157" s="52"/>
      <c r="D157" s="52"/>
      <c r="E157" s="52"/>
      <c r="F157" s="52"/>
      <c r="G157" s="52"/>
      <c r="H157" s="52"/>
      <c r="I157" s="52"/>
      <c r="J157" s="52"/>
    </row>
    <row r="158" s="5" customFormat="1" ht="17.25" spans="1:10">
      <c r="A158" s="52"/>
      <c r="B158" s="52"/>
      <c r="C158" s="52"/>
      <c r="D158" s="52"/>
      <c r="E158" s="52"/>
      <c r="F158" s="52"/>
      <c r="G158" s="52"/>
      <c r="H158" s="52"/>
      <c r="I158" s="52"/>
      <c r="J158" s="52"/>
    </row>
    <row r="159" s="5" customFormat="1" ht="17.25" spans="1:10">
      <c r="A159" s="52"/>
      <c r="B159" s="52"/>
      <c r="C159" s="52"/>
      <c r="D159" s="52"/>
      <c r="E159" s="52"/>
      <c r="F159" s="52"/>
      <c r="G159" s="52"/>
      <c r="H159" s="52"/>
      <c r="I159" s="52"/>
      <c r="J159" s="52"/>
    </row>
    <row r="160" s="5" customFormat="1" ht="17.25" spans="1:10">
      <c r="A160" s="52"/>
      <c r="B160" s="52"/>
      <c r="C160" s="52"/>
      <c r="D160" s="52"/>
      <c r="E160" s="52"/>
      <c r="F160" s="52"/>
      <c r="G160" s="52"/>
      <c r="H160" s="52"/>
      <c r="I160" s="52"/>
      <c r="J160" s="52"/>
    </row>
    <row r="161" s="5" customFormat="1" ht="17.25" spans="1:10">
      <c r="A161" s="52"/>
      <c r="B161" s="52"/>
      <c r="C161" s="52"/>
      <c r="D161" s="52"/>
      <c r="E161" s="52"/>
      <c r="F161" s="52"/>
      <c r="G161" s="52"/>
      <c r="H161" s="52"/>
      <c r="I161" s="52"/>
      <c r="J161" s="52"/>
    </row>
    <row r="162" s="5" customFormat="1" ht="17.25" spans="1:10">
      <c r="A162" s="52"/>
      <c r="B162" s="52"/>
      <c r="C162" s="52"/>
      <c r="D162" s="52"/>
      <c r="E162" s="52"/>
      <c r="F162" s="52"/>
      <c r="G162" s="52"/>
      <c r="H162" s="52"/>
      <c r="I162" s="52"/>
      <c r="J162" s="52"/>
    </row>
    <row r="163" s="5" customFormat="1" ht="17.25" spans="1:10">
      <c r="A163" s="52"/>
      <c r="B163" s="52"/>
      <c r="C163" s="52"/>
      <c r="D163" s="52"/>
      <c r="E163" s="52"/>
      <c r="F163" s="52"/>
      <c r="G163" s="52"/>
      <c r="H163" s="52"/>
      <c r="I163" s="52"/>
      <c r="J163" s="52"/>
    </row>
    <row r="164" s="5" customFormat="1" ht="17.25" spans="1:10">
      <c r="A164" s="52"/>
      <c r="B164" s="52"/>
      <c r="C164" s="52"/>
      <c r="D164" s="52"/>
      <c r="E164" s="52"/>
      <c r="F164" s="52"/>
      <c r="G164" s="52"/>
      <c r="H164" s="52"/>
      <c r="I164" s="52"/>
      <c r="J164" s="52"/>
    </row>
    <row r="165" s="5" customFormat="1" ht="17.25" spans="1:10">
      <c r="A165" s="52"/>
      <c r="B165" s="52"/>
      <c r="C165" s="52"/>
      <c r="D165" s="52"/>
      <c r="E165" s="52"/>
      <c r="F165" s="52"/>
      <c r="G165" s="52"/>
      <c r="H165" s="52"/>
      <c r="I165" s="52"/>
      <c r="J165" s="52"/>
    </row>
    <row r="166" s="5" customFormat="1" ht="17.25" spans="1:10">
      <c r="A166" s="52"/>
      <c r="B166" s="52"/>
      <c r="C166" s="52"/>
      <c r="D166" s="52"/>
      <c r="E166" s="52"/>
      <c r="F166" s="52"/>
      <c r="G166" s="52"/>
      <c r="H166" s="52"/>
      <c r="I166" s="52"/>
      <c r="J166" s="52"/>
    </row>
    <row r="167" s="5" customFormat="1" ht="17.25" spans="1:10">
      <c r="A167" s="52"/>
      <c r="B167" s="52"/>
      <c r="C167" s="52"/>
      <c r="D167" s="52"/>
      <c r="E167" s="52"/>
      <c r="F167" s="52"/>
      <c r="G167" s="52"/>
      <c r="H167" s="52"/>
      <c r="I167" s="52"/>
      <c r="J167" s="52"/>
    </row>
    <row r="168" s="5" customFormat="1" ht="17.25" spans="1:10">
      <c r="A168" s="52"/>
      <c r="B168" s="52"/>
      <c r="C168" s="52"/>
      <c r="D168" s="52"/>
      <c r="E168" s="52"/>
      <c r="F168" s="52"/>
      <c r="G168" s="52"/>
      <c r="H168" s="52"/>
      <c r="I168" s="52"/>
      <c r="J168" s="52"/>
    </row>
    <row r="169" s="5" customFormat="1" ht="17.25" spans="1:10">
      <c r="A169" s="52"/>
      <c r="B169" s="52"/>
      <c r="C169" s="52"/>
      <c r="D169" s="52"/>
      <c r="E169" s="52"/>
      <c r="F169" s="52"/>
      <c r="G169" s="52"/>
      <c r="H169" s="52"/>
      <c r="I169" s="52"/>
      <c r="J169" s="52"/>
    </row>
    <row r="170" s="5" customFormat="1" ht="17.25" spans="1:10">
      <c r="A170" s="52"/>
      <c r="B170" s="52"/>
      <c r="C170" s="52"/>
      <c r="D170" s="52"/>
      <c r="E170" s="52"/>
      <c r="F170" s="52"/>
      <c r="G170" s="52"/>
      <c r="H170" s="52"/>
      <c r="I170" s="52"/>
      <c r="J170" s="52"/>
    </row>
    <row r="171" s="5" customFormat="1" ht="17.25" spans="1:10">
      <c r="A171" s="52"/>
      <c r="B171" s="52"/>
      <c r="C171" s="52"/>
      <c r="D171" s="52"/>
      <c r="E171" s="52"/>
      <c r="F171" s="52"/>
      <c r="G171" s="52"/>
      <c r="H171" s="52"/>
      <c r="I171" s="52"/>
      <c r="J171" s="52"/>
    </row>
    <row r="172" s="5" customFormat="1" ht="17.25" spans="1:10">
      <c r="A172" s="52"/>
      <c r="B172" s="52"/>
      <c r="C172" s="52"/>
      <c r="D172" s="52"/>
      <c r="E172" s="52"/>
      <c r="F172" s="52"/>
      <c r="G172" s="52"/>
      <c r="H172" s="52"/>
      <c r="I172" s="52"/>
      <c r="J172" s="52"/>
    </row>
    <row r="173" s="5" customFormat="1" ht="17.25" spans="1:10">
      <c r="A173" s="52"/>
      <c r="B173" s="52"/>
      <c r="C173" s="52"/>
      <c r="D173" s="52"/>
      <c r="E173" s="52"/>
      <c r="F173" s="52"/>
      <c r="G173" s="52"/>
      <c r="H173" s="52"/>
      <c r="I173" s="52"/>
      <c r="J173" s="52"/>
    </row>
    <row r="174" s="5" customFormat="1" ht="17.25" spans="1:10">
      <c r="A174" s="52"/>
      <c r="B174" s="52"/>
      <c r="C174" s="52"/>
      <c r="D174" s="52"/>
      <c r="E174" s="52"/>
      <c r="F174" s="52"/>
      <c r="G174" s="52"/>
      <c r="H174" s="52"/>
      <c r="I174" s="52"/>
      <c r="J174" s="52"/>
    </row>
    <row r="175" s="5" customFormat="1" ht="17.25" spans="1:10">
      <c r="A175" s="52"/>
      <c r="B175" s="52"/>
      <c r="C175" s="52"/>
      <c r="D175" s="52"/>
      <c r="E175" s="52"/>
      <c r="F175" s="52"/>
      <c r="G175" s="52"/>
      <c r="H175" s="52"/>
      <c r="I175" s="52"/>
      <c r="J175" s="52"/>
    </row>
    <row r="176" s="5" customFormat="1" ht="17.25" spans="1:10">
      <c r="A176" s="52"/>
      <c r="B176" s="52"/>
      <c r="C176" s="52"/>
      <c r="D176" s="52"/>
      <c r="E176" s="52"/>
      <c r="F176" s="52"/>
      <c r="G176" s="52"/>
      <c r="H176" s="52"/>
      <c r="I176" s="52"/>
      <c r="J176" s="52"/>
    </row>
    <row r="177" s="5" customFormat="1" ht="17.25" spans="1:10">
      <c r="A177" s="52"/>
      <c r="B177" s="52"/>
      <c r="C177" s="52"/>
      <c r="D177" s="52"/>
      <c r="E177" s="52"/>
      <c r="F177" s="52"/>
      <c r="G177" s="52"/>
      <c r="H177" s="52"/>
      <c r="I177" s="52"/>
      <c r="J177" s="52"/>
    </row>
    <row r="178" s="5" customFormat="1" ht="17.25" spans="1:10">
      <c r="A178" s="52"/>
      <c r="B178" s="52"/>
      <c r="C178" s="52"/>
      <c r="D178" s="52"/>
      <c r="E178" s="52"/>
      <c r="F178" s="52"/>
      <c r="G178" s="52"/>
      <c r="H178" s="52"/>
      <c r="I178" s="52"/>
      <c r="J178" s="52"/>
    </row>
    <row r="179" s="5" customFormat="1" ht="17.25" spans="1:10">
      <c r="A179" s="52"/>
      <c r="B179" s="52"/>
      <c r="C179" s="52"/>
      <c r="D179" s="52"/>
      <c r="E179" s="52"/>
      <c r="F179" s="52"/>
      <c r="G179" s="52"/>
      <c r="H179" s="52"/>
      <c r="I179" s="52"/>
      <c r="J179" s="52"/>
    </row>
    <row r="180" s="5" customFormat="1" ht="17.25" spans="1:10">
      <c r="A180" s="52"/>
      <c r="B180" s="52"/>
      <c r="C180" s="52"/>
      <c r="D180" s="52"/>
      <c r="E180" s="52"/>
      <c r="F180" s="52"/>
      <c r="G180" s="52"/>
      <c r="H180" s="52"/>
      <c r="I180" s="52"/>
      <c r="J180" s="52"/>
    </row>
    <row r="181" s="5" customFormat="1" ht="17.25" spans="1:10">
      <c r="A181" s="52"/>
      <c r="B181" s="52"/>
      <c r="C181" s="52"/>
      <c r="D181" s="52"/>
      <c r="E181" s="52"/>
      <c r="F181" s="52"/>
      <c r="G181" s="52"/>
      <c r="H181" s="52"/>
      <c r="I181" s="52"/>
      <c r="J181" s="52"/>
    </row>
    <row r="182" s="5" customFormat="1" ht="17.25" spans="1:10">
      <c r="A182" s="52"/>
      <c r="B182" s="52"/>
      <c r="C182" s="52"/>
      <c r="D182" s="52"/>
      <c r="E182" s="52"/>
      <c r="F182" s="52"/>
      <c r="G182" s="52"/>
      <c r="H182" s="52"/>
      <c r="I182" s="52"/>
      <c r="J182" s="52"/>
    </row>
    <row r="183" s="5" customFormat="1" ht="17.25" spans="1:10">
      <c r="A183" s="52"/>
      <c r="B183" s="52"/>
      <c r="C183" s="52"/>
      <c r="D183" s="52"/>
      <c r="E183" s="52"/>
      <c r="F183" s="52"/>
      <c r="G183" s="52"/>
      <c r="H183" s="52"/>
      <c r="I183" s="52"/>
      <c r="J183" s="52"/>
    </row>
    <row r="184" s="5" customFormat="1" ht="17.25" spans="1:10">
      <c r="A184" s="52"/>
      <c r="B184" s="52"/>
      <c r="C184" s="52"/>
      <c r="D184" s="52"/>
      <c r="E184" s="52"/>
      <c r="F184" s="52"/>
      <c r="G184" s="52"/>
      <c r="H184" s="52"/>
      <c r="I184" s="52"/>
      <c r="J184" s="52"/>
    </row>
    <row r="185" s="5" customFormat="1" ht="17.25" spans="1:10">
      <c r="A185" s="52"/>
      <c r="B185" s="52"/>
      <c r="C185" s="52"/>
      <c r="D185" s="52"/>
      <c r="E185" s="52"/>
      <c r="F185" s="52"/>
      <c r="G185" s="52"/>
      <c r="H185" s="52"/>
      <c r="I185" s="52"/>
      <c r="J185" s="52"/>
    </row>
    <row r="186" s="5" customFormat="1" ht="17.25" spans="1:10">
      <c r="A186" s="52"/>
      <c r="B186" s="52"/>
      <c r="C186" s="52"/>
      <c r="D186" s="52"/>
      <c r="E186" s="52"/>
      <c r="F186" s="52"/>
      <c r="G186" s="52"/>
      <c r="H186" s="52"/>
      <c r="I186" s="52"/>
      <c r="J186" s="52"/>
    </row>
    <row r="187" s="5" customFormat="1" ht="17.25" spans="1:10">
      <c r="A187" s="52"/>
      <c r="B187" s="52"/>
      <c r="C187" s="52"/>
      <c r="D187" s="52"/>
      <c r="E187" s="52"/>
      <c r="F187" s="52"/>
      <c r="G187" s="52"/>
      <c r="H187" s="52"/>
      <c r="I187" s="52"/>
      <c r="J187" s="52"/>
    </row>
    <row r="188" s="5" customFormat="1" ht="17.25" spans="1:10">
      <c r="A188" s="52"/>
      <c r="B188" s="52"/>
      <c r="C188" s="52"/>
      <c r="D188" s="52"/>
      <c r="E188" s="52"/>
      <c r="F188" s="52"/>
      <c r="G188" s="52"/>
      <c r="H188" s="52"/>
      <c r="I188" s="52"/>
      <c r="J188" s="52"/>
    </row>
    <row r="189" s="5" customFormat="1" ht="17.25" spans="1:10">
      <c r="A189" s="52"/>
      <c r="B189" s="52"/>
      <c r="C189" s="52"/>
      <c r="D189" s="52"/>
      <c r="E189" s="52"/>
      <c r="F189" s="52"/>
      <c r="G189" s="52"/>
      <c r="H189" s="52"/>
      <c r="I189" s="52"/>
      <c r="J189" s="52"/>
    </row>
    <row r="190" s="5" customFormat="1" ht="17.25" spans="1:10">
      <c r="A190" s="52"/>
      <c r="B190" s="52"/>
      <c r="C190" s="52"/>
      <c r="D190" s="52"/>
      <c r="E190" s="52"/>
      <c r="F190" s="52"/>
      <c r="G190" s="52"/>
      <c r="H190" s="52"/>
      <c r="I190" s="52"/>
      <c r="J190" s="52"/>
    </row>
    <row r="191" s="5" customFormat="1" ht="17.25" spans="1:10">
      <c r="A191" s="52"/>
      <c r="B191" s="52"/>
      <c r="C191" s="52"/>
      <c r="D191" s="52"/>
      <c r="E191" s="52"/>
      <c r="F191" s="52"/>
      <c r="G191" s="52"/>
      <c r="H191" s="52"/>
      <c r="I191" s="52"/>
      <c r="J191" s="52"/>
    </row>
    <row r="192" s="5" customFormat="1" ht="17.25" spans="1:10">
      <c r="A192" s="52"/>
      <c r="B192" s="52"/>
      <c r="C192" s="52"/>
      <c r="D192" s="52"/>
      <c r="E192" s="52"/>
      <c r="F192" s="52"/>
      <c r="G192" s="52"/>
      <c r="H192" s="52"/>
      <c r="I192" s="52"/>
      <c r="J192" s="52"/>
    </row>
    <row r="193" s="5" customFormat="1" ht="17.25" spans="1:10">
      <c r="A193" s="52"/>
      <c r="B193" s="52"/>
      <c r="C193" s="52"/>
      <c r="D193" s="52"/>
      <c r="E193" s="52"/>
      <c r="F193" s="52"/>
      <c r="G193" s="52"/>
      <c r="H193" s="52"/>
      <c r="I193" s="52"/>
      <c r="J193" s="52"/>
    </row>
    <row r="194" s="5" customFormat="1" ht="17.25" spans="1:10">
      <c r="A194" s="52"/>
      <c r="B194" s="52"/>
      <c r="C194" s="52"/>
      <c r="D194" s="52"/>
      <c r="E194" s="52"/>
      <c r="F194" s="52"/>
      <c r="G194" s="52"/>
      <c r="H194" s="52"/>
      <c r="I194" s="52"/>
      <c r="J194" s="52"/>
    </row>
    <row r="195" s="5" customFormat="1" ht="17.25" spans="1:10">
      <c r="A195" s="52"/>
      <c r="B195" s="52"/>
      <c r="C195" s="52"/>
      <c r="D195" s="52"/>
      <c r="E195" s="52"/>
      <c r="F195" s="52"/>
      <c r="G195" s="52"/>
      <c r="H195" s="52"/>
      <c r="I195" s="52"/>
      <c r="J195" s="52"/>
    </row>
    <row r="196" s="5" customFormat="1" ht="17.25" spans="1:10">
      <c r="A196" s="52"/>
      <c r="B196" s="52"/>
      <c r="C196" s="52"/>
      <c r="D196" s="52"/>
      <c r="E196" s="52"/>
      <c r="F196" s="52"/>
      <c r="G196" s="52"/>
      <c r="H196" s="52"/>
      <c r="I196" s="52"/>
      <c r="J196" s="52"/>
    </row>
    <row r="197" s="5" customFormat="1" ht="17.25" spans="1:10">
      <c r="A197" s="52"/>
      <c r="B197" s="52"/>
      <c r="C197" s="52"/>
      <c r="D197" s="52"/>
      <c r="E197" s="52"/>
      <c r="F197" s="52"/>
      <c r="G197" s="52"/>
      <c r="H197" s="52"/>
      <c r="I197" s="52"/>
      <c r="J197" s="52"/>
    </row>
    <row r="198" s="5" customFormat="1" ht="17.25" spans="1:10">
      <c r="A198" s="52"/>
      <c r="B198" s="52"/>
      <c r="C198" s="52"/>
      <c r="D198" s="52"/>
      <c r="E198" s="52"/>
      <c r="F198" s="52"/>
      <c r="G198" s="52"/>
      <c r="H198" s="52"/>
      <c r="I198" s="52"/>
      <c r="J198" s="52"/>
    </row>
    <row r="199" s="5" customFormat="1" ht="17.25" spans="1:10">
      <c r="A199" s="52"/>
      <c r="B199" s="52"/>
      <c r="C199" s="52"/>
      <c r="D199" s="52"/>
      <c r="E199" s="52"/>
      <c r="F199" s="52"/>
      <c r="G199" s="52"/>
      <c r="H199" s="52"/>
      <c r="I199" s="52"/>
      <c r="J199" s="52"/>
    </row>
    <row r="200" s="5" customFormat="1" ht="17.25" spans="1:10">
      <c r="A200" s="52"/>
      <c r="B200" s="52"/>
      <c r="C200" s="52"/>
      <c r="D200" s="52"/>
      <c r="E200" s="52"/>
      <c r="F200" s="52"/>
      <c r="G200" s="52"/>
      <c r="H200" s="52"/>
      <c r="I200" s="52"/>
      <c r="J200" s="52"/>
    </row>
    <row r="201" s="5" customFormat="1" ht="17.25" spans="1:10">
      <c r="A201" s="52"/>
      <c r="B201" s="52"/>
      <c r="C201" s="52"/>
      <c r="D201" s="52"/>
      <c r="E201" s="52"/>
      <c r="F201" s="52"/>
      <c r="G201" s="52"/>
      <c r="H201" s="52"/>
      <c r="I201" s="52"/>
      <c r="J201" s="52"/>
    </row>
    <row r="202" s="5" customFormat="1" ht="17.25" spans="1:10">
      <c r="A202" s="52"/>
      <c r="B202" s="52"/>
      <c r="C202" s="52"/>
      <c r="D202" s="52"/>
      <c r="E202" s="52"/>
      <c r="F202" s="52"/>
      <c r="G202" s="52"/>
      <c r="H202" s="52"/>
      <c r="I202" s="52"/>
      <c r="J202" s="52"/>
    </row>
    <row r="203" s="5" customFormat="1" ht="17.25" spans="1:10">
      <c r="A203" s="52"/>
      <c r="B203" s="52"/>
      <c r="C203" s="52"/>
      <c r="D203" s="52"/>
      <c r="E203" s="52"/>
      <c r="F203" s="52"/>
      <c r="G203" s="52"/>
      <c r="H203" s="52"/>
      <c r="I203" s="52"/>
      <c r="J203" s="52"/>
    </row>
    <row r="204" s="5" customFormat="1" ht="17.25" spans="1:10">
      <c r="A204" s="52"/>
      <c r="B204" s="52"/>
      <c r="C204" s="52"/>
      <c r="D204" s="52"/>
      <c r="E204" s="52"/>
      <c r="F204" s="52"/>
      <c r="G204" s="52"/>
      <c r="H204" s="52"/>
      <c r="I204" s="52"/>
      <c r="J204" s="52"/>
    </row>
    <row r="205" s="5" customFormat="1" ht="17.25" spans="1:10">
      <c r="A205" s="52"/>
      <c r="B205" s="52"/>
      <c r="C205" s="52"/>
      <c r="D205" s="52"/>
      <c r="E205" s="52"/>
      <c r="F205" s="52"/>
      <c r="G205" s="52"/>
      <c r="H205" s="52"/>
      <c r="I205" s="52"/>
      <c r="J205" s="52"/>
    </row>
    <row r="206" s="5" customFormat="1" ht="17.25" spans="1:10">
      <c r="A206" s="52"/>
      <c r="B206" s="52"/>
      <c r="C206" s="52"/>
      <c r="D206" s="52"/>
      <c r="E206" s="52"/>
      <c r="F206" s="52"/>
      <c r="G206" s="52"/>
      <c r="H206" s="52"/>
      <c r="I206" s="52"/>
      <c r="J206" s="52"/>
    </row>
    <row r="207" s="5" customFormat="1" ht="17.25" spans="1:10">
      <c r="A207" s="52"/>
      <c r="B207" s="52"/>
      <c r="C207" s="52"/>
      <c r="D207" s="52"/>
      <c r="E207" s="52"/>
      <c r="F207" s="52"/>
      <c r="G207" s="52"/>
      <c r="H207" s="52"/>
      <c r="I207" s="52"/>
      <c r="J207" s="52"/>
    </row>
    <row r="208" s="5" customFormat="1" ht="17.25" spans="1:10">
      <c r="A208" s="52"/>
      <c r="B208" s="52"/>
      <c r="C208" s="52"/>
      <c r="D208" s="52"/>
      <c r="E208" s="52"/>
      <c r="F208" s="52"/>
      <c r="G208" s="52"/>
      <c r="H208" s="52"/>
      <c r="I208" s="52"/>
      <c r="J208" s="52"/>
    </row>
    <row r="209" s="5" customFormat="1" ht="17.25" spans="1:10">
      <c r="A209" s="52"/>
      <c r="B209" s="52"/>
      <c r="C209" s="52"/>
      <c r="D209" s="52"/>
      <c r="E209" s="52"/>
      <c r="F209" s="52"/>
      <c r="G209" s="52"/>
      <c r="H209" s="52"/>
      <c r="I209" s="52"/>
      <c r="J209" s="52"/>
    </row>
    <row r="210" s="5" customFormat="1" ht="17.25" spans="1:10">
      <c r="A210" s="52"/>
      <c r="B210" s="52"/>
      <c r="C210" s="52"/>
      <c r="D210" s="52"/>
      <c r="E210" s="52"/>
      <c r="F210" s="52"/>
      <c r="G210" s="52"/>
      <c r="H210" s="52"/>
      <c r="I210" s="52"/>
      <c r="J210" s="52"/>
    </row>
    <row r="211" s="5" customFormat="1" ht="17.25" spans="1:10">
      <c r="A211" s="52"/>
      <c r="B211" s="52"/>
      <c r="C211" s="52"/>
      <c r="D211" s="52"/>
      <c r="E211" s="52"/>
      <c r="F211" s="52"/>
      <c r="G211" s="52"/>
      <c r="H211" s="52"/>
      <c r="I211" s="52"/>
      <c r="J211" s="52"/>
    </row>
    <row r="212" s="5" customFormat="1" ht="17.25" spans="1:10">
      <c r="A212" s="52"/>
      <c r="B212" s="52"/>
      <c r="C212" s="52"/>
      <c r="D212" s="52"/>
      <c r="E212" s="52"/>
      <c r="F212" s="52"/>
      <c r="G212" s="52"/>
      <c r="H212" s="52"/>
      <c r="I212" s="52"/>
      <c r="J212" s="52"/>
    </row>
    <row r="213" s="5" customFormat="1" ht="17.25" spans="1:10">
      <c r="A213" s="52"/>
      <c r="B213" s="52"/>
      <c r="C213" s="52"/>
      <c r="D213" s="52"/>
      <c r="E213" s="52"/>
      <c r="F213" s="52"/>
      <c r="G213" s="52"/>
      <c r="H213" s="52"/>
      <c r="I213" s="52"/>
      <c r="J213" s="52"/>
    </row>
    <row r="214" s="5" customFormat="1" ht="17.25" spans="1:10">
      <c r="A214" s="52"/>
      <c r="B214" s="52"/>
      <c r="C214" s="52"/>
      <c r="D214" s="52"/>
      <c r="E214" s="52"/>
      <c r="F214" s="52"/>
      <c r="G214" s="52"/>
      <c r="H214" s="52"/>
      <c r="I214" s="52"/>
      <c r="J214" s="52"/>
    </row>
    <row r="215" s="5" customFormat="1" ht="17.25" spans="1:10">
      <c r="A215" s="52"/>
      <c r="B215" s="52"/>
      <c r="C215" s="52"/>
      <c r="D215" s="52"/>
      <c r="E215" s="52"/>
      <c r="F215" s="52"/>
      <c r="G215" s="52"/>
      <c r="H215" s="52"/>
      <c r="I215" s="52"/>
      <c r="J215" s="52"/>
    </row>
    <row r="216" s="5" customFormat="1" ht="17.25" spans="1:10">
      <c r="A216" s="52"/>
      <c r="B216" s="52"/>
      <c r="C216" s="52"/>
      <c r="D216" s="52"/>
      <c r="E216" s="52"/>
      <c r="F216" s="52"/>
      <c r="G216" s="52"/>
      <c r="H216" s="52"/>
      <c r="I216" s="52"/>
      <c r="J216" s="52"/>
    </row>
    <row r="217" s="5" customFormat="1" ht="17.25" spans="1:10">
      <c r="A217" s="52"/>
      <c r="B217" s="52"/>
      <c r="C217" s="52"/>
      <c r="D217" s="52"/>
      <c r="E217" s="52"/>
      <c r="F217" s="52"/>
      <c r="G217" s="52"/>
      <c r="H217" s="52"/>
      <c r="I217" s="52"/>
      <c r="J217" s="52"/>
    </row>
    <row r="218" s="5" customFormat="1" ht="17.25" spans="1:10">
      <c r="A218" s="52"/>
      <c r="B218" s="52"/>
      <c r="C218" s="52"/>
      <c r="D218" s="52"/>
      <c r="E218" s="52"/>
      <c r="F218" s="52"/>
      <c r="G218" s="52"/>
      <c r="H218" s="52"/>
      <c r="I218" s="52"/>
      <c r="J218" s="52"/>
    </row>
    <row r="219" s="5" customFormat="1" ht="17.25" spans="1:10">
      <c r="A219" s="52"/>
      <c r="B219" s="52"/>
      <c r="C219" s="52"/>
      <c r="D219" s="52"/>
      <c r="E219" s="52"/>
      <c r="F219" s="52"/>
      <c r="G219" s="52"/>
      <c r="H219" s="52"/>
      <c r="I219" s="52"/>
      <c r="J219" s="52"/>
    </row>
    <row r="220" s="5" customFormat="1" ht="17.25" spans="1:10">
      <c r="A220" s="52"/>
      <c r="B220" s="52"/>
      <c r="C220" s="52"/>
      <c r="D220" s="52"/>
      <c r="E220" s="52"/>
      <c r="F220" s="52"/>
      <c r="G220" s="52"/>
      <c r="H220" s="52"/>
      <c r="I220" s="52"/>
      <c r="J220" s="52"/>
    </row>
    <row r="221" s="5" customFormat="1" ht="17.25" spans="1:10">
      <c r="A221" s="52"/>
      <c r="B221" s="52"/>
      <c r="C221" s="52"/>
      <c r="D221" s="52"/>
      <c r="E221" s="52"/>
      <c r="F221" s="52"/>
      <c r="G221" s="52"/>
      <c r="H221" s="52"/>
      <c r="I221" s="52"/>
      <c r="J221" s="52"/>
    </row>
    <row r="222" s="5" customFormat="1" ht="17.25" spans="1:10">
      <c r="A222" s="52"/>
      <c r="B222" s="52"/>
      <c r="C222" s="52"/>
      <c r="D222" s="52"/>
      <c r="E222" s="52"/>
      <c r="F222" s="52"/>
      <c r="G222" s="52"/>
      <c r="H222" s="52"/>
      <c r="I222" s="52"/>
      <c r="J222" s="52"/>
    </row>
    <row r="223" s="5" customFormat="1" ht="17.25" spans="1:10">
      <c r="A223" s="52"/>
      <c r="B223" s="52"/>
      <c r="C223" s="52"/>
      <c r="D223" s="52"/>
      <c r="E223" s="52"/>
      <c r="F223" s="52"/>
      <c r="G223" s="52"/>
      <c r="H223" s="52"/>
      <c r="I223" s="52"/>
      <c r="J223" s="52"/>
    </row>
    <row r="224" s="5" customFormat="1" ht="17.25" spans="1:10">
      <c r="A224" s="52"/>
      <c r="B224" s="52"/>
      <c r="C224" s="52"/>
      <c r="D224" s="52"/>
      <c r="E224" s="52"/>
      <c r="F224" s="52"/>
      <c r="G224" s="52"/>
      <c r="H224" s="52"/>
      <c r="I224" s="52"/>
      <c r="J224" s="52"/>
    </row>
    <row r="225" s="5" customFormat="1" ht="17.25" spans="1:10">
      <c r="A225" s="52"/>
      <c r="B225" s="52"/>
      <c r="C225" s="52"/>
      <c r="D225" s="52"/>
      <c r="E225" s="52"/>
      <c r="F225" s="52"/>
      <c r="G225" s="52"/>
      <c r="H225" s="52"/>
      <c r="I225" s="52"/>
      <c r="J225" s="52"/>
    </row>
    <row r="226" s="5" customFormat="1" ht="17.25" spans="1:10">
      <c r="A226" s="52"/>
      <c r="B226" s="52"/>
      <c r="C226" s="52"/>
      <c r="D226" s="52"/>
      <c r="E226" s="52"/>
      <c r="F226" s="52"/>
      <c r="G226" s="52"/>
      <c r="H226" s="52"/>
      <c r="I226" s="52"/>
      <c r="J226" s="52"/>
    </row>
    <row r="227" s="5" customFormat="1" ht="17.25" spans="1:10">
      <c r="A227" s="52"/>
      <c r="B227" s="52"/>
      <c r="C227" s="52"/>
      <c r="D227" s="52"/>
      <c r="E227" s="52"/>
      <c r="F227" s="52"/>
      <c r="G227" s="52"/>
      <c r="H227" s="52"/>
      <c r="I227" s="52"/>
      <c r="J227" s="52"/>
    </row>
    <row r="228" s="5" customFormat="1" ht="17.25" spans="1:10">
      <c r="A228" s="52"/>
      <c r="B228" s="52"/>
      <c r="C228" s="52"/>
      <c r="D228" s="52"/>
      <c r="E228" s="52"/>
      <c r="F228" s="52"/>
      <c r="G228" s="52"/>
      <c r="H228" s="52"/>
      <c r="I228" s="52"/>
      <c r="J228" s="52"/>
    </row>
    <row r="229" s="5" customFormat="1" ht="17.25" spans="1:10">
      <c r="A229" s="52"/>
      <c r="B229" s="52"/>
      <c r="C229" s="52"/>
      <c r="D229" s="52"/>
      <c r="E229" s="52"/>
      <c r="F229" s="52"/>
      <c r="G229" s="52"/>
      <c r="H229" s="52"/>
      <c r="I229" s="52"/>
      <c r="J229" s="52"/>
    </row>
    <row r="230" s="5" customFormat="1" ht="17.25" spans="1:10">
      <c r="A230" s="52"/>
      <c r="B230" s="52"/>
      <c r="C230" s="52"/>
      <c r="D230" s="52"/>
      <c r="E230" s="52"/>
      <c r="F230" s="52"/>
      <c r="G230" s="52"/>
      <c r="H230" s="52"/>
      <c r="I230" s="52"/>
      <c r="J230" s="52"/>
    </row>
    <row r="231" s="5" customFormat="1" ht="17.25" spans="1:10">
      <c r="A231" s="52"/>
      <c r="B231" s="52"/>
      <c r="C231" s="52"/>
      <c r="D231" s="52"/>
      <c r="E231" s="52"/>
      <c r="F231" s="52"/>
      <c r="G231" s="52"/>
      <c r="H231" s="52"/>
      <c r="I231" s="52"/>
      <c r="J231" s="52"/>
    </row>
    <row r="232" s="5" customFormat="1" ht="17.25" spans="1:10">
      <c r="A232" s="52"/>
      <c r="B232" s="52"/>
      <c r="C232" s="52"/>
      <c r="D232" s="52"/>
      <c r="E232" s="52"/>
      <c r="F232" s="52"/>
      <c r="G232" s="52"/>
      <c r="H232" s="52"/>
      <c r="I232" s="52"/>
      <c r="J232" s="52"/>
    </row>
    <row r="233" s="5" customFormat="1" ht="17.25" spans="1:10">
      <c r="A233" s="52"/>
      <c r="B233" s="52"/>
      <c r="C233" s="52"/>
      <c r="D233" s="52"/>
      <c r="E233" s="52"/>
      <c r="F233" s="52"/>
      <c r="G233" s="52"/>
      <c r="H233" s="52"/>
      <c r="I233" s="52"/>
      <c r="J233" s="52"/>
    </row>
    <row r="234" s="5" customFormat="1" ht="17.25" spans="1:10">
      <c r="A234" s="52"/>
      <c r="B234" s="52"/>
      <c r="C234" s="52"/>
      <c r="D234" s="52"/>
      <c r="E234" s="52"/>
      <c r="F234" s="52"/>
      <c r="G234" s="52"/>
      <c r="H234" s="52"/>
      <c r="I234" s="52"/>
      <c r="J234" s="52"/>
    </row>
    <row r="235" s="5" customFormat="1" ht="17.25" spans="1:10">
      <c r="A235" s="52"/>
      <c r="B235" s="52"/>
      <c r="C235" s="52"/>
      <c r="D235" s="52"/>
      <c r="E235" s="52"/>
      <c r="F235" s="52"/>
      <c r="G235" s="52"/>
      <c r="H235" s="52"/>
      <c r="I235" s="52"/>
      <c r="J235" s="52"/>
    </row>
    <row r="236" s="5" customFormat="1" ht="17.25" spans="1:10">
      <c r="A236" s="52"/>
      <c r="B236" s="52"/>
      <c r="C236" s="52"/>
      <c r="D236" s="52"/>
      <c r="E236" s="52"/>
      <c r="F236" s="52"/>
      <c r="G236" s="52"/>
      <c r="H236" s="52"/>
      <c r="I236" s="52"/>
      <c r="J236" s="52"/>
    </row>
    <row r="237" s="5" customFormat="1" ht="17.25" spans="1:10">
      <c r="A237" s="52"/>
      <c r="B237" s="52"/>
      <c r="C237" s="52"/>
      <c r="D237" s="52"/>
      <c r="E237" s="52"/>
      <c r="F237" s="52"/>
      <c r="G237" s="52"/>
      <c r="H237" s="52"/>
      <c r="I237" s="52"/>
      <c r="J237" s="52"/>
    </row>
    <row r="238" s="5" customFormat="1" ht="17.25" spans="1:10">
      <c r="A238" s="52"/>
      <c r="B238" s="52"/>
      <c r="C238" s="52"/>
      <c r="D238" s="52"/>
      <c r="E238" s="52"/>
      <c r="F238" s="52"/>
      <c r="G238" s="52"/>
      <c r="H238" s="52"/>
      <c r="I238" s="52"/>
      <c r="J238" s="52"/>
    </row>
    <row r="239" s="5" customFormat="1" ht="17.25" spans="1:10">
      <c r="A239" s="52"/>
      <c r="B239" s="52"/>
      <c r="C239" s="52"/>
      <c r="D239" s="52"/>
      <c r="E239" s="52"/>
      <c r="F239" s="52"/>
      <c r="G239" s="52"/>
      <c r="H239" s="52"/>
      <c r="I239" s="52"/>
      <c r="J239" s="52"/>
    </row>
    <row r="240" s="5" customFormat="1" ht="17.25" spans="1:10">
      <c r="A240" s="52"/>
      <c r="B240" s="52"/>
      <c r="C240" s="52"/>
      <c r="D240" s="52"/>
      <c r="E240" s="52"/>
      <c r="F240" s="52"/>
      <c r="G240" s="52"/>
      <c r="H240" s="52"/>
      <c r="I240" s="52"/>
      <c r="J240" s="52"/>
    </row>
    <row r="241" s="5" customFormat="1" ht="17.25" spans="1:10">
      <c r="A241" s="52"/>
      <c r="B241" s="52"/>
      <c r="C241" s="52"/>
      <c r="D241" s="52"/>
      <c r="E241" s="52"/>
      <c r="F241" s="52"/>
      <c r="G241" s="52"/>
      <c r="H241" s="52"/>
      <c r="I241" s="52"/>
      <c r="J241" s="52"/>
    </row>
    <row r="242" s="5" customFormat="1" ht="17.25" spans="1:10">
      <c r="A242" s="52"/>
      <c r="B242" s="52"/>
      <c r="C242" s="52"/>
      <c r="D242" s="52"/>
      <c r="E242" s="52"/>
      <c r="F242" s="52"/>
      <c r="G242" s="52"/>
      <c r="H242" s="52"/>
      <c r="I242" s="52"/>
      <c r="J242" s="52"/>
    </row>
    <row r="243" s="5" customFormat="1" ht="17.25" spans="1:10">
      <c r="A243" s="52"/>
      <c r="B243" s="52"/>
      <c r="C243" s="52"/>
      <c r="D243" s="52"/>
      <c r="E243" s="52"/>
      <c r="F243" s="52"/>
      <c r="G243" s="52"/>
      <c r="H243" s="52"/>
      <c r="I243" s="52"/>
      <c r="J243" s="52"/>
    </row>
    <row r="244" s="5" customFormat="1" ht="17.25" spans="1:10">
      <c r="A244" s="52"/>
      <c r="B244" s="52"/>
      <c r="C244" s="52"/>
      <c r="D244" s="52"/>
      <c r="E244" s="52"/>
      <c r="F244" s="52"/>
      <c r="G244" s="52"/>
      <c r="H244" s="52"/>
      <c r="I244" s="52"/>
      <c r="J244" s="52"/>
    </row>
    <row r="245" s="5" customFormat="1" ht="17.25" spans="1:10">
      <c r="A245" s="52"/>
      <c r="B245" s="52"/>
      <c r="C245" s="52"/>
      <c r="D245" s="52"/>
      <c r="E245" s="52"/>
      <c r="F245" s="52"/>
      <c r="G245" s="52"/>
      <c r="H245" s="52"/>
      <c r="I245" s="52"/>
      <c r="J245" s="52"/>
    </row>
    <row r="246" s="5" customFormat="1" ht="17.25" spans="1:10">
      <c r="A246" s="52"/>
      <c r="B246" s="52"/>
      <c r="C246" s="52"/>
      <c r="D246" s="52"/>
      <c r="E246" s="52"/>
      <c r="F246" s="52"/>
      <c r="G246" s="52"/>
      <c r="H246" s="52"/>
      <c r="I246" s="52"/>
      <c r="J246" s="52"/>
    </row>
    <row r="247" s="5" customFormat="1" ht="17.25" spans="1:10">
      <c r="A247" s="52"/>
      <c r="B247" s="52"/>
      <c r="C247" s="52"/>
      <c r="D247" s="52"/>
      <c r="E247" s="52"/>
      <c r="F247" s="52"/>
      <c r="G247" s="52"/>
      <c r="H247" s="52"/>
      <c r="I247" s="52"/>
      <c r="J247" s="52"/>
    </row>
    <row r="248" s="5" customFormat="1" ht="17.25" spans="1:10">
      <c r="A248" s="52"/>
      <c r="B248" s="52"/>
      <c r="C248" s="52"/>
      <c r="D248" s="52"/>
      <c r="E248" s="52"/>
      <c r="F248" s="52"/>
      <c r="G248" s="52"/>
      <c r="H248" s="52"/>
      <c r="I248" s="52"/>
      <c r="J248" s="52"/>
    </row>
    <row r="249" s="5" customFormat="1" ht="17.25" spans="1:10">
      <c r="A249" s="52"/>
      <c r="B249" s="52"/>
      <c r="C249" s="52"/>
      <c r="D249" s="52"/>
      <c r="E249" s="52"/>
      <c r="F249" s="52"/>
      <c r="G249" s="52"/>
      <c r="H249" s="52"/>
      <c r="I249" s="52"/>
      <c r="J249" s="52"/>
    </row>
    <row r="250" s="5" customFormat="1" ht="17.25" spans="1:10">
      <c r="A250" s="52"/>
      <c r="B250" s="52"/>
      <c r="C250" s="52"/>
      <c r="D250" s="52"/>
      <c r="E250" s="52"/>
      <c r="F250" s="52"/>
      <c r="G250" s="52"/>
      <c r="H250" s="52"/>
      <c r="I250" s="52"/>
      <c r="J250" s="52"/>
    </row>
    <row r="251" s="5" customFormat="1" ht="17.25" spans="1:10">
      <c r="A251" s="52"/>
      <c r="B251" s="52"/>
      <c r="C251" s="52"/>
      <c r="D251" s="52"/>
      <c r="E251" s="52"/>
      <c r="F251" s="52"/>
      <c r="G251" s="52"/>
      <c r="H251" s="52"/>
      <c r="I251" s="52"/>
      <c r="J251" s="52"/>
    </row>
    <row r="252" s="5" customFormat="1" ht="17.25" spans="1:10">
      <c r="A252" s="52"/>
      <c r="B252" s="52"/>
      <c r="C252" s="52"/>
      <c r="D252" s="52"/>
      <c r="E252" s="52"/>
      <c r="F252" s="52"/>
      <c r="G252" s="52"/>
      <c r="H252" s="52"/>
      <c r="I252" s="52"/>
      <c r="J252" s="52"/>
    </row>
    <row r="253" s="5" customFormat="1" ht="17.25" spans="1:10">
      <c r="A253" s="52"/>
      <c r="B253" s="52"/>
      <c r="C253" s="52"/>
      <c r="D253" s="52"/>
      <c r="E253" s="52"/>
      <c r="F253" s="52"/>
      <c r="G253" s="52"/>
      <c r="H253" s="52"/>
      <c r="I253" s="52"/>
      <c r="J253" s="52"/>
    </row>
    <row r="254" s="5" customFormat="1" ht="17.25" spans="1:10">
      <c r="A254" s="52"/>
      <c r="B254" s="52"/>
      <c r="C254" s="52"/>
      <c r="D254" s="52"/>
      <c r="E254" s="52"/>
      <c r="F254" s="52"/>
      <c r="G254" s="52"/>
      <c r="H254" s="52"/>
      <c r="I254" s="52"/>
      <c r="J254" s="52"/>
    </row>
    <row r="255" s="5" customFormat="1" ht="17.25" spans="1:10">
      <c r="A255" s="52"/>
      <c r="B255" s="52"/>
      <c r="C255" s="52"/>
      <c r="D255" s="52"/>
      <c r="E255" s="52"/>
      <c r="F255" s="52"/>
      <c r="G255" s="52"/>
      <c r="H255" s="52"/>
      <c r="I255" s="52"/>
      <c r="J255" s="52"/>
    </row>
    <row r="256" s="5" customFormat="1" ht="17.25" spans="1:10">
      <c r="A256" s="52"/>
      <c r="B256" s="52"/>
      <c r="C256" s="52"/>
      <c r="D256" s="52"/>
      <c r="E256" s="52"/>
      <c r="F256" s="52"/>
      <c r="G256" s="52"/>
      <c r="H256" s="52"/>
      <c r="I256" s="52"/>
      <c r="J256" s="52"/>
    </row>
    <row r="257" s="5" customFormat="1" ht="17.25" spans="1:10">
      <c r="A257" s="52"/>
      <c r="B257" s="52"/>
      <c r="C257" s="52"/>
      <c r="D257" s="52"/>
      <c r="E257" s="52"/>
      <c r="F257" s="52"/>
      <c r="G257" s="52"/>
      <c r="H257" s="52"/>
      <c r="I257" s="52"/>
      <c r="J257" s="52"/>
    </row>
    <row r="258" s="5" customFormat="1" ht="17.25" spans="1:10">
      <c r="A258" s="52"/>
      <c r="B258" s="52"/>
      <c r="C258" s="52"/>
      <c r="D258" s="52"/>
      <c r="E258" s="52"/>
      <c r="F258" s="52"/>
      <c r="G258" s="52"/>
      <c r="H258" s="52"/>
      <c r="I258" s="52"/>
      <c r="J258" s="52"/>
    </row>
    <row r="259" s="5" customFormat="1" ht="17.25" spans="1:10">
      <c r="A259" s="52"/>
      <c r="B259" s="52"/>
      <c r="C259" s="52"/>
      <c r="D259" s="52"/>
      <c r="E259" s="52"/>
      <c r="F259" s="52"/>
      <c r="G259" s="52"/>
      <c r="H259" s="52"/>
      <c r="I259" s="52"/>
      <c r="J259" s="52"/>
    </row>
    <row r="260" s="5" customFormat="1" ht="17.25" spans="1:10">
      <c r="A260" s="52"/>
      <c r="B260" s="52"/>
      <c r="C260" s="52"/>
      <c r="D260" s="52"/>
      <c r="E260" s="52"/>
      <c r="F260" s="52"/>
      <c r="G260" s="52"/>
      <c r="H260" s="52"/>
      <c r="I260" s="52"/>
      <c r="J260" s="52"/>
    </row>
    <row r="261" s="5" customFormat="1" ht="17.25" spans="1:10">
      <c r="A261" s="52"/>
      <c r="B261" s="52"/>
      <c r="C261" s="52"/>
      <c r="D261" s="52"/>
      <c r="E261" s="52"/>
      <c r="F261" s="52"/>
      <c r="G261" s="52"/>
      <c r="H261" s="52"/>
      <c r="I261" s="52"/>
      <c r="J261" s="52"/>
    </row>
    <row r="262" s="5" customFormat="1" ht="17.25" spans="1:10">
      <c r="A262" s="52"/>
      <c r="B262" s="52"/>
      <c r="C262" s="52"/>
      <c r="D262" s="52"/>
      <c r="E262" s="52"/>
      <c r="F262" s="52"/>
      <c r="G262" s="52"/>
      <c r="H262" s="52"/>
      <c r="I262" s="52"/>
      <c r="J262" s="52"/>
    </row>
    <row r="263" s="5" customFormat="1" ht="17.25" spans="1:10">
      <c r="A263" s="52"/>
      <c r="B263" s="52"/>
      <c r="C263" s="52"/>
      <c r="D263" s="52"/>
      <c r="E263" s="52"/>
      <c r="F263" s="52"/>
      <c r="G263" s="52"/>
      <c r="H263" s="52"/>
      <c r="I263" s="52"/>
      <c r="J263" s="52"/>
    </row>
    <row r="264" s="5" customFormat="1" ht="17.25" spans="1:10">
      <c r="A264" s="52"/>
      <c r="B264" s="52"/>
      <c r="C264" s="52"/>
      <c r="D264" s="52"/>
      <c r="E264" s="52"/>
      <c r="F264" s="52"/>
      <c r="G264" s="52"/>
      <c r="H264" s="52"/>
      <c r="I264" s="52"/>
      <c r="J264" s="52"/>
    </row>
    <row r="265" s="5" customFormat="1" ht="17.25" spans="1:10">
      <c r="A265" s="52"/>
      <c r="B265" s="52"/>
      <c r="C265" s="52"/>
      <c r="D265" s="52"/>
      <c r="E265" s="52"/>
      <c r="F265" s="52"/>
      <c r="G265" s="52"/>
      <c r="H265" s="52"/>
      <c r="I265" s="52"/>
      <c r="J265" s="52"/>
    </row>
    <row r="266" s="5" customFormat="1" ht="17.25" spans="1:10">
      <c r="A266" s="52"/>
      <c r="B266" s="52"/>
      <c r="C266" s="52"/>
      <c r="D266" s="52"/>
      <c r="E266" s="52"/>
      <c r="F266" s="52"/>
      <c r="G266" s="52"/>
      <c r="H266" s="52"/>
      <c r="I266" s="52"/>
      <c r="J266" s="52"/>
    </row>
    <row r="267" s="5" customFormat="1" ht="17.25" spans="1:10">
      <c r="A267" s="52"/>
      <c r="B267" s="52"/>
      <c r="C267" s="52"/>
      <c r="D267" s="52"/>
      <c r="E267" s="52"/>
      <c r="F267" s="52"/>
      <c r="G267" s="52"/>
      <c r="H267" s="52"/>
      <c r="I267" s="52"/>
      <c r="J267" s="52"/>
    </row>
    <row r="268" s="5" customFormat="1" ht="17.25" spans="1:10">
      <c r="A268" s="52"/>
      <c r="B268" s="52"/>
      <c r="C268" s="52"/>
      <c r="D268" s="52"/>
      <c r="E268" s="52"/>
      <c r="F268" s="52"/>
      <c r="G268" s="52"/>
      <c r="H268" s="52"/>
      <c r="I268" s="52"/>
      <c r="J268" s="52"/>
    </row>
    <row r="269" s="5" customFormat="1" ht="17.25" spans="1:10">
      <c r="A269" s="52"/>
      <c r="B269" s="52"/>
      <c r="C269" s="52"/>
      <c r="D269" s="52"/>
      <c r="E269" s="52"/>
      <c r="F269" s="52"/>
      <c r="G269" s="52"/>
      <c r="H269" s="52"/>
      <c r="I269" s="52"/>
      <c r="J269" s="52"/>
    </row>
    <row r="270" s="5" customFormat="1" ht="17.25" spans="1:10">
      <c r="A270" s="52"/>
      <c r="B270" s="52"/>
      <c r="C270" s="52"/>
      <c r="D270" s="52"/>
      <c r="E270" s="52"/>
      <c r="F270" s="52"/>
      <c r="G270" s="52"/>
      <c r="H270" s="52"/>
      <c r="I270" s="52"/>
      <c r="J270" s="52"/>
    </row>
    <row r="271" s="5" customFormat="1" ht="17.25" spans="1:10">
      <c r="A271" s="52"/>
      <c r="B271" s="52"/>
      <c r="C271" s="52"/>
      <c r="D271" s="52"/>
      <c r="E271" s="52"/>
      <c r="F271" s="52"/>
      <c r="G271" s="52"/>
      <c r="H271" s="52"/>
      <c r="I271" s="52"/>
      <c r="J271" s="52"/>
    </row>
    <row r="272" s="5" customFormat="1" ht="17.25" spans="1:10">
      <c r="A272" s="52"/>
      <c r="B272" s="52"/>
      <c r="C272" s="52"/>
      <c r="D272" s="52"/>
      <c r="E272" s="52"/>
      <c r="F272" s="52"/>
      <c r="G272" s="52"/>
      <c r="H272" s="52"/>
      <c r="I272" s="52"/>
      <c r="J272" s="52"/>
    </row>
    <row r="273" s="5" customFormat="1" ht="17.25" spans="1:10">
      <c r="A273" s="52"/>
      <c r="B273" s="52"/>
      <c r="C273" s="52"/>
      <c r="D273" s="52"/>
      <c r="E273" s="52"/>
      <c r="F273" s="52"/>
      <c r="G273" s="52"/>
      <c r="H273" s="52"/>
      <c r="I273" s="52"/>
      <c r="J273" s="52"/>
    </row>
    <row r="274" s="5" customFormat="1" ht="17.25" spans="1:10">
      <c r="A274" s="52"/>
      <c r="B274" s="52"/>
      <c r="C274" s="52"/>
      <c r="D274" s="52"/>
      <c r="E274" s="52"/>
      <c r="F274" s="52"/>
      <c r="G274" s="52"/>
      <c r="H274" s="52"/>
      <c r="I274" s="52"/>
      <c r="J274" s="52"/>
    </row>
    <row r="275" s="5" customFormat="1" ht="17.25" spans="1:10">
      <c r="A275" s="52"/>
      <c r="B275" s="52"/>
      <c r="C275" s="52"/>
      <c r="D275" s="52"/>
      <c r="E275" s="52"/>
      <c r="F275" s="52"/>
      <c r="G275" s="52"/>
      <c r="H275" s="52"/>
      <c r="I275" s="52"/>
      <c r="J275" s="52"/>
    </row>
    <row r="276" s="5" customFormat="1" ht="17.25" spans="1:10">
      <c r="A276" s="52"/>
      <c r="B276" s="52"/>
      <c r="C276" s="52"/>
      <c r="D276" s="52"/>
      <c r="E276" s="52"/>
      <c r="F276" s="52"/>
      <c r="G276" s="52"/>
      <c r="H276" s="52"/>
      <c r="I276" s="52"/>
      <c r="J276" s="52"/>
    </row>
    <row r="277" s="5" customFormat="1" ht="17.25" spans="1:10">
      <c r="A277" s="52"/>
      <c r="B277" s="52"/>
      <c r="C277" s="52"/>
      <c r="D277" s="52"/>
      <c r="E277" s="52"/>
      <c r="F277" s="52"/>
      <c r="G277" s="52"/>
      <c r="H277" s="52"/>
      <c r="I277" s="52"/>
      <c r="J277" s="52"/>
    </row>
    <row r="278" s="5" customFormat="1" ht="17.25" spans="1:10">
      <c r="A278" s="52"/>
      <c r="B278" s="52"/>
      <c r="C278" s="52"/>
      <c r="D278" s="52"/>
      <c r="E278" s="52"/>
      <c r="F278" s="52"/>
      <c r="G278" s="52"/>
      <c r="H278" s="52"/>
      <c r="I278" s="52"/>
      <c r="J278" s="52"/>
    </row>
    <row r="279" s="5" customFormat="1" ht="17.25" spans="1:10">
      <c r="A279" s="52"/>
      <c r="B279" s="52"/>
      <c r="C279" s="52"/>
      <c r="D279" s="52"/>
      <c r="E279" s="52"/>
      <c r="F279" s="52"/>
      <c r="G279" s="52"/>
      <c r="H279" s="52"/>
      <c r="I279" s="52"/>
      <c r="J279" s="52"/>
    </row>
    <row r="280" s="5" customFormat="1" ht="17.25" spans="1:10">
      <c r="A280" s="52"/>
      <c r="B280" s="52"/>
      <c r="C280" s="52"/>
      <c r="D280" s="52"/>
      <c r="E280" s="52"/>
      <c r="F280" s="52"/>
      <c r="G280" s="52"/>
      <c r="H280" s="52"/>
      <c r="I280" s="52"/>
      <c r="J280" s="52"/>
    </row>
    <row r="281" s="5" customFormat="1" ht="17.25" spans="1:10">
      <c r="A281" s="52"/>
      <c r="B281" s="52"/>
      <c r="C281" s="52"/>
      <c r="D281" s="52"/>
      <c r="E281" s="52"/>
      <c r="F281" s="52"/>
      <c r="G281" s="52"/>
      <c r="H281" s="52"/>
      <c r="I281" s="52"/>
      <c r="J281" s="52"/>
    </row>
    <row r="282" s="5" customFormat="1" ht="17.25" spans="1:10">
      <c r="A282" s="52"/>
      <c r="B282" s="52"/>
      <c r="C282" s="52"/>
      <c r="D282" s="52"/>
      <c r="E282" s="52"/>
      <c r="F282" s="52"/>
      <c r="G282" s="52"/>
      <c r="H282" s="52"/>
      <c r="I282" s="52"/>
      <c r="J282" s="52"/>
    </row>
    <row r="283" s="5" customFormat="1" ht="17.25" spans="1:10">
      <c r="A283" s="52"/>
      <c r="B283" s="52"/>
      <c r="C283" s="52"/>
      <c r="D283" s="52"/>
      <c r="E283" s="52"/>
      <c r="F283" s="52"/>
      <c r="G283" s="52"/>
      <c r="H283" s="52"/>
      <c r="I283" s="52"/>
      <c r="J283" s="52"/>
    </row>
    <row r="284" s="5" customFormat="1" ht="17.25" spans="1:10">
      <c r="A284" s="52"/>
      <c r="B284" s="52"/>
      <c r="C284" s="52"/>
      <c r="D284" s="52"/>
      <c r="E284" s="52"/>
      <c r="F284" s="52"/>
      <c r="G284" s="52"/>
      <c r="H284" s="52"/>
      <c r="I284" s="52"/>
      <c r="J284" s="52"/>
    </row>
    <row r="285" s="5" customFormat="1" ht="17.25" spans="1:10">
      <c r="A285" s="52"/>
      <c r="B285" s="52"/>
      <c r="C285" s="52"/>
      <c r="D285" s="52"/>
      <c r="E285" s="52"/>
      <c r="F285" s="52"/>
      <c r="G285" s="52"/>
      <c r="H285" s="52"/>
      <c r="I285" s="52"/>
      <c r="J285" s="52"/>
    </row>
    <row r="286" s="5" customFormat="1" ht="17.25" spans="1:10">
      <c r="A286" s="52"/>
      <c r="B286" s="52"/>
      <c r="C286" s="52"/>
      <c r="D286" s="52"/>
      <c r="E286" s="52"/>
      <c r="F286" s="52"/>
      <c r="G286" s="52"/>
      <c r="H286" s="52"/>
      <c r="I286" s="52"/>
      <c r="J286" s="52"/>
    </row>
    <row r="287" s="5" customFormat="1" ht="17.25" spans="1:10">
      <c r="A287" s="52"/>
      <c r="B287" s="52"/>
      <c r="C287" s="52"/>
      <c r="D287" s="52"/>
      <c r="E287" s="52"/>
      <c r="F287" s="52"/>
      <c r="G287" s="52"/>
      <c r="H287" s="52"/>
      <c r="I287" s="52"/>
      <c r="J287" s="52"/>
    </row>
  </sheetData>
  <mergeCells count="4">
    <mergeCell ref="O3:W3"/>
    <mergeCell ref="A4:J4"/>
    <mergeCell ref="B31:H31"/>
    <mergeCell ref="A32:J32"/>
  </mergeCells>
  <printOptions horizontalCentered="1" gridLines="1"/>
  <pageMargins left="0" right="0.0784722222222222" top="0.236111111111111" bottom="0.275" header="0.156944444444444" footer="0.298611111111111"/>
  <pageSetup paperSize="9" scale="70" fitToHeight="0" orientation="landscape" horizontalDpi="600" verticalDpi="1200"/>
  <headerFooter/>
  <drawing r:id="rId1"/>
  <legacyDrawing r:id="rId2"/>
  <oleObjects>
    <mc:AlternateContent xmlns:mc="http://schemas.openxmlformats.org/markup-compatibility/2006">
      <mc:Choice Requires="x14">
        <oleObject shapeId="3073" progId="StaticDib" r:id="rId3">
          <objectPr defaultSize="0">
            <anchor moveWithCells="1" sizeWithCells="1">
              <from>
                <xdr:col>3</xdr:col>
                <xdr:colOff>591820</xdr:colOff>
                <xdr:row>12</xdr:row>
                <xdr:rowOff>12065</xdr:rowOff>
              </from>
              <to>
                <xdr:col>4</xdr:col>
                <xdr:colOff>1419860</xdr:colOff>
                <xdr:row>12</xdr:row>
                <xdr:rowOff>421640</xdr:rowOff>
              </to>
            </anchor>
          </objectPr>
        </oleObject>
      </mc:Choice>
      <mc:Fallback>
        <oleObject shapeId="3073" progId="StaticDib"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汇总 </vt:lpstr>
      <vt:lpstr>编制说明 </vt:lpstr>
      <vt:lpstr>一、开办费明细</vt:lpstr>
      <vt:lpstr>二、01 精装清单</vt:lpstr>
      <vt:lpstr>二、02机电清单</vt:lpstr>
      <vt:lpstr>二、03结构及其他零星工程清单</vt:lpstr>
      <vt:lpstr>二、04厨房设备供货安装工程清单</vt:lpstr>
      <vt:lpstr>二、05干蒸房工程量清单</vt:lpstr>
      <vt:lpstr>二、06湿蒸房工程量清单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shengrf</dc:creator>
  <cp:lastModifiedBy>叶渭淋</cp:lastModifiedBy>
  <dcterms:created xsi:type="dcterms:W3CDTF">2023-08-25T11:09:00Z</dcterms:created>
  <cp:lastPrinted>2023-10-26T02:36:00Z</cp:lastPrinted>
  <dcterms:modified xsi:type="dcterms:W3CDTF">2026-10-22T01:51:37Z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8FE3F82A1B3444EBA76C068A5C525FB8_13</vt:lpwstr>
  </property>
  <property fmtid="{D5CDD505-2E9C-101B-9397-08002B2CF9AE}" pid="3" name="KSOProductBuildVer">
    <vt:lpwstr>2052-12.1.0.29161</vt:lpwstr>
  </property>
  <property fmtid="{D5CDD505-2E9C-101B-9397-08002B2CF9AE}" pid="4" name="KSOReadingLayout">
    <vt:bool>true</vt:bool>
  </property>
  <property fmtid="{D5CDD505-2E9C-101B-9397-08002B2CF9AE}" pid="5" name="CalculationRule">
    <vt:i4>0</vt:i4>
  </property>
</Properties>
</file>