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總表 - 至2019年12月以前損益總表" sheetId="2" r:id="rId5"/>
    <sheet name="總表 - 團隊現金流最低應保持水位" sheetId="3" r:id="rId6"/>
    <sheet name="總表 - 營運基金" sheetId="4" r:id="rId7"/>
    <sheet name="總表 - 製作預留款" sheetId="5" r:id="rId8"/>
    <sheet name="收入項 - 匯率計算" sheetId="6" r:id="rId9"/>
    <sheet name="收入項 - 團隊現金" sheetId="7" r:id="rId10"/>
    <sheet name="收入項 - USD to TWD" sheetId="8" r:id="rId11"/>
    <sheet name="收入項 - NZD to TWD" sheetId="9" r:id="rId12"/>
    <sheet name="收入項 - EUR to TWD" sheetId="10" r:id="rId13"/>
    <sheet name="收入項 - 待收款項 2018 1月" sheetId="11" r:id="rId14"/>
    <sheet name="收入項 - 待收款項 2018 2月" sheetId="12" r:id="rId15"/>
    <sheet name="收入項 - 待收款項 2018 3月" sheetId="13" r:id="rId16"/>
    <sheet name="收入項 - 待收款項 2018 4月" sheetId="14" r:id="rId17"/>
    <sheet name="收入項 - 待收款項 2018 5月" sheetId="15" r:id="rId18"/>
    <sheet name="收入項 - 待收款項 2018 6月" sheetId="16" r:id="rId19"/>
    <sheet name="收入項 - 待收款項 2018 7月" sheetId="17" r:id="rId20"/>
    <sheet name="收入項 - 待收款項 2018 8月" sheetId="18" r:id="rId21"/>
    <sheet name="收入項 - 待收款項 2018 9月" sheetId="19" r:id="rId22"/>
    <sheet name="收入項 - 待收款項 2018 10月" sheetId="20" r:id="rId23"/>
    <sheet name="收入項 - 待收款項 2018 11月" sheetId="21" r:id="rId24"/>
    <sheet name="收入項 - 待收款項 2018 12月" sheetId="22" r:id="rId25"/>
    <sheet name="收入項 - 待收款項 2019 1月" sheetId="23" r:id="rId26"/>
    <sheet name="收入項 - 待收款項 2019 2月" sheetId="24" r:id="rId27"/>
    <sheet name="收入項 - 待收款項 2019 3月" sheetId="25" r:id="rId28"/>
    <sheet name="收入項 - 待收款項 2019 4月" sheetId="26" r:id="rId29"/>
    <sheet name="收入項 - 待收款項 2019 5月" sheetId="27" r:id="rId30"/>
    <sheet name="收入項 - 待收款項 2019 6月" sheetId="28" r:id="rId31"/>
    <sheet name="收入項 - 待收款項 2019 7月" sheetId="29" r:id="rId32"/>
    <sheet name="收入項 - 待收款項 2019 8月" sheetId="30" r:id="rId33"/>
    <sheet name="收入項 - 待收款項 2019 9月" sheetId="31" r:id="rId34"/>
    <sheet name="收入項 - 待收款項 2019 10月" sheetId="32" r:id="rId35"/>
    <sheet name="收入項 - 待收款項 2019 11月" sheetId="33" r:id="rId36"/>
    <sheet name="收入項 - 待收款項 2019 12月" sheetId="34" r:id="rId37"/>
    <sheet name="收入項 - Drawings" sheetId="35" r:id="rId38"/>
    <sheet name="支出與現金流 - 現金流曲線圖" sheetId="36" r:id="rId39"/>
    <sheet name="支出與現金流 - 待付款項 2019 1月" sheetId="37" r:id="rId40"/>
    <sheet name="支出與現金流 - 待付款項 2019 2月" sheetId="38" r:id="rId41"/>
    <sheet name="支出與現金流 - 待付款項 2019 3月" sheetId="39" r:id="rId42"/>
    <sheet name="支出與現金流 - 待付款項 2019 4月" sheetId="40" r:id="rId43"/>
    <sheet name="支出與現金流 - 待付款項 2019 5月" sheetId="41" r:id="rId44"/>
    <sheet name="支出與現金流 - 待付款項 2019 6月" sheetId="42" r:id="rId45"/>
    <sheet name="支出與現金流 - 待付款項 2019 7月" sheetId="43" r:id="rId46"/>
    <sheet name="支出與現金流 - 待付款項 2019 8月" sheetId="44" r:id="rId47"/>
    <sheet name="支出與現金流 - 待付款項 2019 9月" sheetId="45" r:id="rId48"/>
    <sheet name="支出與現金流 - 待付款項 2019 10月" sheetId="46" r:id="rId49"/>
    <sheet name="支出與現金流 - 待付款項 2019 11月" sheetId="47" r:id="rId50"/>
    <sheet name="支出與現金流 - 待付款項 2019 12月" sheetId="48" r:id="rId51"/>
    <sheet name="支出與現金流 - 待付款項 2020 1月" sheetId="49" r:id="rId52"/>
    <sheet name="支出與現金流 - 待付款項 2020 2月" sheetId="50" r:id="rId53"/>
    <sheet name="支出與現金流 - 待付款項 2020 3月" sheetId="51" r:id="rId54"/>
    <sheet name="支出與現金流 - 待付款項 2020 4月" sheetId="52" r:id="rId55"/>
    <sheet name="支出與現金流 - 待付款項 2020 5月" sheetId="53" r:id="rId56"/>
    <sheet name="支出與現金流 - 待付款項 2020 6月" sheetId="54" r:id="rId57"/>
    <sheet name="支出與現金流 - 待付款項 2020 7月" sheetId="55" r:id="rId58"/>
    <sheet name="支出與現金流 - 待付款項 2020 8月" sheetId="56" r:id="rId59"/>
    <sheet name="支出與現金流 - 待付款項 2020 9月" sheetId="57" r:id="rId60"/>
    <sheet name="支出與現金流 - 待付款項 2020 10月" sheetId="58" r:id="rId61"/>
    <sheet name="支出與現金流 - 待付款項 2020 11月" sheetId="59" r:id="rId62"/>
    <sheet name="支出與現金流 - 待付款項 2020 12月" sheetId="60" r:id="rId63"/>
    <sheet name="支出與現金流 - Drawings" sheetId="61" r:id="rId64"/>
    <sheet name="2018流水帳 - 2018台幣帳戶流水帳" sheetId="62" r:id="rId65"/>
    <sheet name="作品A - 收入" sheetId="63" r:id="rId66"/>
    <sheet name="作品A - 支出 - 人事費" sheetId="64" r:id="rId67"/>
    <sheet name="作品A - 支出 - 製作費-1" sheetId="65" r:id="rId68"/>
    <sheet name="作品A - 支出 - 事務費" sheetId="66" r:id="rId69"/>
    <sheet name="作品A - 支出 - 旅運費" sheetId="67" r:id="rId70"/>
    <sheet name="月常態開支 - 2019 團隊月常態開支" sheetId="68" r:id="rId71"/>
    <sheet name="月常態開支 - 常用項目計算機" sheetId="69" r:id="rId72"/>
    <sheet name="2018外幣流水帳 - 2018 外幣戶頭流水帳（美金）" sheetId="70" r:id="rId73"/>
    <sheet name="2018外幣流水帳 - 2018 外幣戶頭流水帳（歐元）" sheetId="71" r:id="rId74"/>
    <sheet name="2018外幣流水帳 - 2018 外幣戶頭流水帳（紐西蘭幣）" sheetId="72" r:id="rId75"/>
    <sheet name="稅金項 - 需預留稅金明細" sheetId="73" r:id="rId76"/>
    <sheet name="稅金項 - 已繳稅金明細" sheetId="74" r:id="rId77"/>
    <sheet name="稅金項 - 退稅明細" sheetId="75" r:id="rId78"/>
    <sheet name="稅金項 - 未來退稅項目" sheetId="76" r:id="rId79"/>
    <sheet name="稅金項 - Drawings" sheetId="77" r:id="rId80"/>
  </sheets>
</workbook>
</file>

<file path=xl/sharedStrings.xml><?xml version="1.0" encoding="utf-8"?>
<sst xmlns="http://schemas.openxmlformats.org/spreadsheetml/2006/main" uniqueCount="364">
  <si>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</si>
  <si>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</si>
  <si>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</si>
  <si>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</si>
  <si>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總表</t>
  </si>
  <si>
    <t>至2019年12月以前損益總表</t>
  </si>
  <si>
    <t>總表 - 至2019年12月以前損益總表</t>
  </si>
  <si>
    <t>收入</t>
  </si>
  <si>
    <t>支出</t>
  </si>
  <si>
    <t>小計</t>
  </si>
  <si>
    <t>備註</t>
  </si>
  <si>
    <t>團隊現金</t>
  </si>
  <si>
    <t>待收款總計</t>
  </si>
  <si>
    <t>待付款(至2019年12月)</t>
  </si>
  <si>
    <t>《作品Ａ》待支出預算</t>
  </si>
  <si>
    <t>需預留稅金</t>
  </si>
  <si>
    <t>團隊營運基金（需留存）</t>
  </si>
  <si>
    <t>借款</t>
  </si>
  <si>
    <t>製作預留款</t>
  </si>
  <si>
    <t>實驗預算</t>
  </si>
  <si>
    <t>其他待付款總計</t>
  </si>
  <si>
    <t>巡演預付款（未完成巡演前先增列為支出收支相抵為0，待完成後才正式列為收入）</t>
  </si>
  <si>
    <t>自籌款</t>
  </si>
  <si>
    <t>損益總計</t>
  </si>
  <si>
    <t>結餘可額外支撐營運時間（月計）</t>
  </si>
  <si>
    <t>個月</t>
  </si>
  <si>
    <t>團隊現金流最低應保持水位</t>
  </si>
  <si>
    <t>總表 - 團隊現金流最低應保持水位</t>
  </si>
  <si>
    <t>金額</t>
  </si>
  <si>
    <t>理想水位線</t>
  </si>
  <si>
    <t>營運基金</t>
  </si>
  <si>
    <t>總表 - 營運基金</t>
  </si>
  <si>
    <t>營運基金2018</t>
  </si>
  <si>
    <t>安全水位線/月</t>
  </si>
  <si>
    <t>目標(12個月)</t>
  </si>
  <si>
    <t>距離理想水位線/月</t>
  </si>
  <si>
    <t>估計達成時間(年)</t>
  </si>
  <si>
    <t>總表 - 製作預留款</t>
  </si>
  <si>
    <t>旅費</t>
  </si>
  <si>
    <t>廠商尾款</t>
  </si>
  <si>
    <t>收入項</t>
  </si>
  <si>
    <t>匯率計算</t>
  </si>
  <si>
    <t>收入項 - 匯率計算</t>
  </si>
  <si>
    <t>幣別</t>
  </si>
  <si>
    <t>即時更新</t>
  </si>
  <si>
    <t>美金兌台幣匯率</t>
  </si>
  <si>
    <t>歐元兌台幣匯率</t>
  </si>
  <si>
    <t>紐西蘭幣兌台幣匯率</t>
  </si>
  <si>
    <t>收入項 - 團隊現金</t>
  </si>
  <si>
    <t>帳戶</t>
  </si>
  <si>
    <t>摘要</t>
  </si>
  <si>
    <t>團隊營運帳戶</t>
  </si>
  <si>
    <t>團隊台幣帳戶餘額</t>
  </si>
  <si>
    <t>帳戶可動用現金總計（含外幣）</t>
  </si>
  <si>
    <t>扣除稅金預留款</t>
  </si>
  <si>
    <t>外幣帳戶現金（美金）</t>
  </si>
  <si>
    <t>外幣帳戶現金（歐元）</t>
  </si>
  <si>
    <t>外幣帳戶現金（紐西蘭幣）</t>
  </si>
  <si>
    <t>基金帳戶</t>
  </si>
  <si>
    <t>代購票款現金</t>
  </si>
  <si>
    <t>稅金預留款</t>
  </si>
  <si>
    <t>總計</t>
  </si>
  <si>
    <t>USD to TWD</t>
  </si>
  <si>
    <t>收入項 - USD to TWD</t>
  </si>
  <si>
    <t>usd</t>
  </si>
  <si>
    <t>twd</t>
  </si>
  <si>
    <t>NZD to TWD</t>
  </si>
  <si>
    <t>收入項 - NZD to TWD</t>
  </si>
  <si>
    <t>nzd</t>
  </si>
  <si>
    <t>EUR to TWD</t>
  </si>
  <si>
    <t>收入項 - EUR to TWD</t>
  </si>
  <si>
    <t>eur</t>
  </si>
  <si>
    <t>待收款項 2018 1月</t>
  </si>
  <si>
    <t>收入項 - 待收款項 2018 1月</t>
  </si>
  <si>
    <t>日期</t>
  </si>
  <si>
    <t>台幣金額</t>
  </si>
  <si>
    <t>外幣金額 USD</t>
  </si>
  <si>
    <t>外幣金額 EUR</t>
  </si>
  <si>
    <t>兌台幣總計</t>
  </si>
  <si>
    <t>待收款項 2018 2月</t>
  </si>
  <si>
    <t>收入項 - 待收款項 2018 2月</t>
  </si>
  <si>
    <t>待收款項 2018 3月</t>
  </si>
  <si>
    <t>收入項 - 待收款項 2018 3月</t>
  </si>
  <si>
    <t>待收款項 2018 4月</t>
  </si>
  <si>
    <t>收入項 - 待收款項 2018 4月</t>
  </si>
  <si>
    <t>待收款項 2018 5月</t>
  </si>
  <si>
    <t>收入項 - 待收款項 2018 5月</t>
  </si>
  <si>
    <t>待收款項 2018 6月</t>
  </si>
  <si>
    <t>收入項 - 待收款項 2018 6月</t>
  </si>
  <si>
    <t>待收款項 2018 7月</t>
  </si>
  <si>
    <t>收入項 - 待收款項 2018 7月</t>
  </si>
  <si>
    <t>待收款項 2018 8月</t>
  </si>
  <si>
    <t>收入項 - 待收款項 2018 8月</t>
  </si>
  <si>
    <t>待收款項 2018 9月</t>
  </si>
  <si>
    <t>收入項 - 待收款項 2018 9月</t>
  </si>
  <si>
    <t>待收款項 2018 10月</t>
  </si>
  <si>
    <t>收入項 - 待收款項 2018 10月</t>
  </si>
  <si>
    <t>待收款項 2018 11月</t>
  </si>
  <si>
    <t>收入項 - 待收款項 2018 11月</t>
  </si>
  <si>
    <t>待收款項 2018 12月</t>
  </si>
  <si>
    <t>收入項 - 待收款項 2018 12月</t>
  </si>
  <si>
    <t>待收款項 2019 1月</t>
  </si>
  <si>
    <t>收入項 - 待收款項 2019 1月</t>
  </si>
  <si>
    <t>待收款項 2019 2月</t>
  </si>
  <si>
    <t>收入項 - 待收款項 2019 2月</t>
  </si>
  <si>
    <t>待收款項 2019 3月</t>
  </si>
  <si>
    <t>收入項 - 待收款項 2019 3月</t>
  </si>
  <si>
    <t>待收款項 2019 4月</t>
  </si>
  <si>
    <t>收入項 - 待收款項 2019 4月</t>
  </si>
  <si>
    <t>待收款項 2019 5月</t>
  </si>
  <si>
    <t>收入項 - 待收款項 2019 5月</t>
  </si>
  <si>
    <t>待收款項 2019 6月</t>
  </si>
  <si>
    <t>收入項 - 待收款項 2019 6月</t>
  </si>
  <si>
    <t>待收款項 2019 7月</t>
  </si>
  <si>
    <t>收入項 - 待收款項 2019 7月</t>
  </si>
  <si>
    <t>待收款項 2019 8月</t>
  </si>
  <si>
    <t>收入項 - 待收款項 2019 8月</t>
  </si>
  <si>
    <t>待收款項 2019 9月</t>
  </si>
  <si>
    <t>收入項 - 待收款項 2019 9月</t>
  </si>
  <si>
    <t>待收款項 2019 10月</t>
  </si>
  <si>
    <t>收入項 - 待收款項 2019 10月</t>
  </si>
  <si>
    <t>待收款項 2019 11月</t>
  </si>
  <si>
    <t>收入項 - 待收款項 2019 11月</t>
  </si>
  <si>
    <t>待收款項 2019 12月</t>
  </si>
  <si>
    <t>收入項 - 待收款項 2019 12月</t>
  </si>
  <si>
    <t>“All Drawings from the Sheet”</t>
  </si>
  <si>
    <t>收入項 - Drawings</t>
  </si>
  <si>
    <t>支出與現金流</t>
  </si>
  <si>
    <t>現金流曲線圖</t>
  </si>
  <si>
    <t>支出與現金流 - 現金流曲線圖</t>
  </si>
  <si>
    <t>項目 / 月份</t>
  </si>
  <si>
    <t>2019 / 1</t>
  </si>
  <si>
    <t>2020 / 1</t>
  </si>
  <si>
    <t>待付款總計</t>
  </si>
  <si>
    <t>月份現金</t>
  </si>
  <si>
    <t>月待收款</t>
  </si>
  <si>
    <t>月現金流</t>
  </si>
  <si>
    <t>待付款項 2019 1月</t>
  </si>
  <si>
    <t>支出與現金流 - 待付款項 2019 1月</t>
  </si>
  <si>
    <t>付款日期</t>
  </si>
  <si>
    <t>收款人名稱</t>
  </si>
  <si>
    <t>預算科目</t>
  </si>
  <si>
    <t>支出金額 NTD</t>
  </si>
  <si>
    <t>支出金額 USD</t>
  </si>
  <si>
    <t>支出金額 EUR</t>
  </si>
  <si>
    <t>備註/小計</t>
  </si>
  <si>
    <t>經手人</t>
  </si>
  <si>
    <t>單據</t>
  </si>
  <si>
    <t>說明</t>
  </si>
  <si>
    <t>匯款銀行資料</t>
  </si>
  <si>
    <t>本月待付款總計</t>
  </si>
  <si>
    <t>待付款換算台幣總計</t>
  </si>
  <si>
    <t>本月份現金估計 NTD</t>
  </si>
  <si>
    <t>本月待收款項 NTD</t>
  </si>
  <si>
    <t>本月現金流 NTD</t>
  </si>
  <si>
    <t>待付款項 2019 2月</t>
  </si>
  <si>
    <t>支出與現金流 - 待付款項 2019 2月</t>
  </si>
  <si>
    <t>待付款項 2019 3月</t>
  </si>
  <si>
    <t>支出與現金流 - 待付款項 2019 3月</t>
  </si>
  <si>
    <t>待付款項 2019 4月</t>
  </si>
  <si>
    <t>支出與現金流 - 待付款項 2019 4月</t>
  </si>
  <si>
    <t>待付款項 2019 5月</t>
  </si>
  <si>
    <t>支出與現金流 - 待付款項 2019 5月</t>
  </si>
  <si>
    <t>待付款項 2019 6月</t>
  </si>
  <si>
    <t>支出與現金流 - 待付款項 2019 6月</t>
  </si>
  <si>
    <t>待付款項 2019 7月</t>
  </si>
  <si>
    <t>支出與現金流 - 待付款項 2019 7月</t>
  </si>
  <si>
    <t>待付款項 2019 8月</t>
  </si>
  <si>
    <t>支出與現金流 - 待付款項 2019 8月</t>
  </si>
  <si>
    <t>待付款項 2019 9月</t>
  </si>
  <si>
    <t>支出與現金流 - 待付款項 2019 9月</t>
  </si>
  <si>
    <t>待付款項 2019 10月</t>
  </si>
  <si>
    <t>支出與現金流 - 待付款項 2019 10月</t>
  </si>
  <si>
    <t>待付款項 2019 11月</t>
  </si>
  <si>
    <t>支出與現金流 - 待付款項 2019 11月</t>
  </si>
  <si>
    <t>待付款項 2019 12月</t>
  </si>
  <si>
    <t>支出與現金流 - 待付款項 2019 12月</t>
  </si>
  <si>
    <t>待付款項 2020 1月</t>
  </si>
  <si>
    <t>支出與現金流 - 待付款項 2020 1月</t>
  </si>
  <si>
    <t>待付款項 2020 2月</t>
  </si>
  <si>
    <t>支出與現金流 - 待付款項 2020 2月</t>
  </si>
  <si>
    <t>待付款項 2020 3月</t>
  </si>
  <si>
    <t>支出與現金流 - 待付款項 2020 3月</t>
  </si>
  <si>
    <t>待付款項 2020 4月</t>
  </si>
  <si>
    <t>支出與現金流 - 待付款項 2020 4月</t>
  </si>
  <si>
    <t>待付款項 2020 5月</t>
  </si>
  <si>
    <t>支出與現金流 - 待付款項 2020 5月</t>
  </si>
  <si>
    <t>待付款項 2020 6月</t>
  </si>
  <si>
    <t>支出與現金流 - 待付款項 2020 6月</t>
  </si>
  <si>
    <t>待付款項 2020 7月</t>
  </si>
  <si>
    <t>支出與現金流 - 待付款項 2020 7月</t>
  </si>
  <si>
    <t>待付款項 2020 8月</t>
  </si>
  <si>
    <t>支出與現金流 - 待付款項 2020 8月</t>
  </si>
  <si>
    <t>待付款項 2020 9月</t>
  </si>
  <si>
    <t>支出與現金流 - 待付款項 2020 9月</t>
  </si>
  <si>
    <t>待付款項 2020 10月</t>
  </si>
  <si>
    <t>支出與現金流 - 待付款項 2020 10月</t>
  </si>
  <si>
    <t>待付款項 2020 11月</t>
  </si>
  <si>
    <t>支出與現金流 - 待付款項 2020 11月</t>
  </si>
  <si>
    <t>待付款項 2020 12月</t>
  </si>
  <si>
    <t>支出與現金流 - 待付款項 2020 12月</t>
  </si>
  <si>
    <t>支出與現金流 - Drawings</t>
  </si>
  <si>
    <t>2018流水帳</t>
  </si>
  <si>
    <t>2018台幣帳戶流水帳</t>
  </si>
  <si>
    <t>2018流水帳 - 2018台幣帳戶流水帳</t>
  </si>
  <si>
    <t>公款現金支出</t>
  </si>
  <si>
    <t>已核銷</t>
  </si>
  <si>
    <t>單據位置</t>
  </si>
  <si>
    <t>目前餘額</t>
  </si>
  <si>
    <t>作品A</t>
  </si>
  <si>
    <t>作品A - 收入</t>
  </si>
  <si>
    <t>預算總表</t>
  </si>
  <si>
    <t xml:space="preserve">  收入</t>
  </si>
  <si>
    <t>項目</t>
  </si>
  <si>
    <t>細目</t>
  </si>
  <si>
    <t>預算金額</t>
  </si>
  <si>
    <t>委製</t>
  </si>
  <si>
    <t>補助</t>
  </si>
  <si>
    <t>贊助</t>
  </si>
  <si>
    <t>收入合計NT$</t>
  </si>
  <si>
    <t>支出 - 人事費</t>
  </si>
  <si>
    <t>作品A - 支出 - 人事費</t>
  </si>
  <si>
    <t xml:space="preserve">  支出</t>
  </si>
  <si>
    <t>待付款</t>
  </si>
  <si>
    <t>已支出</t>
  </si>
  <si>
    <t>一. 人事費</t>
  </si>
  <si>
    <t>編舞暨舞者 排練費</t>
  </si>
  <si>
    <t>執行週期6個月，一日排練5小時，一週五日。</t>
  </si>
  <si>
    <t>編舞暨舞者 演出費</t>
  </si>
  <si>
    <t>編舞費</t>
  </si>
  <si>
    <t>舞者A 排練費</t>
  </si>
  <si>
    <t>舞者A 演出費</t>
  </si>
  <si>
    <t>燈光設計</t>
  </si>
  <si>
    <t>錄影記錄</t>
  </si>
  <si>
    <t>演出錄影。</t>
  </si>
  <si>
    <t>攝影記錄</t>
  </si>
  <si>
    <t>劇照拍攝。</t>
  </si>
  <si>
    <t>支出 - 製作費-1</t>
  </si>
  <si>
    <t>作品A - 支出 - 製作費-1</t>
  </si>
  <si>
    <t>二. 製作費</t>
  </si>
  <si>
    <t>場地</t>
  </si>
  <si>
    <t>排練場租</t>
  </si>
  <si>
    <t>（若為長期租用即標示 __ 個月。）（若為專案租用即說明共 __ 時段、一時段租金，總計 __ 元。）</t>
  </si>
  <si>
    <t>排練場水電</t>
  </si>
  <si>
    <t>若為長期租用即標示 __ 個月。</t>
  </si>
  <si>
    <t>排練場保全費</t>
  </si>
  <si>
    <t>若有使用需求，即標示 __ 個月。</t>
  </si>
  <si>
    <t>設備</t>
  </si>
  <si>
    <t>器材名稱</t>
  </si>
  <si>
    <t>簡述器材設備品項及用途。</t>
  </si>
  <si>
    <t>材料費</t>
  </si>
  <si>
    <t>道具</t>
  </si>
  <si>
    <t>版權</t>
  </si>
  <si>
    <t>音樂版權費</t>
  </si>
  <si>
    <r>
      <rPr>
        <sz val="10"/>
        <color indexed="8"/>
        <rFont val="Helvetica Neue"/>
      </rPr>
      <t>曲目數量 x 曲目授權費，總計 __ 元。（請詢問MÜST社團法人中華音樂著作權協會，本計算方式僅適用於台灣，各國版權收費規定不同。）</t>
    </r>
    <r>
      <rPr>
        <u val="single"/>
        <sz val="10"/>
        <color indexed="8"/>
        <rFont val="Helvetica Neue"/>
      </rPr>
      <t>點選連結前往</t>
    </r>
    <r>
      <rPr>
        <sz val="10"/>
        <color indexed="8"/>
        <rFont val="Helvetica Neue"/>
      </rPr>
      <t>。</t>
    </r>
  </si>
  <si>
    <t>服裝</t>
  </si>
  <si>
    <t>服裝預算，一人 ____ 元，共 ____ 元。</t>
  </si>
  <si>
    <t>支出 - 事務費</t>
  </si>
  <si>
    <t>作品A - 支出 - 事務費</t>
  </si>
  <si>
    <t>三. 事務費</t>
  </si>
  <si>
    <t>郵、電、交通費</t>
  </si>
  <si>
    <t>行政事務雜支。</t>
  </si>
  <si>
    <t>保險費</t>
  </si>
  <si>
    <t>意外險。</t>
  </si>
  <si>
    <t>雜支</t>
  </si>
  <si>
    <t>預列雜項預算，以應不時之需。</t>
  </si>
  <si>
    <t>支出 - 旅運費</t>
  </si>
  <si>
    <t>作品A - 支出 - 旅運費</t>
  </si>
  <si>
    <t>四. 旅運費</t>
  </si>
  <si>
    <t>運送費</t>
  </si>
  <si>
    <t>某地區？趟。</t>
  </si>
  <si>
    <t>支出合計NT$</t>
  </si>
  <si>
    <t>收支淨值NT$</t>
  </si>
  <si>
    <t>月常態開支</t>
  </si>
  <si>
    <t>2019 團隊月常態開支</t>
  </si>
  <si>
    <t>月常態開支 - 2019 團隊月常態開支</t>
  </si>
  <si>
    <t>付款週期</t>
  </si>
  <si>
    <t>至年底預算需求</t>
  </si>
  <si>
    <t>每月初</t>
  </si>
  <si>
    <t>A</t>
  </si>
  <si>
    <t>月份薪資</t>
  </si>
  <si>
    <t>人事費</t>
  </si>
  <si>
    <t>月份稅金</t>
  </si>
  <si>
    <t>稅金</t>
  </si>
  <si>
    <t>月份勞保</t>
  </si>
  <si>
    <t>勞保費</t>
  </si>
  <si>
    <t>月份健保</t>
  </si>
  <si>
    <t>健保費</t>
  </si>
  <si>
    <t>雇主提繳月份退休金</t>
  </si>
  <si>
    <t>退休金</t>
  </si>
  <si>
    <t>B</t>
  </si>
  <si>
    <t>？</t>
  </si>
  <si>
    <t>人事費小計</t>
  </si>
  <si>
    <t>工作空間房租預算</t>
  </si>
  <si>
    <t>事務費</t>
  </si>
  <si>
    <t>工作空間水電預算</t>
  </si>
  <si>
    <t>會計處理費</t>
  </si>
  <si>
    <t>每月預算</t>
  </si>
  <si>
    <t>行政事務開銷</t>
  </si>
  <si>
    <t>創作者學習費</t>
  </si>
  <si>
    <t>事務</t>
  </si>
  <si>
    <t>實驗材料費</t>
  </si>
  <si>
    <t>事務 / 材料費</t>
  </si>
  <si>
    <t>書籍、音樂購買、各類課程、觀賞演出、實驗硬體設備材料。</t>
  </si>
  <si>
    <t>表演者學習費</t>
  </si>
  <si>
    <t>一人預算一個月為1000元，可運用於書籍購買、觀賞電影、課程報名等學習項目，為未來計劃做準備。</t>
  </si>
  <si>
    <t>年繳</t>
  </si>
  <si>
    <t>工作空間月保全預算</t>
  </si>
  <si>
    <t>工作空間月保險預算</t>
  </si>
  <si>
    <t>事務費小計</t>
  </si>
  <si>
    <t>每月常態開支</t>
  </si>
  <si>
    <t>年度倒數預算水位表（尚餘未付月份）</t>
  </si>
  <si>
    <t>至年底前需符合此現金水位</t>
  </si>
  <si>
    <t>年常態運作預算</t>
  </si>
  <si>
    <t>運算列</t>
  </si>
  <si>
    <t>對照列</t>
  </si>
  <si>
    <t>兩者需吻合</t>
  </si>
  <si>
    <t>常用項目計算機</t>
  </si>
  <si>
    <t>月常態開支 - 常用項目計算機</t>
  </si>
  <si>
    <t>預算（請輸入）</t>
  </si>
  <si>
    <t>稅額（請輸入）</t>
  </si>
  <si>
    <t>稅金（自動計算）</t>
  </si>
  <si>
    <t>實收金額（自動計算）</t>
  </si>
  <si>
    <t>薪資人事費</t>
  </si>
  <si>
    <t>專案人事費（扣二代健保）</t>
  </si>
  <si>
    <t>專案人事費（無二代健保）</t>
  </si>
  <si>
    <t>自訂項目</t>
  </si>
  <si>
    <t>2018外幣流水帳</t>
  </si>
  <si>
    <t>2018 外幣戶頭流水帳（美金）</t>
  </si>
  <si>
    <t>2018外幣流水帳 - 2018 外幣戶頭流水帳（美金）</t>
  </si>
  <si>
    <t>2018 外幣戶頭流水帳（歐元）</t>
  </si>
  <si>
    <t>2018外幣流水帳 - 2018 外幣戶頭流水帳（歐元）</t>
  </si>
  <si>
    <t>2018 外幣戶頭流水帳（紐西蘭幣）</t>
  </si>
  <si>
    <t>2018外幣流水帳 - 2018 外幣戶頭流水帳（紐西蘭幣）</t>
  </si>
  <si>
    <t>稅金項</t>
  </si>
  <si>
    <t>需預留稅金明細</t>
  </si>
  <si>
    <t>稅金項 - 需預留稅金明細</t>
  </si>
  <si>
    <t>姓名</t>
  </si>
  <si>
    <t>戶籍地址</t>
  </si>
  <si>
    <t>身份證字號</t>
  </si>
  <si>
    <t>出生年月日</t>
  </si>
  <si>
    <t>一月薪資/稅額</t>
  </si>
  <si>
    <t>執行業務所得/稅額</t>
  </si>
  <si>
    <t>二月薪資/稅額</t>
  </si>
  <si>
    <t>三月薪資/稅額</t>
  </si>
  <si>
    <t>四月薪資/稅額</t>
  </si>
  <si>
    <t>五月薪資/稅額</t>
  </si>
  <si>
    <t>六月薪資/稅額</t>
  </si>
  <si>
    <t>七月薪資/稅額</t>
  </si>
  <si>
    <t>八月薪資/稅額</t>
  </si>
  <si>
    <t>九月薪資/稅額</t>
  </si>
  <si>
    <t xml:space="preserve"> 十月薪資/稅額</t>
  </si>
  <si>
    <t>十一月薪資/稅額</t>
  </si>
  <si>
    <t>十二月薪資/稅額</t>
  </si>
  <si>
    <t>總額</t>
  </si>
  <si>
    <t>代扣金額</t>
  </si>
  <si>
    <t>繳稅金額</t>
  </si>
  <si>
    <t>已繳稅金明細</t>
  </si>
  <si>
    <t>稅金項 - 已繳稅金明細</t>
  </si>
  <si>
    <t>退稅明細</t>
  </si>
  <si>
    <t>稅金項 - 退稅明細</t>
  </si>
  <si>
    <t>未來退稅項目</t>
  </si>
  <si>
    <t>稅金項 - 未來退稅項目</t>
  </si>
  <si>
    <t>稅金項 - Drawings</t>
  </si>
</sst>
</file>

<file path=xl/styles.xml><?xml version="1.0" encoding="utf-8"?>
<styleSheet xmlns="http://schemas.openxmlformats.org/spreadsheetml/2006/main">
  <numFmts count="2">
    <numFmt numFmtId="0" formatCode="General"/>
    <numFmt numFmtId="59" formatCode="[$&quot;NT$&quot;]0.00"/>
  </numFmts>
  <fonts count="17">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0"/>
      <color indexed="8"/>
      <name val="Helvetica Neue"/>
    </font>
    <font>
      <sz val="12"/>
      <color indexed="8"/>
      <name val="Helvetica Neue"/>
    </font>
    <font>
      <b val="1"/>
      <sz val="10"/>
      <color indexed="20"/>
      <name val="Helvetica"/>
    </font>
    <font>
      <sz val="10"/>
      <color indexed="20"/>
      <name val="Helvetica"/>
    </font>
    <font>
      <sz val="10"/>
      <color indexed="22"/>
      <name val="Helvetica"/>
    </font>
    <font>
      <sz val="11"/>
      <color indexed="8"/>
      <name val="Helvetica"/>
    </font>
    <font>
      <b val="1"/>
      <sz val="12"/>
      <color indexed="8"/>
      <name val="Helvetica Neue"/>
    </font>
    <font>
      <sz val="10"/>
      <color indexed="24"/>
      <name val="Helvetica Neue"/>
    </font>
    <font>
      <b val="1"/>
      <sz val="10"/>
      <color indexed="8"/>
      <name val="Helvetica Neue"/>
    </font>
    <font>
      <u val="single"/>
      <sz val="10"/>
      <color indexed="8"/>
      <name val="Helvetica Neue"/>
    </font>
    <font>
      <b val="1"/>
      <sz val="10"/>
      <color indexed="24"/>
      <name val="Helvetica Neue"/>
    </font>
    <font>
      <sz val="12"/>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4"/>
        <bgColor auto="1"/>
      </patternFill>
    </fill>
    <fill>
      <patternFill patternType="solid">
        <fgColor indexed="18"/>
        <bgColor auto="1"/>
      </patternFill>
    </fill>
  </fills>
  <borders count="79">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6"/>
      </right>
      <top style="thin">
        <color indexed="14"/>
      </top>
      <bottom style="thin">
        <color indexed="16"/>
      </bottom>
      <diagonal/>
    </border>
    <border>
      <left style="thin">
        <color indexed="16"/>
      </left>
      <right style="thin">
        <color indexed="16"/>
      </right>
      <top style="thin">
        <color indexed="14"/>
      </top>
      <bottom style="thin">
        <color indexed="16"/>
      </bottom>
      <diagonal/>
    </border>
    <border>
      <left style="thin">
        <color indexed="16"/>
      </left>
      <right style="thin">
        <color indexed="13"/>
      </right>
      <top style="thin">
        <color indexed="14"/>
      </top>
      <bottom style="thin">
        <color indexed="16"/>
      </bottom>
      <diagonal/>
    </border>
    <border>
      <left style="thin">
        <color indexed="13"/>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3"/>
      </right>
      <top style="thin">
        <color indexed="16"/>
      </top>
      <bottom style="thin">
        <color indexed="16"/>
      </bottom>
      <diagonal/>
    </border>
    <border>
      <left style="thin">
        <color indexed="13"/>
      </left>
      <right style="thin">
        <color indexed="16"/>
      </right>
      <top style="thin">
        <color indexed="16"/>
      </top>
      <bottom style="thick">
        <color indexed="18"/>
      </bottom>
      <diagonal/>
    </border>
    <border>
      <left style="thin">
        <color indexed="16"/>
      </left>
      <right style="thin">
        <color indexed="16"/>
      </right>
      <top style="thin">
        <color indexed="16"/>
      </top>
      <bottom style="thin">
        <color indexed="14"/>
      </bottom>
      <diagonal/>
    </border>
    <border>
      <left style="thin">
        <color indexed="16"/>
      </left>
      <right style="thin">
        <color indexed="16"/>
      </right>
      <top style="thin">
        <color indexed="16"/>
      </top>
      <bottom style="thick">
        <color indexed="18"/>
      </bottom>
      <diagonal/>
    </border>
    <border>
      <left style="thin">
        <color indexed="16"/>
      </left>
      <right style="thin">
        <color indexed="13"/>
      </right>
      <top style="thin">
        <color indexed="16"/>
      </top>
      <bottom style="thick">
        <color indexed="18"/>
      </bottom>
      <diagonal/>
    </border>
    <border>
      <left style="thick">
        <color indexed="18"/>
      </left>
      <right style="thick">
        <color indexed="18"/>
      </right>
      <top style="thick">
        <color indexed="18"/>
      </top>
      <bottom style="thick">
        <color indexed="18"/>
      </bottom>
      <diagonal/>
    </border>
    <border>
      <left style="thick">
        <color indexed="18"/>
      </left>
      <right style="thin">
        <color indexed="13"/>
      </right>
      <top style="thin">
        <color indexed="14"/>
      </top>
      <bottom style="thick">
        <color indexed="19"/>
      </bottom>
      <diagonal/>
    </border>
    <border>
      <left style="thin">
        <color indexed="13"/>
      </left>
      <right style="thick">
        <color indexed="18"/>
      </right>
      <top style="thin">
        <color indexed="14"/>
      </top>
      <bottom style="thick">
        <color indexed="19"/>
      </bottom>
      <diagonal/>
    </border>
    <border>
      <left style="thick">
        <color indexed="19"/>
      </left>
      <right>
        <color indexed="8"/>
      </right>
      <top style="thick">
        <color indexed="18"/>
      </top>
      <bottom style="thick">
        <color indexed="19"/>
      </bottom>
      <diagonal/>
    </border>
    <border>
      <left>
        <color indexed="8"/>
      </left>
      <right>
        <color indexed="8"/>
      </right>
      <top style="thick">
        <color indexed="19"/>
      </top>
      <bottom style="thick">
        <color indexed="19"/>
      </bottom>
      <diagonal/>
    </border>
    <border>
      <left>
        <color indexed="8"/>
      </left>
      <right style="thick">
        <color indexed="19"/>
      </right>
      <top style="thick">
        <color indexed="19"/>
      </top>
      <bottom style="thick">
        <color indexed="19"/>
      </bottom>
      <diagonal/>
    </border>
    <border>
      <left style="thick">
        <color indexed="19"/>
      </left>
      <right style="thick">
        <color indexed="19"/>
      </right>
      <top style="thick">
        <color indexed="18"/>
      </top>
      <bottom style="thick">
        <color indexed="19"/>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4"/>
      </left>
      <right style="thin">
        <color indexed="13"/>
      </right>
      <top style="thin">
        <color indexed="13"/>
      </top>
      <bottom style="thin">
        <color indexed="21"/>
      </bottom>
      <diagonal/>
    </border>
    <border>
      <left style="thin">
        <color indexed="13"/>
      </left>
      <right style="thin">
        <color indexed="13"/>
      </right>
      <top style="thin">
        <color indexed="13"/>
      </top>
      <bottom style="thin">
        <color indexed="21"/>
      </bottom>
      <diagonal/>
    </border>
    <border>
      <left style="thin">
        <color indexed="13"/>
      </left>
      <right style="thin">
        <color indexed="21"/>
      </right>
      <top style="thin">
        <color indexed="13"/>
      </top>
      <bottom style="thin">
        <color indexed="13"/>
      </bottom>
      <diagonal/>
    </border>
    <border>
      <left style="thin">
        <color indexed="21"/>
      </left>
      <right style="thin">
        <color indexed="21"/>
      </right>
      <top style="thin">
        <color indexed="21"/>
      </top>
      <bottom style="thin">
        <color indexed="21"/>
      </bottom>
      <diagonal/>
    </border>
    <border>
      <left style="thin">
        <color indexed="21"/>
      </left>
      <right style="thin">
        <color indexed="13"/>
      </right>
      <top style="thin">
        <color indexed="13"/>
      </top>
      <bottom style="thin">
        <color indexed="13"/>
      </bottom>
      <diagonal/>
    </border>
    <border>
      <left style="thin">
        <color indexed="14"/>
      </left>
      <right style="thin">
        <color indexed="21"/>
      </right>
      <top style="thin">
        <color indexed="21"/>
      </top>
      <bottom style="thin">
        <color indexed="13"/>
      </bottom>
      <diagonal/>
    </border>
    <border>
      <left style="thin">
        <color indexed="21"/>
      </left>
      <right style="thin">
        <color indexed="13"/>
      </right>
      <top style="thin">
        <color indexed="21"/>
      </top>
      <bottom style="thin">
        <color indexed="13"/>
      </bottom>
      <diagonal/>
    </border>
    <border>
      <left style="thin">
        <color indexed="13"/>
      </left>
      <right style="thin">
        <color indexed="13"/>
      </right>
      <top style="thin">
        <color indexed="21"/>
      </top>
      <bottom style="thin">
        <color indexed="13"/>
      </bottom>
      <diagonal/>
    </border>
    <border>
      <left style="thin">
        <color indexed="14"/>
      </left>
      <right style="thin">
        <color indexed="21"/>
      </right>
      <top style="thin">
        <color indexed="13"/>
      </top>
      <bottom style="thin">
        <color indexed="13"/>
      </bottom>
      <diagonal/>
    </border>
    <border>
      <left style="thin">
        <color indexed="14"/>
      </left>
      <right style="thin">
        <color indexed="21"/>
      </right>
      <top style="thin">
        <color indexed="21"/>
      </top>
      <bottom style="thin">
        <color indexed="21"/>
      </bottom>
      <diagonal/>
    </border>
    <border>
      <left style="thin">
        <color indexed="21"/>
      </left>
      <right style="thin">
        <color indexed="13"/>
      </right>
      <top style="thin">
        <color indexed="21"/>
      </top>
      <bottom style="thin">
        <color indexed="21"/>
      </bottom>
      <diagonal/>
    </border>
    <border>
      <left style="thin">
        <color indexed="13"/>
      </left>
      <right style="thin">
        <color indexed="13"/>
      </right>
      <top style="thin">
        <color indexed="21"/>
      </top>
      <bottom style="thin">
        <color indexed="21"/>
      </bottom>
      <diagonal/>
    </border>
    <border>
      <left style="thin">
        <color indexed="14"/>
      </left>
      <right style="thin">
        <color indexed="21"/>
      </right>
      <top style="thin">
        <color indexed="13"/>
      </top>
      <bottom style="thin">
        <color indexed="21"/>
      </bottom>
      <diagonal/>
    </border>
    <border>
      <left style="thin">
        <color indexed="21"/>
      </left>
      <right style="thin">
        <color indexed="21"/>
      </right>
      <top style="thin">
        <color indexed="21"/>
      </top>
      <bottom style="thin">
        <color indexed="13"/>
      </bottom>
      <diagonal/>
    </border>
    <border>
      <left style="thin">
        <color indexed="21"/>
      </left>
      <right style="thin">
        <color indexed="21"/>
      </right>
      <top style="thin">
        <color indexed="13"/>
      </top>
      <bottom style="thin">
        <color indexed="21"/>
      </bottom>
      <diagonal/>
    </border>
    <border>
      <left style="thin">
        <color indexed="14"/>
      </left>
      <right style="thin">
        <color indexed="13"/>
      </right>
      <top style="thin">
        <color indexed="21"/>
      </top>
      <bottom style="thin">
        <color indexed="13"/>
      </bottom>
      <diagonal/>
    </border>
    <border>
      <left style="thin">
        <color indexed="13"/>
      </left>
      <right style="thin">
        <color indexed="21"/>
      </right>
      <top style="thin">
        <color indexed="21"/>
      </top>
      <bottom style="thin">
        <color indexed="21"/>
      </bottom>
      <diagonal/>
    </border>
    <border>
      <left style="thin">
        <color indexed="21"/>
      </left>
      <right style="thin">
        <color indexed="13"/>
      </right>
      <top style="thin">
        <color indexed="13"/>
      </top>
      <bottom style="thin">
        <color indexed="21"/>
      </bottom>
      <diagonal/>
    </border>
    <border>
      <left style="thin">
        <color indexed="13"/>
      </left>
      <right style="thin">
        <color indexed="21"/>
      </right>
      <top style="thin">
        <color indexed="21"/>
      </top>
      <bottom style="thin">
        <color indexed="13"/>
      </bottom>
      <diagonal/>
    </border>
    <border>
      <left style="thin">
        <color indexed="13"/>
      </left>
      <right style="thin">
        <color indexed="21"/>
      </right>
      <top style="thin">
        <color indexed="13"/>
      </top>
      <bottom style="thin">
        <color indexed="14"/>
      </bottom>
      <diagonal/>
    </border>
    <border>
      <left style="thin">
        <color indexed="21"/>
      </left>
      <right style="thin">
        <color indexed="13"/>
      </right>
      <top style="thin">
        <color indexed="13"/>
      </top>
      <bottom style="thin">
        <color indexed="14"/>
      </bottom>
      <diagonal/>
    </border>
    <border>
      <left style="thin">
        <color indexed="27"/>
      </left>
      <right style="thin">
        <color indexed="27"/>
      </right>
      <top style="thin">
        <color indexed="27"/>
      </top>
      <bottom style="thin">
        <color indexed="27"/>
      </bottom>
      <diagonal/>
    </border>
    <border>
      <left style="thin">
        <color indexed="27"/>
      </left>
      <right style="thin">
        <color indexed="27"/>
      </right>
      <top style="thin">
        <color indexed="27"/>
      </top>
      <bottom style="thick">
        <color indexed="27"/>
      </bottom>
      <diagonal/>
    </border>
    <border>
      <left style="thin">
        <color indexed="27"/>
      </left>
      <right style="thin">
        <color indexed="27"/>
      </right>
      <top style="thick">
        <color indexed="27"/>
      </top>
      <bottom>
        <color indexed="8"/>
      </bottom>
      <diagonal/>
    </border>
    <border>
      <left>
        <color indexed="8"/>
      </left>
      <right style="thin">
        <color indexed="27"/>
      </right>
      <top>
        <color indexed="8"/>
      </top>
      <bottom>
        <color indexed="8"/>
      </bottom>
      <diagonal/>
    </border>
    <border>
      <left style="thin">
        <color indexed="27"/>
      </left>
      <right style="thin">
        <color indexed="27"/>
      </right>
      <top>
        <color indexed="8"/>
      </top>
      <bottom>
        <color indexed="8"/>
      </bottom>
      <diagonal/>
    </border>
    <border>
      <left style="thin">
        <color indexed="27"/>
      </left>
      <right>
        <color indexed="8"/>
      </right>
      <top>
        <color indexed="8"/>
      </top>
      <bottom>
        <color indexed="8"/>
      </bottom>
      <diagonal/>
    </border>
    <border>
      <left style="thin">
        <color indexed="27"/>
      </left>
      <right style="thin">
        <color indexed="27"/>
      </right>
      <top style="thick">
        <color indexed="27"/>
      </top>
      <bottom style="thin">
        <color indexed="27"/>
      </bottom>
      <diagonal/>
    </border>
    <border>
      <left style="thin">
        <color indexed="27"/>
      </left>
      <right style="thin">
        <color indexed="27"/>
      </right>
      <top style="thick">
        <color indexed="27"/>
      </top>
      <bottom style="thick">
        <color indexed="30"/>
      </bottom>
      <diagonal/>
    </border>
    <border>
      <left style="thin">
        <color indexed="27"/>
      </left>
      <right style="thin">
        <color indexed="27"/>
      </right>
      <top style="thick">
        <color indexed="30"/>
      </top>
      <bottom>
        <color indexed="8"/>
      </bottom>
      <diagonal/>
    </border>
    <border>
      <left>
        <color indexed="8"/>
      </left>
      <right>
        <color indexed="8"/>
      </right>
      <top>
        <color indexed="8"/>
      </top>
      <bottom>
        <color indexed="8"/>
      </bottom>
      <diagonal/>
    </border>
    <border>
      <left style="thin">
        <color indexed="13"/>
      </left>
      <right style="thin">
        <color indexed="13"/>
      </right>
      <top style="thin">
        <color indexed="13"/>
      </top>
      <bottom style="thin">
        <color indexed="16"/>
      </bottom>
      <diagonal/>
    </border>
    <border>
      <left style="thin">
        <color indexed="16"/>
      </left>
      <right style="thin">
        <color indexed="16"/>
      </right>
      <top style="thin">
        <color indexed="16"/>
      </top>
      <bottom style="thin">
        <color indexed="31"/>
      </bottom>
      <diagonal/>
    </border>
    <border>
      <left style="thin">
        <color indexed="16"/>
      </left>
      <right style="thin">
        <color indexed="31"/>
      </right>
      <top style="thin">
        <color indexed="16"/>
      </top>
      <bottom style="thin">
        <color indexed="16"/>
      </bottom>
      <diagonal/>
    </border>
    <border>
      <left style="thin">
        <color indexed="31"/>
      </left>
      <right style="thin">
        <color indexed="31"/>
      </right>
      <top style="thin">
        <color indexed="31"/>
      </top>
      <bottom style="thin">
        <color indexed="31"/>
      </bottom>
      <diagonal/>
    </border>
    <border>
      <left style="thin">
        <color indexed="16"/>
      </left>
      <right style="thin">
        <color indexed="16"/>
      </right>
      <top style="thin">
        <color indexed="31"/>
      </top>
      <bottom style="thin">
        <color indexed="16"/>
      </bottom>
      <diagonal/>
    </border>
    <border>
      <left style="thin">
        <color indexed="16"/>
      </left>
      <right style="thin">
        <color indexed="16"/>
      </right>
      <top style="thin">
        <color indexed="16"/>
      </top>
      <bottom style="thin">
        <color indexed="13"/>
      </bottom>
      <diagonal/>
    </border>
    <border>
      <left style="thin">
        <color indexed="16"/>
      </left>
      <right style="thin">
        <color indexed="16"/>
      </right>
      <top style="thin">
        <color indexed="16"/>
      </top>
      <bottom style="medium">
        <color indexed="8"/>
      </bottom>
      <diagonal/>
    </border>
    <border>
      <left style="thin">
        <color indexed="16"/>
      </left>
      <right style="thin">
        <color indexed="16"/>
      </right>
      <top style="thin">
        <color indexed="13"/>
      </top>
      <bottom style="thin">
        <color indexed="16"/>
      </bottom>
      <diagonal/>
    </border>
    <border>
      <left style="thin">
        <color indexed="16"/>
      </left>
      <right style="medium">
        <color indexed="8"/>
      </right>
      <top style="thin">
        <color indexed="13"/>
      </top>
      <bottom style="thin">
        <color indexed="16"/>
      </bottom>
      <diagonal/>
    </border>
    <border>
      <left style="medium">
        <color indexed="8"/>
      </left>
      <right style="thin">
        <color indexed="16"/>
      </right>
      <top style="medium">
        <color indexed="8"/>
      </top>
      <bottom style="thin">
        <color indexed="16"/>
      </bottom>
      <diagonal/>
    </border>
    <border>
      <left style="thin">
        <color indexed="16"/>
      </left>
      <right style="medium">
        <color indexed="8"/>
      </right>
      <top style="medium">
        <color indexed="8"/>
      </top>
      <bottom style="thin">
        <color indexed="16"/>
      </bottom>
      <diagonal/>
    </border>
    <border>
      <left style="medium">
        <color indexed="8"/>
      </left>
      <right style="thin">
        <color indexed="16"/>
      </right>
      <top style="thin">
        <color indexed="13"/>
      </top>
      <bottom style="medium">
        <color indexed="8"/>
      </bottom>
      <diagonal/>
    </border>
    <border>
      <left style="thin">
        <color indexed="13"/>
      </left>
      <right style="thin">
        <color indexed="16"/>
      </right>
      <top style="thin">
        <color indexed="16"/>
      </top>
      <bottom style="thin">
        <color indexed="13"/>
      </bottom>
      <diagonal/>
    </border>
    <border>
      <left style="thin">
        <color indexed="16"/>
      </left>
      <right style="thin">
        <color indexed="16"/>
      </right>
      <top style="thin">
        <color indexed="16"/>
      </top>
      <bottom style="thin">
        <color indexed="32"/>
      </bottom>
      <diagonal/>
    </border>
    <border>
      <left style="thin">
        <color indexed="16"/>
      </left>
      <right style="medium">
        <color indexed="8"/>
      </right>
      <top style="thin">
        <color indexed="16"/>
      </top>
      <bottom style="thin">
        <color indexed="13"/>
      </bottom>
      <diagonal/>
    </border>
    <border>
      <left style="medium">
        <color indexed="8"/>
      </left>
      <right style="thin">
        <color indexed="16"/>
      </right>
      <top style="thin">
        <color indexed="16"/>
      </top>
      <bottom style="medium">
        <color indexed="8"/>
      </bottom>
      <diagonal/>
    </border>
    <border>
      <left style="thin">
        <color indexed="16"/>
      </left>
      <right style="medium">
        <color indexed="8"/>
      </right>
      <top style="medium">
        <color indexed="8"/>
      </top>
      <bottom style="medium">
        <color indexed="8"/>
      </bottom>
      <diagonal/>
    </border>
    <border>
      <left style="thin">
        <color indexed="32"/>
      </left>
      <right style="thin">
        <color indexed="32"/>
      </right>
      <top style="thin">
        <color indexed="32"/>
      </top>
      <bottom style="thin">
        <color indexed="32"/>
      </bottom>
      <diagonal/>
    </border>
  </borders>
  <cellStyleXfs count="1">
    <xf numFmtId="0" fontId="0" applyNumberFormat="0" applyFont="1" applyFill="0" applyBorder="0" applyAlignment="1" applyProtection="0">
      <alignment vertical="top" wrapText="1"/>
    </xf>
  </cellStyleXfs>
  <cellXfs count="40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3"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3"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3"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4" fillId="5" borderId="8" applyNumberFormat="1" applyFont="1" applyFill="1" applyBorder="1" applyAlignment="1" applyProtection="0">
      <alignment vertical="top" wrapText="1"/>
    </xf>
    <xf numFmtId="3" fontId="0" fillId="6" borderId="9" applyNumberFormat="1" applyFont="1" applyFill="1" applyBorder="1" applyAlignment="1" applyProtection="0">
      <alignment vertical="top" wrapText="1"/>
    </xf>
    <xf numFmtId="3" fontId="0" fillId="6" borderId="10" applyNumberFormat="1" applyFont="1" applyFill="1" applyBorder="1" applyAlignment="1" applyProtection="0">
      <alignment vertical="top" wrapText="1"/>
    </xf>
    <xf numFmtId="0" fontId="0" fillId="6" borderId="11" applyNumberFormat="0" applyFont="1" applyFill="1" applyBorder="1" applyAlignment="1" applyProtection="0">
      <alignment vertical="top" wrapText="1"/>
    </xf>
    <xf numFmtId="49" fontId="4" borderId="12" applyNumberFormat="1" applyFont="1" applyFill="0" applyBorder="1" applyAlignment="1" applyProtection="0">
      <alignment vertical="top" wrapText="1"/>
    </xf>
    <xf numFmtId="3" fontId="4" borderId="13" applyNumberFormat="1" applyFont="1" applyFill="0" applyBorder="1" applyAlignment="1" applyProtection="0">
      <alignment vertical="top" wrapText="1"/>
    </xf>
    <xf numFmtId="3" fontId="4" borderId="14" applyNumberFormat="1" applyFont="1" applyFill="0" applyBorder="1" applyAlignment="1" applyProtection="0">
      <alignment vertical="top" wrapText="1"/>
    </xf>
    <xf numFmtId="3" fontId="4" borderId="12" applyNumberFormat="1" applyFont="1" applyFill="0" applyBorder="1" applyAlignment="1" applyProtection="0">
      <alignment vertical="top" wrapText="1"/>
    </xf>
    <xf numFmtId="0" fontId="4" borderId="12" applyNumberFormat="0" applyFont="1" applyFill="0" applyBorder="1" applyAlignment="1" applyProtection="0">
      <alignment vertical="top" wrapText="1"/>
    </xf>
    <xf numFmtId="49" fontId="4" borderId="15" applyNumberFormat="1" applyFont="1" applyFill="0" applyBorder="1" applyAlignment="1" applyProtection="0">
      <alignment vertical="top" wrapText="1"/>
    </xf>
    <xf numFmtId="0" fontId="4" borderId="16" applyNumberFormat="0" applyFont="1" applyFill="0" applyBorder="1" applyAlignment="1" applyProtection="0">
      <alignment vertical="top" wrapText="1"/>
    </xf>
    <xf numFmtId="0" fontId="4" borderId="17" applyNumberFormat="0" applyFont="1" applyFill="0" applyBorder="1" applyAlignment="1" applyProtection="0">
      <alignment vertical="top" wrapText="1"/>
    </xf>
    <xf numFmtId="4" fontId="4" borderId="18" applyNumberFormat="1" applyFont="1" applyFill="0" applyBorder="1" applyAlignment="1" applyProtection="0">
      <alignment vertical="top" wrapText="1"/>
    </xf>
    <xf numFmtId="49" fontId="4" borderId="18"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19" applyNumberFormat="1" applyFont="1" applyFill="1" applyBorder="1" applyAlignment="1" applyProtection="0">
      <alignment vertical="top" wrapText="1"/>
    </xf>
    <xf numFmtId="0" fontId="0" borderId="20"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21" applyNumberFormat="1" applyFont="1" applyFill="1" applyBorder="1" applyAlignment="1" applyProtection="0">
      <alignment vertical="top" wrapText="1"/>
    </xf>
    <xf numFmtId="3" fontId="0" borderId="22" applyNumberFormat="1" applyFont="1" applyFill="0" applyBorder="1" applyAlignment="1" applyProtection="0">
      <alignment vertical="top" wrapText="1"/>
    </xf>
    <xf numFmtId="0" fontId="0" borderId="23" applyNumberFormat="0" applyFont="1" applyFill="0" applyBorder="1" applyAlignment="1" applyProtection="0">
      <alignment vertical="top" wrapText="1"/>
    </xf>
    <xf numFmtId="49" fontId="4" borderId="24" applyNumberFormat="1" applyFont="1" applyFill="0" applyBorder="1" applyAlignment="1" applyProtection="0">
      <alignment vertical="top" wrapText="1"/>
    </xf>
    <xf numFmtId="3" fontId="4" borderId="24" applyNumberFormat="1" applyFont="1" applyFill="0" applyBorder="1" applyAlignment="1" applyProtection="0">
      <alignment vertical="top" wrapText="1"/>
    </xf>
    <xf numFmtId="4" fontId="4" borderId="24" applyNumberFormat="1" applyFont="1" applyFill="0" applyBorder="1" applyAlignment="1" applyProtection="0">
      <alignment vertical="top" wrapText="1"/>
    </xf>
    <xf numFmtId="49" fontId="4" borderId="25" applyNumberFormat="1" applyFont="1" applyFill="0" applyBorder="1" applyAlignment="1" applyProtection="0">
      <alignment vertical="top" wrapText="1"/>
    </xf>
    <xf numFmtId="0" fontId="4" borderId="25" applyNumberFormat="1" applyFont="1" applyFill="0" applyBorder="1" applyAlignment="1" applyProtection="0">
      <alignment vertical="top" wrapText="1"/>
    </xf>
    <xf numFmtId="4" fontId="4" borderId="25" applyNumberFormat="1" applyFont="1" applyFill="0" applyBorder="1" applyAlignment="1" applyProtection="0">
      <alignment vertical="top" wrapText="1"/>
    </xf>
    <xf numFmtId="0" fontId="4" borderId="2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24" applyNumberFormat="0" applyFont="1" applyFill="0" applyBorder="1" applyAlignment="1" applyProtection="0">
      <alignment vertical="top" wrapText="1"/>
    </xf>
    <xf numFmtId="49" fontId="4" fillId="5" borderId="26" applyNumberFormat="1" applyFont="1" applyFill="1" applyBorder="1" applyAlignment="1" applyProtection="0">
      <alignment vertical="top" wrapText="1"/>
    </xf>
    <xf numFmtId="0" fontId="0" borderId="27"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0" fontId="4" borderId="24"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vertical="top" wrapText="1"/>
    </xf>
    <xf numFmtId="49" fontId="4" fillId="5" borderId="25" applyNumberFormat="1" applyFont="1" applyFill="1" applyBorder="1" applyAlignment="1" applyProtection="0">
      <alignment vertical="top" wrapText="1"/>
    </xf>
    <xf numFmtId="59" fontId="0"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horizontal="center" vertical="center" wrapText="1"/>
    </xf>
    <xf numFmtId="0" fontId="4" fillId="4" borderId="25" applyNumberFormat="0" applyFont="1" applyFill="1" applyBorder="1" applyAlignment="1" applyProtection="0">
      <alignment horizontal="center" vertical="center" wrapText="1"/>
    </xf>
    <xf numFmtId="49" fontId="4" fillId="5" borderId="25" applyNumberFormat="1" applyFont="1" applyFill="1" applyBorder="1" applyAlignment="1" applyProtection="0">
      <alignment horizontal="center" vertical="center" wrapText="1"/>
    </xf>
    <xf numFmtId="49" fontId="0" borderId="25" applyNumberFormat="1" applyFont="1" applyFill="0" applyBorder="1" applyAlignment="1" applyProtection="0">
      <alignment horizontal="center" vertical="center" wrapText="1"/>
    </xf>
    <xf numFmtId="3" fontId="4" borderId="25" applyNumberFormat="1" applyFont="1" applyFill="0" applyBorder="1" applyAlignment="1" applyProtection="0">
      <alignment horizontal="right" vertical="center" wrapText="1"/>
    </xf>
    <xf numFmtId="0" fontId="0" borderId="25" applyNumberFormat="0" applyFont="1" applyFill="0" applyBorder="1" applyAlignment="1" applyProtection="0">
      <alignment vertical="top" wrapText="1"/>
    </xf>
    <xf numFmtId="0" fontId="0" fillId="7" borderId="25" applyNumberFormat="0" applyFont="1" applyFill="1" applyBorder="1" applyAlignment="1" applyProtection="0">
      <alignment horizontal="center" vertical="center" wrapText="1"/>
    </xf>
    <xf numFmtId="3" fontId="4" fillId="7" borderId="25" applyNumberFormat="1" applyFont="1" applyFill="1" applyBorder="1" applyAlignment="1" applyProtection="0">
      <alignment horizontal="right" vertical="center" wrapText="1"/>
    </xf>
    <xf numFmtId="49" fontId="4" fillId="7" borderId="25" applyNumberFormat="1" applyFont="1" applyFill="1" applyBorder="1" applyAlignment="1" applyProtection="0">
      <alignment horizontal="right" vertical="center" wrapText="1"/>
    </xf>
    <xf numFmtId="3" fontId="0" borderId="25" applyNumberFormat="1" applyFont="1" applyFill="0" applyBorder="1" applyAlignment="1" applyProtection="0">
      <alignment horizontal="center" vertical="center" wrapText="1"/>
    </xf>
    <xf numFmtId="3" fontId="0" borderId="25" applyNumberFormat="1" applyFont="1" applyFill="0" applyBorder="1" applyAlignment="1" applyProtection="0">
      <alignment horizontal="right" vertical="center" wrapText="1"/>
    </xf>
    <xf numFmtId="0" fontId="4" borderId="25" applyNumberFormat="0" applyFont="1" applyFill="0" applyBorder="1" applyAlignment="1" applyProtection="0">
      <alignment horizontal="right" vertical="center" wrapText="1"/>
    </xf>
    <xf numFmtId="3" fontId="0" fillId="6" borderId="25" applyNumberFormat="1" applyFont="1" applyFill="1" applyBorder="1" applyAlignment="1" applyProtection="0">
      <alignment horizontal="center" vertical="center" wrapText="1"/>
    </xf>
    <xf numFmtId="3" fontId="0" fillId="6" borderId="25" applyNumberFormat="1" applyFont="1" applyFill="1" applyBorder="1" applyAlignment="1" applyProtection="0">
      <alignment horizontal="right" vertical="center" wrapText="1"/>
    </xf>
    <xf numFmtId="0" fontId="4" fillId="6" borderId="25" applyNumberFormat="0" applyFont="1" applyFill="1" applyBorder="1" applyAlignment="1" applyProtection="0">
      <alignment horizontal="right" vertical="center" wrapText="1"/>
    </xf>
    <xf numFmtId="0" fontId="0" fillId="6" borderId="25" applyNumberFormat="0" applyFont="1" applyFill="1" applyBorder="1" applyAlignment="1" applyProtection="0">
      <alignment horizontal="center" vertical="center" wrapText="1"/>
    </xf>
    <xf numFmtId="0" fontId="0" fillId="6" borderId="25" applyNumberFormat="0" applyFont="1" applyFill="1" applyBorder="1" applyAlignment="1" applyProtection="0">
      <alignment horizontal="left" vertical="center" wrapText="1"/>
    </xf>
    <xf numFmtId="0" fontId="0" borderId="25" applyNumberFormat="0" applyFont="1" applyFill="0" applyBorder="1" applyAlignment="1" applyProtection="0">
      <alignment horizontal="center" vertical="center" wrapText="1"/>
    </xf>
    <xf numFmtId="0" fontId="0" borderId="25" applyNumberFormat="0" applyFont="1" applyFill="0" applyBorder="1" applyAlignment="1" applyProtection="0">
      <alignment horizontal="right" vertical="center" wrapText="1"/>
    </xf>
    <xf numFmtId="0" fontId="0" fillId="6" borderId="25" applyNumberFormat="0" applyFont="1" applyFill="1" applyBorder="1" applyAlignment="1" applyProtection="0">
      <alignment horizontal="right" vertical="center" wrapText="1"/>
    </xf>
    <xf numFmtId="49" fontId="4" borderId="25" applyNumberFormat="1" applyFont="1" applyFill="0" applyBorder="1" applyAlignment="1" applyProtection="0">
      <alignment horizontal="center" vertical="center" wrapText="1"/>
    </xf>
    <xf numFmtId="0" fontId="4" borderId="25" applyNumberFormat="0" applyFont="1" applyFill="0" applyBorder="1" applyAlignment="1" applyProtection="0">
      <alignment horizontal="center" vertical="center" wrapText="1"/>
    </xf>
    <xf numFmtId="0" fontId="5" applyNumberFormat="1" applyFont="1" applyFill="0" applyBorder="0" applyAlignment="1" applyProtection="0">
      <alignment vertical="top" wrapText="1"/>
    </xf>
    <xf numFmtId="0" fontId="6" applyNumberFormat="0" applyFont="1" applyFill="0" applyBorder="0" applyAlignment="1" applyProtection="0">
      <alignment horizontal="center" vertical="center"/>
    </xf>
    <xf numFmtId="49" fontId="5" borderId="25" applyNumberFormat="1" applyFont="1" applyFill="0" applyBorder="1" applyAlignment="1" applyProtection="0">
      <alignment vertical="top" wrapText="1"/>
    </xf>
    <xf numFmtId="59" fontId="5" borderId="25" applyNumberFormat="1" applyFont="1" applyFill="0" applyBorder="1" applyAlignment="1" applyProtection="0">
      <alignment vertical="top" wrapText="1"/>
    </xf>
    <xf numFmtId="0" fontId="5" applyNumberFormat="1" applyFont="1" applyFill="0" applyBorder="0" applyAlignment="1" applyProtection="0">
      <alignment vertical="top" wrapText="1"/>
    </xf>
    <xf numFmtId="0" fontId="5"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horizontal="center" vertical="top" wrapText="1"/>
    </xf>
    <xf numFmtId="0" fontId="4" fillId="5" borderId="25" applyNumberFormat="0" applyFont="1" applyFill="1" applyBorder="1" applyAlignment="1" applyProtection="0">
      <alignment horizontal="center" vertical="top" wrapText="1"/>
    </xf>
    <xf numFmtId="0" fontId="0" fillId="6" borderId="25" applyNumberFormat="0" applyFont="1" applyFill="1" applyBorder="1" applyAlignment="1" applyProtection="0">
      <alignment vertical="top" wrapText="1"/>
    </xf>
    <xf numFmtId="4" fontId="4" borderId="25" applyNumberFormat="1" applyFont="1" applyFill="0" applyBorder="1" applyAlignment="1" applyProtection="0">
      <alignment horizontal="right" vertical="center" wrapText="1"/>
    </xf>
    <xf numFmtId="4"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28" applyNumberFormat="0" applyFont="1" applyFill="1" applyBorder="1" applyAlignment="1" applyProtection="0">
      <alignment vertical="top" wrapText="1"/>
    </xf>
    <xf numFmtId="0" fontId="0" borderId="29" applyNumberFormat="0" applyFont="1" applyFill="0" applyBorder="1" applyAlignment="1" applyProtection="0">
      <alignment vertical="top" wrapText="1"/>
    </xf>
    <xf numFmtId="0" fontId="0" fillId="6" borderId="29" applyNumberFormat="0" applyFont="1" applyFill="1" applyBorder="1" applyAlignment="1" applyProtection="0">
      <alignment vertical="top" wrapText="1"/>
    </xf>
    <xf numFmtId="0"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5" applyNumberFormat="0" applyFont="1" applyFill="1" applyBorder="1" applyAlignment="1" applyProtection="0">
      <alignment horizontal="center" vertical="center" wrapText="1"/>
    </xf>
    <xf numFmtId="0" fontId="0" borderId="25" applyNumberFormat="0" applyFont="1" applyFill="0" applyBorder="1" applyAlignment="1" applyProtection="0">
      <alignment horizontal="center" vertical="top" wrapText="1"/>
    </xf>
    <xf numFmtId="0" fontId="0" fillId="6" borderId="25" applyNumberFormat="0" applyFont="1" applyFill="1" applyBorder="1" applyAlignment="1" applyProtection="0">
      <alignment horizontal="center" vertical="top" wrapText="1"/>
    </xf>
    <xf numFmtId="0" fontId="0" applyNumberFormat="1" applyFont="1" applyFill="0" applyBorder="0" applyAlignment="1" applyProtection="0">
      <alignment vertical="top" wrapText="1"/>
    </xf>
    <xf numFmtId="3" fontId="0"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28" applyNumberFormat="0" applyFont="1" applyFill="1" applyBorder="1" applyAlignment="1" applyProtection="0">
      <alignment horizontal="center" vertical="center" wrapText="1"/>
    </xf>
    <xf numFmtId="0" fontId="7" fillId="5" borderId="26" applyNumberFormat="0" applyFont="1" applyFill="1" applyBorder="1" applyAlignment="1" applyProtection="0">
      <alignment horizontal="center" vertical="center" wrapText="1"/>
    </xf>
    <xf numFmtId="3" fontId="0" borderId="1" applyNumberFormat="1" applyFont="1" applyFill="0" applyBorder="1" applyAlignment="1" applyProtection="0">
      <alignment horizontal="center" vertical="center" wrapText="1"/>
    </xf>
    <xf numFmtId="0" fontId="0" borderId="1" applyNumberFormat="0" applyFont="1" applyFill="0" applyBorder="1" applyAlignment="1" applyProtection="0">
      <alignment horizontal="right" vertical="center" wrapText="1"/>
    </xf>
    <xf numFmtId="49" fontId="4" borderId="24" applyNumberFormat="1" applyFont="1" applyFill="0" applyBorder="1" applyAlignment="1" applyProtection="0">
      <alignment horizontal="center" vertical="center" wrapText="1"/>
    </xf>
    <xf numFmtId="3" fontId="4" borderId="24" applyNumberFormat="1" applyFont="1" applyFill="0" applyBorder="1" applyAlignment="1" applyProtection="0">
      <alignment horizontal="right" vertical="center" wrapText="1"/>
    </xf>
    <xf numFmtId="0" fontId="0" applyNumberFormat="1" applyFont="1" applyFill="0" applyBorder="0" applyAlignment="1" applyProtection="0">
      <alignment vertical="top" wrapText="1"/>
    </xf>
    <xf numFmtId="0" fontId="4" fillId="5" borderId="26" applyNumberFormat="0" applyFont="1" applyFill="1" applyBorder="1" applyAlignment="1" applyProtection="0">
      <alignment horizontal="center" vertical="center" wrapText="1"/>
    </xf>
    <xf numFmtId="0" fontId="7" fillId="5" borderId="21" applyNumberFormat="0" applyFont="1" applyFill="1" applyBorder="1" applyAlignment="1" applyProtection="0">
      <alignment horizontal="center" vertical="center" wrapText="1"/>
    </xf>
    <xf numFmtId="3" fontId="0" fillId="6" borderId="1" applyNumberFormat="1" applyFont="1" applyFill="1" applyBorder="1" applyAlignment="1" applyProtection="0">
      <alignment horizontal="center" vertical="center" wrapText="1"/>
    </xf>
    <xf numFmtId="0" fontId="0" fillId="6" borderId="1" applyNumberFormat="0" applyFont="1" applyFill="1" applyBorder="1" applyAlignment="1" applyProtection="0">
      <alignment horizontal="right" vertical="center" wrapText="1"/>
    </xf>
    <xf numFmtId="0" fontId="4" fillId="5" borderId="19" applyNumberFormat="0" applyFont="1" applyFill="1" applyBorder="1" applyAlignment="1" applyProtection="0">
      <alignment horizontal="center" vertical="center" wrapText="1"/>
    </xf>
    <xf numFmtId="0" fontId="0" borderId="23" applyNumberFormat="0" applyFont="1" applyFill="0" applyBorder="1" applyAlignment="1" applyProtection="0">
      <alignment horizontal="right"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7" fillId="5" borderId="28" applyNumberFormat="0" applyFont="1" applyFill="1" applyBorder="1" applyAlignment="1" applyProtection="0">
      <alignment horizontal="center" vertical="center" wrapText="1"/>
    </xf>
    <xf numFmtId="0" fontId="0" fillId="6" borderId="24"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4" applyNumberFormat="0" applyFont="1" applyFill="1" applyBorder="1" applyAlignment="1" applyProtection="0">
      <alignment horizontal="center" vertical="center" wrapText="1"/>
    </xf>
    <xf numFmtId="0" fontId="0" fillId="6" borderId="24" applyNumberFormat="0" applyFont="1" applyFill="1" applyBorder="1" applyAlignment="1" applyProtection="0">
      <alignment horizontal="right" vertical="center" wrapText="1"/>
    </xf>
    <xf numFmtId="0" fontId="0" applyNumberFormat="1" applyFont="1" applyFill="0" applyBorder="0" applyAlignment="1" applyProtection="0">
      <alignment vertical="top" wrapText="1"/>
    </xf>
    <xf numFmtId="3" fontId="0" fillId="6"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8" borderId="25" applyNumberFormat="0" applyFont="1" applyFill="0" applyBorder="1" applyAlignment="1" applyProtection="0">
      <alignment horizontal="center" vertical="top" wrapText="1"/>
    </xf>
    <xf numFmtId="3" fontId="8"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right" vertical="top" wrapText="1"/>
    </xf>
    <xf numFmtId="0" fontId="4" fillId="4" borderId="1" applyNumberFormat="1" applyFont="1" applyFill="1" applyBorder="1" applyAlignment="1" applyProtection="0">
      <alignment vertical="top" wrapText="1"/>
    </xf>
    <xf numFmtId="49" fontId="4" fillId="5" borderId="19" applyNumberFormat="1" applyFont="1" applyFill="1" applyBorder="1" applyAlignment="1" applyProtection="0">
      <alignment horizontal="center" vertical="top" wrapText="1"/>
    </xf>
    <xf numFmtId="3" fontId="0" borderId="20" applyNumberFormat="1" applyFont="1" applyFill="0" applyBorder="1" applyAlignment="1" applyProtection="0">
      <alignment vertical="top" wrapText="1"/>
    </xf>
    <xf numFmtId="3" fontId="0" borderId="24" applyNumberFormat="1" applyFont="1" applyFill="0" applyBorder="1" applyAlignment="1" applyProtection="0">
      <alignment vertical="top" wrapText="1"/>
    </xf>
    <xf numFmtId="49" fontId="4" fillId="5" borderId="28" applyNumberFormat="1" applyFont="1" applyFill="1" applyBorder="1" applyAlignment="1" applyProtection="0">
      <alignment horizontal="center" vertical="top" wrapText="1"/>
    </xf>
    <xf numFmtId="3" fontId="0" borderId="29" applyNumberFormat="1" applyFont="1" applyFill="0" applyBorder="1" applyAlignment="1" applyProtection="0">
      <alignment vertical="top" wrapText="1"/>
    </xf>
    <xf numFmtId="0" fontId="0" applyNumberFormat="1" applyFont="1" applyFill="0" applyBorder="0" applyAlignment="1" applyProtection="0">
      <alignment horizontal="center" vertical="top" wrapText="1"/>
    </xf>
    <xf numFmtId="3" fontId="0" borderId="25" applyNumberFormat="1" applyFont="1" applyFill="0" applyBorder="1" applyAlignment="1" applyProtection="0">
      <alignment horizontal="center" vertical="top" wrapText="1"/>
    </xf>
    <xf numFmtId="3" fontId="0" fillId="6" borderId="25" applyNumberFormat="1" applyFont="1" applyFill="1" applyBorder="1" applyAlignment="1" applyProtection="0">
      <alignment horizontal="center" vertical="top" wrapText="1"/>
    </xf>
    <xf numFmtId="0" fontId="4" fillId="8" borderId="25" applyNumberFormat="0" applyFont="1" applyFill="1" applyBorder="1" applyAlignment="1" applyProtection="0">
      <alignment horizontal="center" vertical="top" wrapText="1"/>
    </xf>
    <xf numFmtId="49" fontId="4" fillId="8" borderId="25" applyNumberFormat="1" applyFont="1" applyFill="1" applyBorder="1" applyAlignment="1" applyProtection="0">
      <alignment horizontal="center" vertical="top" wrapText="1"/>
    </xf>
    <xf numFmtId="4" fontId="4" fillId="8" borderId="25" applyNumberFormat="1" applyFont="1" applyFill="1" applyBorder="1" applyAlignment="1" applyProtection="0">
      <alignment horizontal="center" vertical="center" wrapText="1"/>
    </xf>
    <xf numFmtId="0" fontId="4" fillId="8" borderId="25" applyNumberFormat="1" applyFont="1" applyFill="1" applyBorder="1" applyAlignment="1" applyProtection="0">
      <alignment horizontal="center" vertical="top" wrapText="1"/>
    </xf>
    <xf numFmtId="3" fontId="4" fillId="8" borderId="25" applyNumberFormat="1" applyFont="1" applyFill="1" applyBorder="1" applyAlignment="1" applyProtection="0">
      <alignment horizontal="center" vertical="top" wrapText="1"/>
    </xf>
    <xf numFmtId="4" fontId="4" fillId="8" borderId="25" applyNumberFormat="1" applyFont="1" applyFill="1" applyBorder="1" applyAlignment="1" applyProtection="0">
      <alignment horizontal="center" vertical="top" wrapText="1"/>
    </xf>
    <xf numFmtId="49" fontId="4" fillId="8" borderId="25"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4" fillId="5" borderId="28" applyNumberFormat="0" applyFont="1" applyFill="1" applyBorder="1" applyAlignment="1" applyProtection="0">
      <alignment horizontal="center" vertical="top" wrapText="1"/>
    </xf>
    <xf numFmtId="0" fontId="0" borderId="29" applyNumberFormat="0" applyFont="1" applyFill="0" applyBorder="1" applyAlignment="1" applyProtection="0">
      <alignment horizontal="center" vertical="top" wrapText="1"/>
    </xf>
    <xf numFmtId="4" fontId="0" borderId="25" applyNumberFormat="1" applyFont="1" applyFill="0" applyBorder="1" applyAlignment="1" applyProtection="0">
      <alignment horizontal="center" vertical="top" wrapText="1"/>
    </xf>
    <xf numFmtId="0" fontId="0" fillId="6" borderId="29" applyNumberFormat="0" applyFont="1" applyFill="1" applyBorder="1" applyAlignment="1" applyProtection="0">
      <alignment horizontal="center" vertical="top" wrapText="1"/>
    </xf>
    <xf numFmtId="4" fontId="0" fillId="6" borderId="25"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borderId="30" applyNumberFormat="0" applyFont="1" applyFill="0" applyBorder="1" applyAlignment="1" applyProtection="0">
      <alignment horizontal="center" vertical="top" wrapText="1"/>
    </xf>
    <xf numFmtId="0" fontId="0" borderId="31" applyNumberFormat="0" applyFont="1" applyFill="0" applyBorder="1" applyAlignment="1" applyProtection="0">
      <alignment horizontal="center" vertical="top" wrapText="1"/>
    </xf>
    <xf numFmtId="0" fontId="9" borderId="25" applyNumberFormat="0" applyFont="1" applyFill="0" applyBorder="1" applyAlignment="1" applyProtection="0">
      <alignment vertical="top" wrapText="1"/>
    </xf>
    <xf numFmtId="0" fontId="4" fillId="5" borderId="32" applyNumberFormat="0" applyFont="1" applyFill="1" applyBorder="1" applyAlignment="1" applyProtection="0">
      <alignment horizontal="center" vertical="top" wrapText="1"/>
    </xf>
    <xf numFmtId="0" fontId="0" fillId="6" borderId="33" applyNumberFormat="0" applyFont="1" applyFill="1" applyBorder="1" applyAlignment="1" applyProtection="0">
      <alignment horizontal="center" vertical="center" wrapText="1"/>
    </xf>
    <xf numFmtId="3" fontId="0" fillId="6" borderId="33" applyNumberFormat="1" applyFont="1" applyFill="1" applyBorder="1" applyAlignment="1" applyProtection="0">
      <alignment horizontal="center" vertical="center" wrapText="1"/>
    </xf>
    <xf numFmtId="0" fontId="0" fillId="6" borderId="34" applyNumberFormat="0" applyFont="1" applyFill="1" applyBorder="1" applyAlignment="1" applyProtection="0">
      <alignment horizontal="center" vertical="top" wrapText="1"/>
    </xf>
    <xf numFmtId="0" fontId="9" fillId="6" borderId="25" applyNumberFormat="0" applyFont="1" applyFill="1" applyBorder="1" applyAlignment="1" applyProtection="0">
      <alignment vertical="top" wrapText="1"/>
    </xf>
    <xf numFmtId="0" fontId="0" borderId="35" applyNumberFormat="0" applyFont="1" applyFill="0" applyBorder="1" applyAlignment="1" applyProtection="0">
      <alignment horizontal="center" vertical="center" wrapText="1"/>
    </xf>
    <xf numFmtId="0" fontId="0" borderId="33" applyNumberFormat="0" applyFont="1" applyFill="0" applyBorder="1" applyAlignment="1" applyProtection="0">
      <alignment horizontal="center" vertical="center" wrapText="1"/>
    </xf>
    <xf numFmtId="0" fontId="0" borderId="36" applyNumberFormat="0" applyFont="1" applyFill="0" applyBorder="1" applyAlignment="1" applyProtection="0">
      <alignment horizontal="center" vertical="center" wrapText="1"/>
    </xf>
    <xf numFmtId="0" fontId="0" borderId="37" applyNumberFormat="0" applyFont="1" applyFill="0" applyBorder="1" applyAlignment="1" applyProtection="0">
      <alignment horizontal="center" vertical="top" wrapText="1"/>
    </xf>
    <xf numFmtId="0" fontId="0" fillId="6" borderId="38" applyNumberFormat="0" applyFont="1" applyFill="1" applyBorder="1" applyAlignment="1" applyProtection="0">
      <alignment horizontal="center" vertical="center" wrapText="1"/>
    </xf>
    <xf numFmtId="0" fontId="5" fillId="6" borderId="33" applyNumberFormat="0" applyFont="1" applyFill="1" applyBorder="1" applyAlignment="1" applyProtection="0">
      <alignment horizontal="center" vertical="center" wrapText="1"/>
    </xf>
    <xf numFmtId="0" fontId="0" fillId="6" borderId="34" applyNumberFormat="0" applyFont="1" applyFill="1" applyBorder="1" applyAlignment="1" applyProtection="0">
      <alignment horizontal="center" vertical="center" wrapText="1"/>
    </xf>
    <xf numFmtId="0" fontId="0" borderId="38" applyNumberFormat="0" applyFont="1" applyFill="0" applyBorder="1" applyAlignment="1" applyProtection="0">
      <alignment horizontal="center" vertical="center" wrapText="1"/>
    </xf>
    <xf numFmtId="0" fontId="5" borderId="33" applyNumberFormat="0" applyFont="1" applyFill="0" applyBorder="1" applyAlignment="1" applyProtection="0">
      <alignment horizontal="center" vertical="center" wrapText="1"/>
    </xf>
    <xf numFmtId="0" fontId="0" borderId="34" applyNumberFormat="0" applyFont="1" applyFill="0" applyBorder="1" applyAlignment="1" applyProtection="0">
      <alignment horizontal="center" vertical="center" wrapText="1"/>
    </xf>
    <xf numFmtId="49" fontId="4" fillId="8" borderId="37"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borderId="39" applyNumberFormat="0" applyFont="1" applyFill="0" applyBorder="1" applyAlignment="1" applyProtection="0">
      <alignment horizontal="center" vertical="center" wrapText="1"/>
    </xf>
    <xf numFmtId="0" fontId="0" borderId="40" applyNumberFormat="0" applyFont="1" applyFill="0" applyBorder="1" applyAlignment="1" applyProtection="0">
      <alignment horizontal="center" vertical="center" wrapText="1"/>
    </xf>
    <xf numFmtId="0" fontId="0" borderId="41" applyNumberFormat="0" applyFont="1" applyFill="0" applyBorder="1" applyAlignment="1" applyProtection="0">
      <alignment horizontal="center" vertical="top" wrapText="1"/>
    </xf>
    <xf numFmtId="3" fontId="0" borderId="33" applyNumberFormat="1" applyFont="1" applyFill="0" applyBorder="1" applyAlignment="1" applyProtection="0">
      <alignment horizontal="center" vertical="center" wrapText="1"/>
    </xf>
    <xf numFmtId="0" fontId="0" borderId="34" applyNumberFormat="0" applyFont="1" applyFill="0" applyBorder="1" applyAlignment="1" applyProtection="0">
      <alignment horizontal="center" vertical="top" wrapText="1"/>
    </xf>
    <xf numFmtId="0" fontId="4" fillId="8" borderId="37" applyNumberFormat="0" applyFont="1" applyFill="1" applyBorder="1" applyAlignment="1" applyProtection="0">
      <alignment horizontal="center" vertical="top" wrapText="1"/>
    </xf>
    <xf numFmtId="4" fontId="4" fillId="8" borderId="37"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49" fontId="4" fillId="4" borderId="31"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borderId="42" applyNumberFormat="0" applyFont="1" applyFill="0" applyBorder="1" applyAlignment="1" applyProtection="0">
      <alignment horizontal="center" vertical="top" wrapText="1"/>
    </xf>
    <xf numFmtId="0" fontId="0" borderId="43" applyNumberFormat="0" applyFont="1" applyFill="0" applyBorder="1" applyAlignment="1" applyProtection="0">
      <alignment horizontal="center" vertical="top" wrapText="1"/>
    </xf>
    <xf numFmtId="0" fontId="0" fillId="6" borderId="44" applyNumberFormat="0" applyFont="1" applyFill="1" applyBorder="1" applyAlignment="1" applyProtection="0">
      <alignment horizontal="center" vertical="top" wrapText="1"/>
    </xf>
    <xf numFmtId="0" fontId="0" fillId="6" borderId="45" applyNumberFormat="0" applyFont="1" applyFill="1" applyBorder="1" applyAlignment="1" applyProtection="0">
      <alignment horizontal="center" vertical="top" wrapText="1"/>
    </xf>
    <xf numFmtId="0" fontId="0" fillId="6" borderId="37" applyNumberFormat="0" applyFont="1" applyFill="1" applyBorder="1" applyAlignment="1" applyProtection="0">
      <alignment horizontal="center" vertical="top" wrapText="1"/>
    </xf>
    <xf numFmtId="0" fontId="0" fillId="6" borderId="37" applyNumberFormat="0" applyFont="1" applyFill="1" applyBorder="1" applyAlignment="1" applyProtection="0">
      <alignment horizontal="center" vertical="center" wrapText="1"/>
    </xf>
    <xf numFmtId="0" fontId="0" fillId="6" borderId="29" applyNumberFormat="0"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borderId="25" applyNumberFormat="0" applyFont="1" applyFill="0" applyBorder="1" applyAlignment="1" applyProtection="0">
      <alignment horizontal="left"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vertical="top" wrapText="1"/>
    </xf>
    <xf numFmtId="0" fontId="4" fillId="9" borderId="19" applyNumberFormat="1" applyFont="1" applyFill="1" applyBorder="1" applyAlignment="1" applyProtection="0">
      <alignment vertical="top" wrapText="1"/>
    </xf>
    <xf numFmtId="0" fontId="0" fillId="9" borderId="20" applyNumberFormat="0" applyFont="1" applyFill="1" applyBorder="1" applyAlignment="1" applyProtection="0">
      <alignment vertical="top" wrapText="1"/>
    </xf>
    <xf numFmtId="49" fontId="0" fillId="9" borderId="24" applyNumberFormat="1" applyFont="1" applyFill="1" applyBorder="1" applyAlignment="1" applyProtection="0">
      <alignment vertical="top" wrapText="1"/>
    </xf>
    <xf numFmtId="0" fontId="0" fillId="9" borderId="24" applyNumberFormat="0" applyFont="1" applyFill="1" applyBorder="1" applyAlignment="1" applyProtection="0">
      <alignment vertical="top" wrapText="1"/>
    </xf>
    <xf numFmtId="3" fontId="0" fillId="9" borderId="24" applyNumberFormat="1" applyFont="1" applyFill="1" applyBorder="1" applyAlignment="1" applyProtection="0">
      <alignment vertical="top" wrapText="1"/>
    </xf>
    <xf numFmtId="0" fontId="0" borderId="29" applyNumberFormat="0" applyFont="1" applyFill="0" applyBorder="1" applyAlignment="1" applyProtection="0">
      <alignment vertical="center" wrapText="1"/>
    </xf>
    <xf numFmtId="0" fontId="0" borderId="30" applyNumberFormat="0" applyFont="1" applyFill="0" applyBorder="1" applyAlignment="1" applyProtection="0">
      <alignment vertical="center" wrapText="1"/>
    </xf>
    <xf numFmtId="0" fontId="0" borderId="31" applyNumberFormat="0" applyFont="1" applyFill="0" applyBorder="1" applyAlignment="1" applyProtection="0">
      <alignment vertical="top" wrapText="1"/>
    </xf>
    <xf numFmtId="3" fontId="0" borderId="31" applyNumberFormat="1" applyFont="1" applyFill="0" applyBorder="1" applyAlignment="1" applyProtection="0">
      <alignment vertical="top" wrapText="1"/>
    </xf>
    <xf numFmtId="0" fontId="4" fillId="5" borderId="32" applyNumberFormat="0" applyFont="1" applyFill="1" applyBorder="1" applyAlignment="1" applyProtection="0">
      <alignment vertical="top" wrapText="1"/>
    </xf>
    <xf numFmtId="0" fontId="0" borderId="33" applyNumberFormat="0" applyFont="1" applyFill="0" applyBorder="1" applyAlignment="1" applyProtection="0">
      <alignment vertical="center" wrapText="1"/>
    </xf>
    <xf numFmtId="0" fontId="0" borderId="40" applyNumberFormat="0" applyFont="1" applyFill="0" applyBorder="1" applyAlignment="1" applyProtection="0">
      <alignment vertical="center" wrapText="1"/>
    </xf>
    <xf numFmtId="3" fontId="0" borderId="46" applyNumberFormat="1" applyFont="1" applyFill="0" applyBorder="1" applyAlignment="1" applyProtection="0">
      <alignment vertical="center" wrapText="1"/>
    </xf>
    <xf numFmtId="3" fontId="0" borderId="34" applyNumberFormat="1" applyFont="1" applyFill="0" applyBorder="1" applyAlignment="1" applyProtection="0">
      <alignment vertical="top" wrapText="1"/>
    </xf>
    <xf numFmtId="0" fontId="0" borderId="35" applyNumberFormat="0" applyFont="1" applyFill="0" applyBorder="1" applyAlignment="1" applyProtection="0">
      <alignment vertical="center" wrapText="1"/>
    </xf>
    <xf numFmtId="0" fontId="0" borderId="47" applyNumberFormat="0" applyFont="1" applyFill="0" applyBorder="1" applyAlignment="1" applyProtection="0">
      <alignment horizontal="center" vertical="center" wrapText="1"/>
    </xf>
    <xf numFmtId="3" fontId="0" borderId="37" applyNumberFormat="1" applyFont="1" applyFill="0" applyBorder="1" applyAlignment="1" applyProtection="0">
      <alignment vertical="top" wrapText="1"/>
    </xf>
    <xf numFmtId="0" fontId="0" borderId="48" applyNumberFormat="0" applyFont="1" applyFill="0" applyBorder="1" applyAlignment="1" applyProtection="0">
      <alignment vertical="center" wrapText="1"/>
    </xf>
    <xf numFmtId="0" fontId="4" fillId="5" borderId="26" applyNumberFormat="0" applyFont="1" applyFill="1" applyBorder="1" applyAlignment="1" applyProtection="0">
      <alignment vertical="top" wrapText="1"/>
    </xf>
    <xf numFmtId="0" fontId="0" borderId="27" applyNumberFormat="0" applyFont="1" applyFill="0" applyBorder="1" applyAlignment="1" applyProtection="0">
      <alignment vertical="center" wrapText="1"/>
    </xf>
    <xf numFmtId="0" fontId="0" borderId="49" applyNumberFormat="0" applyFont="1" applyFill="0" applyBorder="1" applyAlignment="1" applyProtection="0">
      <alignment vertical="center" wrapText="1"/>
    </xf>
    <xf numFmtId="3" fontId="0" borderId="50" applyNumberFormat="1" applyFont="1" applyFill="0" applyBorder="1" applyAlignment="1" applyProtection="0">
      <alignment vertical="top" wrapText="1"/>
    </xf>
    <xf numFmtId="3" fontId="0" borderId="1" applyNumberFormat="1" applyFont="1" applyFill="0" applyBorder="1" applyAlignment="1" applyProtection="0">
      <alignment vertical="top" wrapText="1"/>
    </xf>
    <xf numFmtId="0" fontId="4" borderId="37" applyNumberFormat="0" applyFont="1" applyFill="0" applyBorder="1" applyAlignment="1" applyProtection="0">
      <alignment vertical="top" wrapText="1"/>
    </xf>
    <xf numFmtId="0" fontId="4" borderId="24" applyNumberFormat="1" applyFont="1" applyFill="0" applyBorder="1" applyAlignment="1" applyProtection="0">
      <alignment vertical="top" wrapText="1"/>
    </xf>
    <xf numFmtId="0" fontId="5" applyNumberFormat="1" applyFont="1" applyFill="0" applyBorder="0" applyAlignment="1" applyProtection="0">
      <alignment vertical="center" wrapText="1"/>
    </xf>
    <xf numFmtId="49" fontId="12" fillId="10" borderId="51" applyNumberFormat="1" applyFont="1" applyFill="1" applyBorder="1" applyAlignment="1" applyProtection="0">
      <alignment horizontal="center" vertical="center" wrapText="1"/>
    </xf>
    <xf numFmtId="0" fontId="5" fillId="11" borderId="51" applyNumberFormat="0" applyFont="1" applyFill="1" applyBorder="1" applyAlignment="1" applyProtection="0">
      <alignment horizontal="center" vertical="top" wrapText="1"/>
    </xf>
    <xf numFmtId="49" fontId="12" fillId="10" borderId="51" applyNumberFormat="1" applyFont="1" applyFill="1" applyBorder="1" applyAlignment="1" applyProtection="0">
      <alignment horizontal="left" vertical="center" wrapText="1"/>
    </xf>
    <xf numFmtId="49" fontId="5" fillId="11" borderId="51" applyNumberFormat="1" applyFont="1" applyFill="1" applyBorder="1" applyAlignment="1" applyProtection="0">
      <alignment horizontal="center" vertical="top" wrapText="1"/>
    </xf>
    <xf numFmtId="49" fontId="5" fillId="11" borderId="51" applyNumberFormat="1" applyFont="1" applyFill="1" applyBorder="1" applyAlignment="1" applyProtection="0">
      <alignment horizontal="center" vertical="center" wrapText="1"/>
    </xf>
    <xf numFmtId="0" fontId="5" borderId="51" applyNumberFormat="0" applyFont="1" applyFill="0" applyBorder="1" applyAlignment="1" applyProtection="0">
      <alignment vertical="center" wrapText="1"/>
    </xf>
    <xf numFmtId="3" fontId="5" borderId="51" applyNumberFormat="1" applyFont="1" applyFill="0" applyBorder="1" applyAlignment="1" applyProtection="0">
      <alignment vertical="center" wrapText="1"/>
    </xf>
    <xf numFmtId="49" fontId="5" fillId="11" borderId="52" applyNumberFormat="1" applyFont="1" applyFill="1" applyBorder="1" applyAlignment="1" applyProtection="0">
      <alignment horizontal="center" vertical="center" wrapText="1"/>
    </xf>
    <xf numFmtId="0" fontId="5" borderId="52" applyNumberFormat="0" applyFont="1" applyFill="0" applyBorder="1" applyAlignment="1" applyProtection="0">
      <alignment vertical="center" wrapText="1"/>
    </xf>
    <xf numFmtId="3" fontId="5" borderId="52" applyNumberFormat="1" applyFont="1" applyFill="0" applyBorder="1" applyAlignment="1" applyProtection="0">
      <alignment vertical="center" wrapText="1"/>
    </xf>
    <xf numFmtId="0" fontId="13" fillId="12" borderId="53" applyNumberFormat="0" applyFont="1" applyFill="1" applyBorder="1" applyAlignment="1" applyProtection="0">
      <alignment horizontal="left" vertical="center" wrapText="1"/>
    </xf>
    <xf numFmtId="49" fontId="13" fillId="12" borderId="53" applyNumberFormat="1" applyFont="1" applyFill="1" applyBorder="1" applyAlignment="1" applyProtection="0">
      <alignment horizontal="right" vertical="center" wrapText="1"/>
    </xf>
    <xf numFmtId="3" fontId="13" fillId="12" borderId="53" applyNumberFormat="1" applyFont="1" applyFill="1" applyBorder="1" applyAlignment="1" applyProtection="0">
      <alignment vertical="center" wrapText="1"/>
    </xf>
    <xf numFmtId="0" fontId="13" fillId="12" borderId="53" applyNumberFormat="0" applyFont="1" applyFill="1" applyBorder="1" applyAlignment="1" applyProtection="0">
      <alignment vertical="center" wrapText="1"/>
    </xf>
    <xf numFmtId="0" fontId="13" borderId="54" applyNumberFormat="0" applyFont="1" applyFill="0" applyBorder="1" applyAlignment="1" applyProtection="0">
      <alignment horizontal="left" vertical="center" wrapText="1"/>
    </xf>
    <xf numFmtId="0" fontId="13" fillId="11" borderId="55" applyNumberFormat="0" applyFont="1" applyFill="1" applyBorder="1" applyAlignment="1" applyProtection="0">
      <alignment vertical="center" wrapText="1"/>
    </xf>
    <xf numFmtId="0" fontId="13" fillId="11" borderId="56" applyNumberFormat="0" applyFont="1" applyFill="1" applyBorder="1" applyAlignment="1" applyProtection="0">
      <alignment vertical="center" wrapText="1"/>
    </xf>
    <xf numFmtId="0" fontId="5" applyNumberFormat="1" applyFont="1" applyFill="0" applyBorder="0" applyAlignment="1" applyProtection="0">
      <alignment vertical="center" wrapText="1"/>
    </xf>
    <xf numFmtId="49" fontId="5" fillId="13" borderId="51" applyNumberFormat="1" applyFont="1" applyFill="1" applyBorder="1" applyAlignment="1" applyProtection="0">
      <alignment horizontal="left" vertical="top" wrapText="1"/>
    </xf>
    <xf numFmtId="0" fontId="5" fillId="11" borderId="51" applyNumberFormat="0" applyFont="1" applyFill="1" applyBorder="1" applyAlignment="1" applyProtection="0">
      <alignment horizontal="center" vertical="center" wrapText="1"/>
    </xf>
    <xf numFmtId="49" fontId="5" borderId="51" applyNumberFormat="1" applyFont="1" applyFill="0" applyBorder="1" applyAlignment="1" applyProtection="0">
      <alignment horizontal="left" vertical="center" wrapText="1"/>
    </xf>
    <xf numFmtId="0" fontId="5" borderId="51" applyNumberFormat="0" applyFont="1" applyFill="0" applyBorder="1" applyAlignment="1" applyProtection="0">
      <alignment horizontal="left" vertical="center" wrapText="1"/>
    </xf>
    <xf numFmtId="14" fontId="5" fillId="11" borderId="51" applyNumberFormat="1" applyFont="1" applyFill="1" applyBorder="1" applyAlignment="1" applyProtection="0">
      <alignment horizontal="center" vertical="center" wrapText="1"/>
    </xf>
    <xf numFmtId="14" fontId="5" fillId="11" borderId="52" applyNumberFormat="1" applyFont="1" applyFill="1" applyBorder="1" applyAlignment="1" applyProtection="0">
      <alignment horizontal="center" vertical="center" wrapText="1"/>
    </xf>
    <xf numFmtId="49" fontId="5" borderId="52" applyNumberFormat="1" applyFont="1" applyFill="0" applyBorder="1" applyAlignment="1" applyProtection="0">
      <alignment horizontal="left" vertical="center" wrapText="1"/>
    </xf>
    <xf numFmtId="0" fontId="13" fillId="11" borderId="57" applyNumberFormat="0" applyFont="1" applyFill="1" applyBorder="1" applyAlignment="1" applyProtection="0">
      <alignment vertical="center" wrapText="1"/>
    </xf>
    <xf numFmtId="49" fontId="13" fillId="11" borderId="57" applyNumberFormat="1" applyFont="1" applyFill="1" applyBorder="1" applyAlignment="1" applyProtection="0">
      <alignment horizontal="center" vertical="center" wrapText="1"/>
    </xf>
    <xf numFmtId="3" fontId="13" fillId="11" borderId="57" applyNumberFormat="1" applyFont="1" applyFill="1" applyBorder="1" applyAlignment="1" applyProtection="0">
      <alignment vertical="center" wrapText="1"/>
    </xf>
    <xf numFmtId="0" fontId="5" applyNumberFormat="1" applyFont="1" applyFill="0" applyBorder="0" applyAlignment="1" applyProtection="0">
      <alignment vertical="center" wrapText="1"/>
    </xf>
    <xf numFmtId="49" fontId="5" borderId="52" applyNumberFormat="1" applyFont="1" applyFill="0" applyBorder="1" applyAlignment="1" applyProtection="0">
      <alignment vertical="center" wrapText="1"/>
    </xf>
    <xf numFmtId="0" fontId="5" applyNumberFormat="1" applyFont="1" applyFill="0" applyBorder="0" applyAlignment="1" applyProtection="0">
      <alignment vertical="center" wrapText="1"/>
    </xf>
    <xf numFmtId="49" fontId="5" borderId="51" applyNumberFormat="1" applyFont="1" applyFill="0" applyBorder="1" applyAlignment="1" applyProtection="0">
      <alignment vertical="center" wrapText="1"/>
    </xf>
    <xf numFmtId="0" fontId="5" fillId="11" borderId="52" applyNumberFormat="0" applyFont="1" applyFill="1" applyBorder="1" applyAlignment="1" applyProtection="0">
      <alignment horizontal="center" vertical="center" wrapText="1"/>
    </xf>
    <xf numFmtId="0" fontId="13" fillId="11" borderId="57" applyNumberFormat="0" applyFont="1" applyFill="1" applyBorder="1" applyAlignment="1" applyProtection="0">
      <alignment horizontal="left" vertical="center" wrapText="1"/>
    </xf>
    <xf numFmtId="0" fontId="5" applyNumberFormat="1" applyFont="1" applyFill="0" applyBorder="0" applyAlignment="1" applyProtection="0">
      <alignment vertical="center" wrapText="1"/>
    </xf>
    <xf numFmtId="0" fontId="13" fillId="11" borderId="58" applyNumberFormat="0" applyFont="1" applyFill="1" applyBorder="1" applyAlignment="1" applyProtection="0">
      <alignment horizontal="left" vertical="center" wrapText="1"/>
    </xf>
    <xf numFmtId="49" fontId="13" fillId="11" borderId="58" applyNumberFormat="1" applyFont="1" applyFill="1" applyBorder="1" applyAlignment="1" applyProtection="0">
      <alignment horizontal="center" vertical="center" wrapText="1"/>
    </xf>
    <xf numFmtId="0" fontId="13" fillId="11" borderId="58" applyNumberFormat="1" applyFont="1" applyFill="1" applyBorder="1" applyAlignment="1" applyProtection="0">
      <alignment vertical="center" wrapText="1"/>
    </xf>
    <xf numFmtId="0" fontId="13" fillId="11" borderId="58" applyNumberFormat="0" applyFont="1" applyFill="1" applyBorder="1" applyAlignment="1" applyProtection="0">
      <alignment vertical="center" wrapText="1"/>
    </xf>
    <xf numFmtId="0" fontId="13" fillId="12" borderId="59" applyNumberFormat="0" applyFont="1" applyFill="1" applyBorder="1" applyAlignment="1" applyProtection="0">
      <alignment horizontal="left" vertical="center" wrapText="1"/>
    </xf>
    <xf numFmtId="49" fontId="13" fillId="12" borderId="59" applyNumberFormat="1" applyFont="1" applyFill="1" applyBorder="1" applyAlignment="1" applyProtection="0">
      <alignment horizontal="right" vertical="center" wrapText="1"/>
    </xf>
    <xf numFmtId="3" fontId="13" fillId="12" borderId="59" applyNumberFormat="1" applyFont="1" applyFill="1" applyBorder="1" applyAlignment="1" applyProtection="0">
      <alignment vertical="center" wrapText="1"/>
    </xf>
    <xf numFmtId="0" fontId="13" fillId="12" borderId="59" applyNumberFormat="1" applyFont="1" applyFill="1" applyBorder="1" applyAlignment="1" applyProtection="0">
      <alignment vertical="center" wrapText="1"/>
    </xf>
    <xf numFmtId="0" fontId="13" fillId="12" borderId="59" applyNumberFormat="0" applyFont="1" applyFill="1" applyBorder="1" applyAlignment="1" applyProtection="0">
      <alignment vertical="center" wrapText="1"/>
    </xf>
    <xf numFmtId="0" fontId="13" fillId="14" borderId="54" applyNumberFormat="0" applyFont="1" applyFill="1" applyBorder="1" applyAlignment="1" applyProtection="0">
      <alignment horizontal="left" vertical="center" wrapText="1"/>
    </xf>
    <xf numFmtId="0" fontId="13" fillId="10" borderId="60" applyNumberFormat="0" applyFont="1" applyFill="1" applyBorder="1" applyAlignment="1" applyProtection="0">
      <alignment horizontal="left" vertical="center" wrapText="1"/>
    </xf>
    <xf numFmtId="49" fontId="15" fillId="10" borderId="60" applyNumberFormat="1" applyFont="1" applyFill="1" applyBorder="1" applyAlignment="1" applyProtection="0">
      <alignment horizontal="right" vertical="center" wrapText="1"/>
    </xf>
    <xf numFmtId="3" fontId="15" fillId="10" borderId="60" applyNumberFormat="1" applyFont="1" applyFill="1" applyBorder="1" applyAlignment="1" applyProtection="0">
      <alignment vertical="center" wrapText="1"/>
    </xf>
    <xf numFmtId="0" fontId="15" fillId="10" borderId="60" applyNumberFormat="0" applyFont="1" applyFill="1" applyBorder="1" applyAlignment="1" applyProtection="0">
      <alignment vertical="center" wrapText="1"/>
    </xf>
    <xf numFmtId="0" fontId="13" fillId="10" borderId="60" applyNumberFormat="0" applyFont="1" applyFill="1" applyBorder="1" applyAlignment="1" applyProtection="0">
      <alignment vertical="center" wrapText="1"/>
    </xf>
    <xf numFmtId="0" fontId="15" fillId="10" borderId="60" applyNumberFormat="0" applyFont="1" applyFill="1" applyBorder="1" applyAlignment="1" applyProtection="0">
      <alignment horizontal="right" vertical="center" wrapText="1"/>
    </xf>
    <xf numFmtId="0" fontId="0" applyNumberFormat="1" applyFont="1" applyFill="0" applyBorder="0" applyAlignment="1" applyProtection="0">
      <alignment horizontal="center" vertical="top" wrapText="1"/>
    </xf>
    <xf numFmtId="49" fontId="4" fillId="4" borderId="61" applyNumberFormat="1" applyFont="1" applyFill="1" applyBorder="1" applyAlignment="1" applyProtection="0">
      <alignment horizontal="center" vertical="top" wrapText="1"/>
    </xf>
    <xf numFmtId="49" fontId="4" fillId="5" borderId="6" applyNumberFormat="1" applyFont="1" applyFill="1" applyBorder="1" applyAlignment="1" applyProtection="0">
      <alignment horizontal="center" vertical="top" wrapText="1"/>
    </xf>
    <xf numFmtId="49" fontId="0" borderId="6" applyNumberFormat="1" applyFont="1" applyFill="0" applyBorder="1" applyAlignment="1" applyProtection="0">
      <alignment horizontal="center" vertical="top" wrapText="1"/>
    </xf>
    <xf numFmtId="3" fontId="0" borderId="6" applyNumberFormat="1" applyFont="1" applyFill="0" applyBorder="1" applyAlignment="1" applyProtection="0">
      <alignment horizontal="center" vertical="top" wrapText="1"/>
    </xf>
    <xf numFmtId="0" fontId="0" borderId="6" applyNumberFormat="0" applyFont="1" applyFill="0" applyBorder="1" applyAlignment="1" applyProtection="0">
      <alignment horizontal="center" vertical="top" wrapText="1"/>
    </xf>
    <xf numFmtId="0" fontId="4" fillId="5" borderId="6" applyNumberFormat="0" applyFont="1" applyFill="1" applyBorder="1" applyAlignment="1" applyProtection="0">
      <alignment horizontal="center" vertical="top" wrapText="1"/>
    </xf>
    <xf numFmtId="0" fontId="0" fillId="6" borderId="6" applyNumberFormat="0" applyFont="1" applyFill="1" applyBorder="1" applyAlignment="1" applyProtection="0">
      <alignment horizontal="center" vertical="top" wrapText="1"/>
    </xf>
    <xf numFmtId="49" fontId="0" fillId="6" borderId="6" applyNumberFormat="1" applyFont="1" applyFill="1" applyBorder="1" applyAlignment="1" applyProtection="0">
      <alignment horizontal="center" vertical="top" wrapText="1"/>
    </xf>
    <xf numFmtId="3" fontId="0" fillId="6" borderId="6" applyNumberFormat="1" applyFont="1" applyFill="1" applyBorder="1" applyAlignment="1" applyProtection="0">
      <alignment horizontal="center" vertical="top" wrapText="1"/>
    </xf>
    <xf numFmtId="0" fontId="0" fillId="6" borderId="6" applyNumberFormat="0" applyFont="1" applyFill="1" applyBorder="1" applyAlignment="1" applyProtection="0">
      <alignment horizontal="center" vertical="center" wrapText="1"/>
    </xf>
    <xf numFmtId="0" fontId="4" fillId="8" borderId="6" applyNumberFormat="0" applyFont="1" applyFill="1" applyBorder="1" applyAlignment="1" applyProtection="0">
      <alignment horizontal="center" vertical="top" wrapText="1"/>
    </xf>
    <xf numFmtId="49" fontId="0" fillId="8" borderId="6" applyNumberFormat="1" applyFont="1" applyFill="1" applyBorder="1" applyAlignment="1" applyProtection="0">
      <alignment horizontal="center" vertical="top" wrapText="1"/>
    </xf>
    <xf numFmtId="0" fontId="0" fillId="8" borderId="6" applyNumberFormat="0" applyFont="1" applyFill="1" applyBorder="1" applyAlignment="1" applyProtection="0">
      <alignment horizontal="center" vertical="top" wrapText="1"/>
    </xf>
    <xf numFmtId="3" fontId="0" fillId="8" borderId="6" applyNumberFormat="1" applyFont="1" applyFill="1" applyBorder="1" applyAlignment="1" applyProtection="0">
      <alignment horizontal="center" vertical="top" wrapText="1"/>
    </xf>
    <xf numFmtId="0" fontId="0" fillId="8" borderId="62" applyNumberFormat="0" applyFont="1" applyFill="1" applyBorder="1" applyAlignment="1" applyProtection="0">
      <alignment horizontal="center" vertical="top" wrapText="1"/>
    </xf>
    <xf numFmtId="3" fontId="0" borderId="63" applyNumberFormat="1" applyFont="1" applyFill="0" applyBorder="1" applyAlignment="1" applyProtection="0">
      <alignment horizontal="center" vertical="top" wrapText="1"/>
    </xf>
    <xf numFmtId="0" fontId="0" borderId="64" applyNumberFormat="0" applyFont="1" applyFill="0" applyBorder="1" applyAlignment="1" applyProtection="0">
      <alignment horizontal="center" vertical="center" wrapText="1"/>
    </xf>
    <xf numFmtId="0" fontId="0" fillId="6" borderId="65" applyNumberFormat="0" applyFont="1" applyFill="1" applyBorder="1" applyAlignment="1" applyProtection="0">
      <alignment horizontal="center" vertical="top" wrapText="1"/>
    </xf>
    <xf numFmtId="49" fontId="0" fillId="7" borderId="6" applyNumberFormat="1" applyFont="1" applyFill="1" applyBorder="1" applyAlignment="1" applyProtection="0">
      <alignment horizontal="center" vertical="top" wrapText="1"/>
    </xf>
    <xf numFmtId="3" fontId="0" fillId="7" borderId="6" applyNumberFormat="1" applyFont="1" applyFill="1" applyBorder="1" applyAlignment="1" applyProtection="0">
      <alignment horizontal="center" vertical="top" wrapText="1"/>
    </xf>
    <xf numFmtId="3" fontId="8" fillId="6" borderId="6" applyNumberFormat="1" applyFont="1" applyFill="1" applyBorder="1" applyAlignment="1" applyProtection="0">
      <alignment horizontal="center" vertical="top" wrapText="1"/>
    </xf>
    <xf numFmtId="0" fontId="8" fillId="6" borderId="6" applyNumberFormat="0" applyFont="1" applyFill="1" applyBorder="1" applyAlignment="1" applyProtection="0">
      <alignment horizontal="center" vertical="top" wrapText="1"/>
    </xf>
    <xf numFmtId="0" fontId="0" borderId="6" applyNumberFormat="1" applyFont="1" applyFill="0" applyBorder="1" applyAlignment="1" applyProtection="0">
      <alignment horizontal="center" vertical="top" wrapText="1"/>
    </xf>
    <xf numFmtId="0" fontId="8" borderId="6" applyNumberFormat="0" applyFont="1" applyFill="0" applyBorder="1" applyAlignment="1" applyProtection="0">
      <alignment horizontal="center" vertical="top" wrapText="1"/>
    </xf>
    <xf numFmtId="49" fontId="4" borderId="66" applyNumberFormat="1" applyFont="1" applyFill="0" applyBorder="1" applyAlignment="1" applyProtection="0">
      <alignment horizontal="center" vertical="top" wrapText="1"/>
    </xf>
    <xf numFmtId="0" fontId="4" borderId="66" applyNumberFormat="0" applyFont="1" applyFill="0" applyBorder="1" applyAlignment="1" applyProtection="0">
      <alignment horizontal="center" vertical="top" wrapText="1"/>
    </xf>
    <xf numFmtId="3" fontId="4" borderId="67" applyNumberFormat="1" applyFont="1" applyFill="0" applyBorder="1" applyAlignment="1" applyProtection="0">
      <alignment horizontal="center" vertical="top" wrapText="1"/>
    </xf>
    <xf numFmtId="49" fontId="4" borderId="68" applyNumberFormat="1" applyFont="1" applyFill="0" applyBorder="1" applyAlignment="1" applyProtection="0">
      <alignment horizontal="center" vertical="top" wrapText="1"/>
    </xf>
    <xf numFmtId="0" fontId="4" borderId="68" applyNumberFormat="0" applyFont="1" applyFill="0" applyBorder="1" applyAlignment="1" applyProtection="0">
      <alignment horizontal="center" vertical="top" wrapText="1"/>
    </xf>
    <xf numFmtId="0" fontId="4" borderId="68" applyNumberFormat="1" applyFont="1" applyFill="0" applyBorder="1" applyAlignment="1" applyProtection="0">
      <alignment horizontal="center" vertical="top" wrapText="1"/>
    </xf>
    <xf numFmtId="0" fontId="4" borderId="69" applyNumberFormat="0" applyFont="1" applyFill="0" applyBorder="1" applyAlignment="1" applyProtection="0">
      <alignment horizontal="center" vertical="top" wrapText="1"/>
    </xf>
    <xf numFmtId="3" fontId="4" borderId="70" applyNumberFormat="1" applyFont="1" applyFill="0" applyBorder="1" applyAlignment="1" applyProtection="0">
      <alignment horizontal="center" vertical="top" wrapText="1"/>
    </xf>
    <xf numFmtId="3" fontId="4" borderId="71" applyNumberFormat="1" applyFont="1" applyFill="0" applyBorder="1" applyAlignment="1" applyProtection="0">
      <alignment horizontal="center" vertical="top" wrapText="1"/>
    </xf>
    <xf numFmtId="49" fontId="4" fillId="15" borderId="72" applyNumberFormat="1" applyFont="1" applyFill="1" applyBorder="1" applyAlignment="1" applyProtection="0">
      <alignment horizontal="center" vertical="top" wrapText="1"/>
    </xf>
    <xf numFmtId="49" fontId="4" fillId="15" borderId="73" applyNumberFormat="1" applyFont="1" applyFill="1" applyBorder="1" applyAlignment="1" applyProtection="0">
      <alignment horizontal="center" vertical="top" wrapText="1"/>
    </xf>
    <xf numFmtId="0" fontId="4" fillId="15" borderId="74" applyNumberFormat="1" applyFont="1" applyFill="1" applyBorder="1" applyAlignment="1" applyProtection="0">
      <alignment horizontal="center" vertical="top" wrapText="1"/>
    </xf>
    <xf numFmtId="0" fontId="4" borderId="75" applyNumberFormat="0" applyFont="1" applyFill="0" applyBorder="1" applyAlignment="1" applyProtection="0">
      <alignment horizontal="center" vertical="top" wrapText="1"/>
    </xf>
    <xf numFmtId="49" fontId="4" borderId="76" applyNumberFormat="1" applyFont="1" applyFill="0" applyBorder="1" applyAlignment="1" applyProtection="0">
      <alignment horizontal="center" vertical="top" wrapText="1"/>
    </xf>
    <xf numFmtId="49" fontId="4" borderId="67" applyNumberFormat="1" applyFont="1" applyFill="0" applyBorder="1" applyAlignment="1" applyProtection="0">
      <alignment horizontal="center" vertical="top" wrapText="1"/>
    </xf>
    <xf numFmtId="49" fontId="4" borderId="77"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10" fontId="0" borderId="24" applyNumberFormat="1" applyFont="1" applyFill="0" applyBorder="1" applyAlignment="1" applyProtection="0">
      <alignment vertical="top" wrapText="1"/>
    </xf>
    <xf numFmtId="49" fontId="4" fillId="5" borderId="28" applyNumberFormat="1" applyFont="1" applyFill="1" applyBorder="1" applyAlignment="1" applyProtection="0">
      <alignment vertical="top" wrapText="1"/>
    </xf>
    <xf numFmtId="3" fontId="0" fillId="6" borderId="29" applyNumberFormat="1" applyFont="1" applyFill="1" applyBorder="1" applyAlignment="1" applyProtection="0">
      <alignment vertical="top" wrapText="1"/>
    </xf>
    <xf numFmtId="10" fontId="0" fillId="6" borderId="25" applyNumberFormat="1" applyFont="1" applyFill="1" applyBorder="1" applyAlignment="1" applyProtection="0">
      <alignment vertical="top" wrapText="1"/>
    </xf>
    <xf numFmtId="10" fontId="0"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78" applyNumberFormat="1" applyFont="1" applyFill="1" applyBorder="1" applyAlignment="1" applyProtection="0">
      <alignment vertical="top" wrapText="1"/>
    </xf>
    <xf numFmtId="0" fontId="4" fillId="9" borderId="78" applyNumberFormat="0" applyFont="1" applyFill="1" applyBorder="1" applyAlignment="1" applyProtection="0">
      <alignment vertical="top" wrapText="1"/>
    </xf>
    <xf numFmtId="0" fontId="0" fillId="9" borderId="78" applyNumberFormat="0" applyFont="1" applyFill="1" applyBorder="1" applyAlignment="1" applyProtection="0">
      <alignment vertical="top" wrapText="1"/>
    </xf>
    <xf numFmtId="3" fontId="0" fillId="9" borderId="78" applyNumberFormat="1" applyFont="1" applyFill="1" applyBorder="1" applyAlignment="1" applyProtection="0">
      <alignment vertical="top" wrapText="1"/>
    </xf>
    <xf numFmtId="0" fontId="0" fillId="9" borderId="78" applyNumberFormat="1" applyFont="1" applyFill="1" applyBorder="1" applyAlignment="1" applyProtection="0">
      <alignment vertical="top" wrapText="1"/>
    </xf>
    <xf numFmtId="0" fontId="4" fillId="5" borderId="78" applyNumberFormat="0" applyFont="1" applyFill="1" applyBorder="1" applyAlignment="1" applyProtection="0">
      <alignment vertical="top" wrapText="1"/>
    </xf>
    <xf numFmtId="0" fontId="0" borderId="78" applyNumberFormat="0" applyFont="1" applyFill="0" applyBorder="1" applyAlignment="1" applyProtection="0">
      <alignment vertical="center" wrapText="1"/>
    </xf>
    <xf numFmtId="0" fontId="16" borderId="78" applyNumberFormat="0" applyFont="1" applyFill="0" applyBorder="1" applyAlignment="1" applyProtection="0">
      <alignment vertical="center" wrapText="1"/>
    </xf>
    <xf numFmtId="0" fontId="0" borderId="78" applyNumberFormat="0" applyFont="1" applyFill="0" applyBorder="1" applyAlignment="1" applyProtection="0">
      <alignment horizontal="center" vertical="center" wrapText="1"/>
    </xf>
    <xf numFmtId="0" fontId="0" borderId="78" applyNumberFormat="0" applyFont="1" applyFill="0" applyBorder="1" applyAlignment="1" applyProtection="0">
      <alignment horizontal="right" vertical="top" wrapText="1"/>
    </xf>
    <xf numFmtId="0" fontId="16" borderId="78" applyNumberFormat="0" applyFont="1" applyFill="0" applyBorder="1" applyAlignment="1" applyProtection="0">
      <alignment vertical="top" wrapText="1"/>
    </xf>
    <xf numFmtId="0" fontId="0" borderId="78" applyNumberFormat="0" applyFont="1" applyFill="0" applyBorder="1" applyAlignment="1" applyProtection="0">
      <alignment vertical="top" wrapText="1"/>
    </xf>
    <xf numFmtId="0" fontId="16" fillId="14" borderId="78" applyNumberFormat="0" applyFont="1" applyFill="1" applyBorder="1" applyAlignment="1" applyProtection="0">
      <alignment vertical="bottom"/>
    </xf>
    <xf numFmtId="3" fontId="0" borderId="78" applyNumberFormat="1" applyFont="1" applyFill="0" applyBorder="1" applyAlignment="1" applyProtection="0">
      <alignment vertical="top" wrapText="1"/>
    </xf>
    <xf numFmtId="0" fontId="4" borderId="78" applyNumberFormat="0" applyFont="1" applyFill="0" applyBorder="1" applyAlignment="1" applyProtection="0">
      <alignment vertical="top" wrapText="1"/>
    </xf>
    <xf numFmtId="0" fontId="4" borderId="78" applyNumberFormat="0" applyFont="1" applyFill="0" applyBorder="1" applyAlignment="1" applyProtection="0">
      <alignment vertical="center" wrapText="1"/>
    </xf>
    <xf numFmtId="0" fontId="4" borderId="78" applyNumberFormat="0" applyFont="1" applyFill="0" applyBorder="1" applyAlignment="1" applyProtection="0">
      <alignment horizontal="left" vertical="center" wrapText="1" readingOrder="1"/>
    </xf>
    <xf numFmtId="0" fontId="4" borderId="78" applyNumberFormat="0" applyFont="1" applyFill="0" applyBorder="1" applyAlignment="1" applyProtection="0">
      <alignment horizontal="center" vertical="center" wrapText="1"/>
    </xf>
    <xf numFmtId="0" fontId="4" borderId="78" applyNumberFormat="1" applyFont="1" applyFill="0" applyBorder="1" applyAlignment="1" applyProtection="0">
      <alignment vertical="top" wrapText="1"/>
    </xf>
    <xf numFmtId="3" fontId="4" borderId="78" applyNumberFormat="1" applyFont="1" applyFill="0" applyBorder="1" applyAlignment="1" applyProtection="0">
      <alignment vertical="top" wrapText="1"/>
    </xf>
    <xf numFmtId="4" fontId="4" borderId="78"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78" applyNumberFormat="0" applyFont="1" applyFill="1" applyBorder="1" applyAlignment="1" applyProtection="0">
      <alignment horizontal="center" vertical="top" wrapText="1"/>
    </xf>
    <xf numFmtId="0" fontId="0" borderId="78" applyNumberFormat="0" applyFont="1" applyFill="0" applyBorder="1" applyAlignment="1" applyProtection="0">
      <alignment horizontal="left" vertical="top" wrapText="1"/>
    </xf>
    <xf numFmtId="0" fontId="0" borderId="78" applyNumberFormat="0"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7" borderId="1" applyNumberFormat="1" applyFont="1" applyFill="1" applyBorder="1" applyAlignment="1" applyProtection="0">
      <alignment vertical="top" wrapText="1"/>
    </xf>
    <xf numFmtId="49" fontId="4" fillId="9" borderId="1" applyNumberFormat="1" applyFont="1" applyFill="1" applyBorder="1" applyAlignment="1" applyProtection="0">
      <alignment vertical="top" wrapText="1"/>
    </xf>
    <xf numFmtId="49" fontId="0" borderId="20"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3" fontId="0" borderId="23" applyNumberFormat="1" applyFont="1" applyFill="0" applyBorder="1" applyAlignment="1" applyProtection="0">
      <alignment horizontal="right" vertical="center" wrapText="1"/>
    </xf>
    <xf numFmtId="3" fontId="0" borderId="24" applyNumberFormat="1" applyFont="1" applyFill="0" applyBorder="1" applyAlignment="1" applyProtection="0">
      <alignment horizontal="right" vertical="center" wrapText="1"/>
    </xf>
    <xf numFmtId="49" fontId="0" fillId="6" borderId="29" applyNumberFormat="1" applyFont="1" applyFill="1" applyBorder="1" applyAlignment="1" applyProtection="0">
      <alignment vertical="top" wrapText="1"/>
    </xf>
    <xf numFmtId="49" fontId="0" fillId="6" borderId="25" applyNumberFormat="1" applyFont="1" applyFill="1" applyBorder="1" applyAlignment="1" applyProtection="0">
      <alignment vertical="top" wrapText="1"/>
    </xf>
    <xf numFmtId="3" fontId="0" fillId="6" borderId="23" applyNumberFormat="1" applyFont="1" applyFill="1" applyBorder="1" applyAlignment="1" applyProtection="0">
      <alignment horizontal="right" vertical="center" wrapText="1"/>
    </xf>
    <xf numFmtId="49" fontId="0" borderId="29" applyNumberFormat="1" applyFont="1" applyFill="0" applyBorder="1" applyAlignment="1" applyProtection="0">
      <alignment vertical="top" wrapText="1"/>
    </xf>
    <xf numFmtId="49" fontId="0" borderId="25" applyNumberFormat="1" applyFont="1" applyFill="0" applyBorder="1" applyAlignment="1" applyProtection="0">
      <alignment vertical="top" wrapText="1"/>
    </xf>
    <xf numFmtId="0" fontId="0" fillId="6" borderId="25" applyNumberFormat="0" applyFont="1" applyFill="1" applyBorder="1" applyAlignment="1" applyProtection="0">
      <alignment vertical="center" wrapText="1"/>
    </xf>
    <xf numFmtId="0" fontId="0" fillId="6" borderId="1" applyNumberFormat="0" applyFont="1" applyFill="1" applyBorder="1" applyAlignment="1" applyProtection="0">
      <alignment vertical="top" wrapText="1"/>
    </xf>
    <xf numFmtId="49" fontId="0" borderId="27"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4" borderId="19" applyNumberFormat="0" applyFont="1" applyFill="0" applyBorder="1" applyAlignment="1" applyProtection="0">
      <alignment vertical="top" wrapText="1"/>
    </xf>
    <xf numFmtId="0" fontId="4" borderId="20"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borderId="22" applyNumberFormat="0" applyFont="1" applyFill="0" applyBorder="1" applyAlignment="1" applyProtection="0">
      <alignment horizontal="center" vertical="center" wrapText="1"/>
    </xf>
    <xf numFmtId="0" fontId="0" fillId="6" borderId="22" applyNumberFormat="0" applyFont="1" applyFill="1" applyBorder="1" applyAlignment="1" applyProtection="0">
      <alignment horizontal="center" vertical="center" wrapText="1"/>
    </xf>
    <xf numFmtId="0" fontId="0" fillId="6" borderId="20" applyNumberFormat="0" applyFont="1" applyFill="1" applyBorder="1" applyAlignment="1" applyProtection="0">
      <alignment horizontal="center" vertical="center" wrapText="1"/>
    </xf>
    <xf numFmtId="3" fontId="0" fillId="6" borderId="24" applyNumberFormat="1" applyFont="1" applyFill="1" applyBorder="1" applyAlignment="1" applyProtection="0">
      <alignment horizontal="right" vertical="center" wrapText="1"/>
    </xf>
    <xf numFmtId="49" fontId="4" borderId="28" applyNumberFormat="1" applyFont="1" applyFill="0" applyBorder="1" applyAlignment="1" applyProtection="0">
      <alignment horizontal="center" vertical="center" wrapText="1"/>
    </xf>
    <xf numFmtId="0" fontId="4" borderId="29"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horizontal="center" vertical="top" wrapText="1"/>
    </xf>
    <xf numFmtId="49" fontId="4" fillId="4" borderId="1" applyNumberFormat="1" applyFont="1" applyFill="1" applyBorder="1" applyAlignment="1" applyProtection="0">
      <alignment horizontal="center" vertical="top" wrapText="1"/>
    </xf>
    <xf numFmtId="0" fontId="4" borderId="24" applyNumberFormat="0" applyFont="1" applyFill="0" applyBorder="1" applyAlignment="1" applyProtection="0">
      <alignment horizontal="center" vertical="top" wrapText="1"/>
    </xf>
    <xf numFmtId="0" fontId="4" borderId="24" applyNumberFormat="1" applyFont="1" applyFill="0" applyBorder="1" applyAlignment="1" applyProtection="0">
      <alignment horizontal="righ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fbfbf"/>
      <rgbColor rgb="fff4f4f4"/>
      <rgbColor rgb="ffff5f5d"/>
      <rgbColor rgb="ffffe061"/>
      <rgbColor rgb="ffff2c21"/>
      <rgbColor rgb="ff7c7c7c"/>
      <rgbColor rgb="ffce222b"/>
      <rgbColor rgb="ffb8b8b8"/>
      <rgbColor rgb="ffffffff"/>
      <rgbColor rgb="ff63b2de"/>
      <rgbColor rgb="ff5e5e5e"/>
      <rgbColor rgb="ffd6d6d6"/>
      <rgbColor rgb="ffeaeaea"/>
      <rgbColor rgb="ffc0c0c0"/>
      <rgbColor rgb="ffd5d5d5"/>
      <rgbColor rgb="ffd3d3d3"/>
      <rgbColor rgb="ff9f9f9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124692"/>
          <c:y val="0.103111"/>
          <c:w val="0.982531"/>
          <c:h val="0.84233"/>
        </c:manualLayout>
      </c:layout>
      <c:lineChart>
        <c:grouping val="standard"/>
        <c:varyColors val="0"/>
        <c:ser>
          <c:idx val="0"/>
          <c:order val="0"/>
          <c:tx>
            <c:strRef>
              <c:f>'支出與現金流 - 現金流曲線圖'!$A$3</c:f>
              <c:strCache>
                <c:ptCount val="1"/>
                <c:pt idx="0">
                  <c:v>待付款總計</c:v>
                </c:pt>
              </c:strCache>
            </c:strRef>
          </c:tx>
          <c:spPr>
            <a:solidFill>
              <a:srgbClr val="FFFFFF"/>
            </a:solidFill>
            <a:ln w="25400" cap="flat">
              <a:solidFill>
                <a:schemeClr val="accent4">
                  <a:satOff val="-18142"/>
                  <a:lumOff val="-16276"/>
                </a:schemeClr>
              </a:solidFill>
              <a:prstDash val="solid"/>
              <a:miter lim="400000"/>
            </a:ln>
            <a:effectLst/>
          </c:spPr>
          <c:marker>
            <c:symbol val="circle"/>
            <c:size val="10"/>
            <c:spPr>
              <a:solidFill>
                <a:srgbClr val="FFFFFF"/>
              </a:solidFill>
              <a:ln w="25400" cap="flat">
                <a:solidFill>
                  <a:schemeClr val="accent4">
                    <a:satOff val="-18142"/>
                    <a:lumOff val="-16276"/>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2019 / 1</c:v>
                </c:pt>
                <c:pt idx="1">
                  <c:v>2</c:v>
                </c:pt>
                <c:pt idx="2">
                  <c:v>3</c:v>
                </c:pt>
                <c:pt idx="3">
                  <c:v>4</c:v>
                </c:pt>
                <c:pt idx="4">
                  <c:v>5</c:v>
                </c:pt>
                <c:pt idx="5">
                  <c:v>6</c:v>
                </c:pt>
                <c:pt idx="6">
                  <c:v>7</c:v>
                </c:pt>
                <c:pt idx="7">
                  <c:v>8</c:v>
                </c:pt>
                <c:pt idx="8">
                  <c:v>9</c:v>
                </c:pt>
                <c:pt idx="9">
                  <c:v>10</c:v>
                </c:pt>
                <c:pt idx="10">
                  <c:v>11</c:v>
                </c:pt>
                <c:pt idx="11">
                  <c:v>12</c:v>
                </c:pt>
                <c:pt idx="12">
                  <c:v>2020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現金流曲線圖'!$B$3:$Y$3</c:f>
              <c:numCache>
                <c:ptCount val="1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numCache>
            </c:numRef>
          </c:val>
          <c:smooth val="0"/>
        </c:ser>
        <c:ser>
          <c:idx val="1"/>
          <c:order val="1"/>
          <c:tx>
            <c:strRef>
              <c:f>'支出與現金流 - 現金流曲線圖'!$A$4</c:f>
              <c:strCache>
                <c:ptCount val="1"/>
                <c:pt idx="0">
                  <c:v>月份現金</c:v>
                </c:pt>
              </c:strCache>
            </c:strRef>
          </c:tx>
          <c:spPr>
            <a:solidFill>
              <a:srgbClr val="FFFFFF"/>
            </a:solidFill>
            <a:ln w="38100" cap="flat">
              <a:solidFill>
                <a:srgbClr val="404040"/>
              </a:solidFill>
              <a:prstDash val="solid"/>
              <a:miter lim="400000"/>
            </a:ln>
            <a:effectLst/>
          </c:spPr>
          <c:marker>
            <c:symbol val="circle"/>
            <c:size val="11"/>
            <c:spPr>
              <a:solidFill>
                <a:srgbClr val="FFFFFF"/>
              </a:solidFill>
              <a:ln w="38100" cap="flat">
                <a:solidFill>
                  <a:srgbClr val="404040"/>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2019 / 1</c:v>
                </c:pt>
                <c:pt idx="1">
                  <c:v>2</c:v>
                </c:pt>
                <c:pt idx="2">
                  <c:v>3</c:v>
                </c:pt>
                <c:pt idx="3">
                  <c:v>4</c:v>
                </c:pt>
                <c:pt idx="4">
                  <c:v>5</c:v>
                </c:pt>
                <c:pt idx="5">
                  <c:v>6</c:v>
                </c:pt>
                <c:pt idx="6">
                  <c:v>7</c:v>
                </c:pt>
                <c:pt idx="7">
                  <c:v>8</c:v>
                </c:pt>
                <c:pt idx="8">
                  <c:v>9</c:v>
                </c:pt>
                <c:pt idx="9">
                  <c:v>10</c:v>
                </c:pt>
                <c:pt idx="10">
                  <c:v>11</c:v>
                </c:pt>
                <c:pt idx="11">
                  <c:v>12</c:v>
                </c:pt>
                <c:pt idx="12">
                  <c:v>2020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現金流曲線圖'!$B$4:$Y$4</c:f>
              <c:numCache>
                <c:ptCount val="1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numCache>
            </c:numRef>
          </c:val>
          <c:smooth val="0"/>
        </c:ser>
        <c:ser>
          <c:idx val="2"/>
          <c:order val="2"/>
          <c:tx>
            <c:strRef>
              <c:f>'支出與現金流 - 現金流曲線圖'!$A$5</c:f>
              <c:strCache>
                <c:ptCount val="1"/>
                <c:pt idx="0">
                  <c:v>月待收款</c:v>
                </c:pt>
              </c:strCache>
            </c:strRef>
          </c:tx>
          <c:spPr>
            <a:solidFill>
              <a:srgbClr val="FFFFFF"/>
            </a:solidFill>
            <a:ln w="25400" cap="flat">
              <a:solidFill>
                <a:schemeClr val="accent1"/>
              </a:solidFill>
              <a:prstDash val="solid"/>
              <a:miter lim="400000"/>
            </a:ln>
            <a:effectLst/>
          </c:spPr>
          <c:marker>
            <c:symbol val="circle"/>
            <c:size val="10"/>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2019 / 1</c:v>
                </c:pt>
                <c:pt idx="1">
                  <c:v>2</c:v>
                </c:pt>
                <c:pt idx="2">
                  <c:v>3</c:v>
                </c:pt>
                <c:pt idx="3">
                  <c:v>4</c:v>
                </c:pt>
                <c:pt idx="4">
                  <c:v>5</c:v>
                </c:pt>
                <c:pt idx="5">
                  <c:v>6</c:v>
                </c:pt>
                <c:pt idx="6">
                  <c:v>7</c:v>
                </c:pt>
                <c:pt idx="7">
                  <c:v>8</c:v>
                </c:pt>
                <c:pt idx="8">
                  <c:v>9</c:v>
                </c:pt>
                <c:pt idx="9">
                  <c:v>10</c:v>
                </c:pt>
                <c:pt idx="10">
                  <c:v>11</c:v>
                </c:pt>
                <c:pt idx="11">
                  <c:v>12</c:v>
                </c:pt>
                <c:pt idx="12">
                  <c:v>2020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現金流曲線圖'!$B$5:$Y$5</c:f>
              <c:numCache>
                <c:ptCount val="1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numCache>
            </c:numRef>
          </c:val>
          <c:smooth val="0"/>
        </c:ser>
        <c:ser>
          <c:idx val="3"/>
          <c:order val="3"/>
          <c:tx>
            <c:strRef>
              <c:f>'支出與現金流 - 現金流曲線圖'!$A$6</c:f>
              <c:strCache>
                <c:ptCount val="1"/>
                <c:pt idx="0">
                  <c:v>月現金流</c:v>
                </c:pt>
              </c:strCache>
            </c:strRef>
          </c:tx>
          <c:spPr>
            <a:solidFill>
              <a:srgbClr val="FFFFFF"/>
            </a:solidFill>
            <a:ln w="38100" cap="flat">
              <a:solidFill>
                <a:schemeClr val="accent5">
                  <a:hueOff val="-361660"/>
                  <a:satOff val="-28656"/>
                  <a:lumOff val="-9266"/>
                </a:schemeClr>
              </a:solidFill>
              <a:prstDash val="solid"/>
              <a:miter lim="400000"/>
            </a:ln>
            <a:effectLst/>
          </c:spPr>
          <c:marker>
            <c:symbol val="circle"/>
            <c:size val="11"/>
            <c:spPr>
              <a:solidFill>
                <a:srgbClr val="FFFFFF"/>
              </a:solidFill>
              <a:ln w="38100" cap="flat">
                <a:solidFill>
                  <a:schemeClr val="accent5">
                    <a:hueOff val="-361660"/>
                    <a:satOff val="-28656"/>
                    <a:lumOff val="-9266"/>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2019 / 1</c:v>
                </c:pt>
                <c:pt idx="1">
                  <c:v>2</c:v>
                </c:pt>
                <c:pt idx="2">
                  <c:v>3</c:v>
                </c:pt>
                <c:pt idx="3">
                  <c:v>4</c:v>
                </c:pt>
                <c:pt idx="4">
                  <c:v>5</c:v>
                </c:pt>
                <c:pt idx="5">
                  <c:v>6</c:v>
                </c:pt>
                <c:pt idx="6">
                  <c:v>7</c:v>
                </c:pt>
                <c:pt idx="7">
                  <c:v>8</c:v>
                </c:pt>
                <c:pt idx="8">
                  <c:v>9</c:v>
                </c:pt>
                <c:pt idx="9">
                  <c:v>10</c:v>
                </c:pt>
                <c:pt idx="10">
                  <c:v>11</c:v>
                </c:pt>
                <c:pt idx="11">
                  <c:v>12</c:v>
                </c:pt>
                <c:pt idx="12">
                  <c:v>2020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現金流曲線圖'!$B$6:$Y$6</c:f>
              <c:numCache>
                <c:ptCount val="1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
        <c:minorUnit val="0.5"/>
      </c:valAx>
      <c:spPr>
        <a:noFill/>
        <a:ln w="12700" cap="flat">
          <a:noFill/>
          <a:miter lim="400000"/>
        </a:ln>
        <a:effectLst/>
      </c:spPr>
    </c:plotArea>
    <c:legend>
      <c:legendPos val="t"/>
      <c:layout>
        <c:manualLayout>
          <c:xMode val="edge"/>
          <c:yMode val="edge"/>
          <c:x val="0.108005"/>
          <c:y val="0"/>
          <c:w val="0.848124"/>
          <c:h val="0.0711288"/>
        </c:manualLayout>
      </c:layout>
      <c:overlay val="1"/>
      <c:spPr>
        <a:noFill/>
        <a:ln w="12700" cap="flat">
          <a:noFill/>
          <a:miter lim="400000"/>
        </a:ln>
        <a:effectLst/>
      </c:spPr>
      <c:txPr>
        <a:bodyPr rot="0"/>
        <a:lstStyle/>
        <a:p>
          <a:pPr>
            <a:defRPr b="0" i="0" strike="noStrike" sz="1200" u="none">
              <a:solidFill>
                <a:srgbClr val="000000"/>
              </a:solidFill>
              <a:latin typeface="Helvetica"/>
            </a:defRPr>
          </a:pPr>
        </a:p>
      </c:txPr>
    </c:legend>
    <c:plotVisOnly val="1"/>
    <c:dispBlanksAs val="gap"/>
  </c:chart>
  <c:spPr>
    <a:noFill/>
    <a:ln>
      <a:noFill/>
    </a:ln>
    <a:effectLst/>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14</xdr:col>
      <xdr:colOff>417830</xdr:colOff>
      <xdr:row>31</xdr:row>
      <xdr:rowOff>117901</xdr:rowOff>
    </xdr:from>
    <xdr:to>
      <xdr:col>19</xdr:col>
      <xdr:colOff>521692</xdr:colOff>
      <xdr:row>44</xdr:row>
      <xdr:rowOff>19496</xdr:rowOff>
    </xdr:to>
    <xdr:sp>
      <xdr:nvSpPr>
        <xdr:cNvPr id="2" name="Shape 2"/>
        <xdr:cNvSpPr/>
      </xdr:nvSpPr>
      <xdr:spPr>
        <a:xfrm>
          <a:off x="11085830" y="5236001"/>
          <a:ext cx="3913863" cy="2047896"/>
        </a:xfrm>
        <a:prstGeom prst="rect">
          <a:avLst/>
        </a:prstGeom>
        <a:gradFill flip="none" rotWithShape="1">
          <a:gsLst>
            <a:gs pos="0">
              <a:srgbClr val="FFFCC1"/>
            </a:gs>
            <a:gs pos="100000">
              <a:srgbClr val="FFF499"/>
            </a:gs>
          </a:gsLst>
          <a:lin ang="5400000" scaled="0"/>
        </a:gradFill>
        <a:ln w="12700" cap="flat">
          <a:solidFill>
            <a:srgbClr val="000000">
              <a:alpha val="15000"/>
            </a:srgbClr>
          </a:solidFill>
          <a:prstDash val="solid"/>
          <a:miter lim="400000"/>
        </a:ln>
        <a:effectLst>
          <a:outerShdw sx="100000" sy="100000" kx="0" ky="0" algn="b" rotWithShape="0" blurRad="63500" dist="25400" dir="5400000">
            <a:srgbClr val="000000">
              <a:alpha val="25000"/>
            </a:srgbClr>
          </a:outerShdw>
        </a:effectLst>
        <a:extLst>
          <a:ext uri="{C572A759-6A51-4108-AA02-DFA0A04FC94B}">
            <ma14:wrappingTextBoxFlag xmlns:ma14="http://schemas.microsoft.com/office/mac/drawingml/2011/main" val="1"/>
          </a:ext>
        </a:extLst>
      </xdr:spPr>
      <xdr:txBody>
        <a:bodyPr wrap="square" lIns="0" tIns="0" rIns="0" bIns="0" numCol="1" anchor="t">
          <a:noAutofit/>
        </a:bodyPr>
        <a:lstStyle/>
        <a:p>
          <a:pPr/>
          <a:r>
            <a:t>黃翊, Apr 6, 7:15 PM
</a:t>
          </a: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注意！外幣收入，可直接填寫於該幣值欄位內。</a:t>
          </a:r>
          <a:endParaRPr b="0" baseline="0" cap="none" i="0" spc="0" strike="noStrike" sz="1200" u="none">
            <a:ln>
              <a:noFill/>
            </a:ln>
            <a:solidFill>
              <a:srgbClr val="000000"/>
            </a:solidFill>
            <a:uFillTx/>
            <a:latin typeface="Helvetica Neue"/>
            <a:ea typeface="Helvetica Neue"/>
            <a:cs typeface="Helvetica Neue"/>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endParaRPr b="0" baseline="0" cap="none" i="0" spc="0" strike="noStrike" sz="1200" u="none">
            <a:ln>
              <a:noFill/>
            </a:ln>
            <a:solidFill>
              <a:srgbClr val="000000"/>
            </a:solidFill>
            <a:uFillTx/>
            <a:latin typeface="Helvetica Neue"/>
            <a:ea typeface="Helvetica Neue"/>
            <a:cs typeface="Helvetica Neue"/>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系統將自動依當時匯率計算。</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698027</xdr:colOff>
      <xdr:row>0</xdr:row>
      <xdr:rowOff>0</xdr:rowOff>
    </xdr:from>
    <xdr:to>
      <xdr:col>26</xdr:col>
      <xdr:colOff>563076</xdr:colOff>
      <xdr:row>28</xdr:row>
      <xdr:rowOff>57570</xdr:rowOff>
    </xdr:to>
    <xdr:graphicFrame>
      <xdr:nvGraphicFramePr>
        <xdr:cNvPr id="4" name="Chart 4"/>
        <xdr:cNvGraphicFramePr/>
      </xdr:nvGraphicFramePr>
      <xdr:xfrm>
        <a:off x="1460027" y="-12385"/>
        <a:ext cx="18915050" cy="468037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91506</xdr:colOff>
      <xdr:row>16</xdr:row>
      <xdr:rowOff>160194</xdr:rowOff>
    </xdr:from>
    <xdr:to>
      <xdr:col>12</xdr:col>
      <xdr:colOff>129606</xdr:colOff>
      <xdr:row>26</xdr:row>
      <xdr:rowOff>115744</xdr:rowOff>
    </xdr:to>
    <xdr:sp>
      <xdr:nvSpPr>
        <xdr:cNvPr id="6" name="Shape 6"/>
        <xdr:cNvSpPr/>
      </xdr:nvSpPr>
      <xdr:spPr>
        <a:xfrm>
          <a:off x="6187506" y="2801794"/>
          <a:ext cx="3086101" cy="1606551"/>
        </a:xfrm>
        <a:prstGeom prst="rect">
          <a:avLst/>
        </a:prstGeom>
        <a:gradFill flip="none" rotWithShape="1">
          <a:gsLst>
            <a:gs pos="0">
              <a:srgbClr val="FFFCC1"/>
            </a:gs>
            <a:gs pos="100000">
              <a:srgbClr val="FFF499"/>
            </a:gs>
          </a:gsLst>
          <a:lin ang="5400000" scaled="0"/>
        </a:gradFill>
        <a:ln w="12700" cap="flat">
          <a:solidFill>
            <a:srgbClr val="000000">
              <a:alpha val="15000"/>
            </a:srgbClr>
          </a:solidFill>
          <a:prstDash val="solid"/>
          <a:miter lim="400000"/>
        </a:ln>
        <a:effectLst>
          <a:outerShdw sx="100000" sy="100000" kx="0" ky="0" algn="b" rotWithShape="0" blurRad="63500" dist="25400" dir="5400000">
            <a:srgbClr val="000000">
              <a:alpha val="25000"/>
            </a:srgbClr>
          </a:outerShdw>
        </a:effectLst>
        <a:extLst>
          <a:ext uri="{C572A759-6A51-4108-AA02-DFA0A04FC94B}">
            <ma14:wrappingTextBoxFlag xmlns:ma14="http://schemas.microsoft.com/office/mac/drawingml/2011/main" val="1"/>
          </a:ext>
        </a:extLst>
      </xdr:spPr>
      <xdr:txBody>
        <a:bodyPr wrap="square" lIns="0" tIns="0" rIns="0" bIns="0" numCol="1" anchor="t">
          <a:noAutofit/>
        </a:bodyPr>
        <a:lstStyle/>
        <a:p>
          <a:pPr/>
          <a:r>
            <a:t>Yi Huang, 2015/4/6
</a:t>
          </a: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稅金預留明細需要註名細節</a:t>
          </a:r>
          <a:endParaRPr b="0" baseline="0" cap="none" i="0" spc="0" strike="noStrike" sz="1200" u="none">
            <a:ln>
              <a:noFill/>
            </a:ln>
            <a:solidFill>
              <a:srgbClr val="000000"/>
            </a:solidFill>
            <a:uFillTx/>
            <a:latin typeface="Helvetica Neue"/>
            <a:ea typeface="Helvetica Neue"/>
            <a:cs typeface="Helvetica Neue"/>
            <a:sym typeface="Helvetica Neue"/>
          </a:endParaRPr>
        </a:p>
      </xdr:txBody>
    </xdr:sp>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5.xml.rels><?xml version="1.0" encoding="UTF-8"?>
<Relationships xmlns="http://schemas.openxmlformats.org/package/2006/relationships"><Relationship Id="rId1" Type="http://schemas.openxmlformats.org/officeDocument/2006/relationships/drawing" Target="../drawings/drawing1.xml"/></Relationships>

</file>

<file path=xl/worksheets/_rels/sheet61.xml.rels><?xml version="1.0" encoding="UTF-8"?>
<Relationships xmlns="http://schemas.openxmlformats.org/package/2006/relationships"><Relationship Id="rId1" Type="http://schemas.openxmlformats.org/officeDocument/2006/relationships/drawing" Target="../drawings/drawing2.xml"/></Relationships>

</file>

<file path=xl/worksheets/_rels/sheet65.xml.rels><?xml version="1.0" encoding="UTF-8"?>
<Relationships xmlns="http://schemas.openxmlformats.org/package/2006/relationships"><Relationship Id="rId1" Type="http://schemas.openxmlformats.org/officeDocument/2006/relationships/hyperlink" Target="https://www.must.org.tw/tw/license/all.aspx" TargetMode="External"/></Relationships>

</file>

<file path=xl/worksheets/_rels/sheet77.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26</v>
      </c>
      <c r="D11" t="s" s="5">
        <v>27</v>
      </c>
    </row>
    <row r="12">
      <c r="B12" s="4"/>
      <c r="C12" t="s" s="4">
        <v>30</v>
      </c>
      <c r="D12" t="s" s="5">
        <v>31</v>
      </c>
    </row>
    <row r="13">
      <c r="B13" s="4"/>
      <c r="C13" t="s" s="4">
        <v>18</v>
      </c>
      <c r="D13" t="s" s="5">
        <v>37</v>
      </c>
    </row>
    <row r="14">
      <c r="B14" t="s" s="3">
        <v>40</v>
      </c>
      <c r="C14" s="3"/>
      <c r="D14" s="3"/>
    </row>
    <row r="15">
      <c r="B15" s="4"/>
      <c r="C15" t="s" s="4">
        <v>41</v>
      </c>
      <c r="D15" t="s" s="5">
        <v>42</v>
      </c>
    </row>
    <row r="16">
      <c r="B16" s="4"/>
      <c r="C16" t="s" s="4">
        <v>11</v>
      </c>
      <c r="D16" t="s" s="5">
        <v>48</v>
      </c>
    </row>
    <row r="17">
      <c r="B17" s="4"/>
      <c r="C17" t="s" s="4">
        <v>62</v>
      </c>
      <c r="D17" t="s" s="5">
        <v>63</v>
      </c>
    </row>
    <row r="18">
      <c r="B18" s="4"/>
      <c r="C18" t="s" s="4">
        <v>66</v>
      </c>
      <c r="D18" t="s" s="5">
        <v>67</v>
      </c>
    </row>
    <row r="19">
      <c r="B19" s="4"/>
      <c r="C19" t="s" s="4">
        <v>69</v>
      </c>
      <c r="D19" t="s" s="5">
        <v>70</v>
      </c>
    </row>
    <row r="20">
      <c r="B20" s="4"/>
      <c r="C20" t="s" s="4">
        <v>72</v>
      </c>
      <c r="D20" t="s" s="5">
        <v>73</v>
      </c>
    </row>
    <row r="21">
      <c r="B21" s="4"/>
      <c r="C21" t="s" s="4">
        <v>79</v>
      </c>
      <c r="D21" t="s" s="5">
        <v>80</v>
      </c>
    </row>
    <row r="22">
      <c r="B22" s="4"/>
      <c r="C22" t="s" s="4">
        <v>81</v>
      </c>
      <c r="D22" t="s" s="5">
        <v>82</v>
      </c>
    </row>
    <row r="23">
      <c r="B23" s="4"/>
      <c r="C23" t="s" s="4">
        <v>83</v>
      </c>
      <c r="D23" t="s" s="5">
        <v>84</v>
      </c>
    </row>
    <row r="24">
      <c r="B24" s="4"/>
      <c r="C24" t="s" s="4">
        <v>85</v>
      </c>
      <c r="D24" t="s" s="5">
        <v>86</v>
      </c>
    </row>
    <row r="25">
      <c r="B25" s="4"/>
      <c r="C25" t="s" s="4">
        <v>87</v>
      </c>
      <c r="D25" t="s" s="5">
        <v>88</v>
      </c>
    </row>
    <row r="26">
      <c r="B26" s="4"/>
      <c r="C26" t="s" s="4">
        <v>89</v>
      </c>
      <c r="D26" t="s" s="5">
        <v>90</v>
      </c>
    </row>
    <row r="27">
      <c r="B27" s="4"/>
      <c r="C27" t="s" s="4">
        <v>91</v>
      </c>
      <c r="D27" t="s" s="5">
        <v>92</v>
      </c>
    </row>
    <row r="28">
      <c r="B28" s="4"/>
      <c r="C28" t="s" s="4">
        <v>93</v>
      </c>
      <c r="D28" t="s" s="5">
        <v>94</v>
      </c>
    </row>
    <row r="29">
      <c r="B29" s="4"/>
      <c r="C29" t="s" s="4">
        <v>95</v>
      </c>
      <c r="D29" t="s" s="5">
        <v>96</v>
      </c>
    </row>
    <row r="30">
      <c r="B30" s="4"/>
      <c r="C30" t="s" s="4">
        <v>97</v>
      </c>
      <c r="D30" t="s" s="5">
        <v>98</v>
      </c>
    </row>
    <row r="31">
      <c r="B31" s="4"/>
      <c r="C31" t="s" s="4">
        <v>99</v>
      </c>
      <c r="D31" t="s" s="5">
        <v>100</v>
      </c>
    </row>
    <row r="32">
      <c r="B32" s="4"/>
      <c r="C32" t="s" s="4">
        <v>101</v>
      </c>
      <c r="D32" t="s" s="5">
        <v>102</v>
      </c>
    </row>
    <row r="33">
      <c r="B33" s="4"/>
      <c r="C33" t="s" s="4">
        <v>103</v>
      </c>
      <c r="D33" t="s" s="5">
        <v>104</v>
      </c>
    </row>
    <row r="34">
      <c r="B34" s="4"/>
      <c r="C34" t="s" s="4">
        <v>105</v>
      </c>
      <c r="D34" t="s" s="5">
        <v>106</v>
      </c>
    </row>
    <row r="35">
      <c r="B35" s="4"/>
      <c r="C35" t="s" s="4">
        <v>107</v>
      </c>
      <c r="D35" t="s" s="5">
        <v>108</v>
      </c>
    </row>
    <row r="36">
      <c r="B36" s="4"/>
      <c r="C36" t="s" s="4">
        <v>109</v>
      </c>
      <c r="D36" t="s" s="5">
        <v>110</v>
      </c>
    </row>
    <row r="37">
      <c r="B37" s="4"/>
      <c r="C37" t="s" s="4">
        <v>111</v>
      </c>
      <c r="D37" t="s" s="5">
        <v>112</v>
      </c>
    </row>
    <row r="38">
      <c r="B38" s="4"/>
      <c r="C38" t="s" s="4">
        <v>113</v>
      </c>
      <c r="D38" t="s" s="5">
        <v>114</v>
      </c>
    </row>
    <row r="39">
      <c r="B39" s="4"/>
      <c r="C39" t="s" s="4">
        <v>115</v>
      </c>
      <c r="D39" t="s" s="5">
        <v>116</v>
      </c>
    </row>
    <row r="40">
      <c r="B40" s="4"/>
      <c r="C40" t="s" s="4">
        <v>117</v>
      </c>
      <c r="D40" t="s" s="5">
        <v>118</v>
      </c>
    </row>
    <row r="41">
      <c r="B41" s="4"/>
      <c r="C41" t="s" s="4">
        <v>119</v>
      </c>
      <c r="D41" t="s" s="5">
        <v>120</v>
      </c>
    </row>
    <row r="42">
      <c r="B42" s="4"/>
      <c r="C42" t="s" s="4">
        <v>121</v>
      </c>
      <c r="D42" t="s" s="5">
        <v>122</v>
      </c>
    </row>
    <row r="43">
      <c r="B43" s="4"/>
      <c r="C43" t="s" s="4">
        <v>123</v>
      </c>
      <c r="D43" t="s" s="5">
        <v>124</v>
      </c>
    </row>
    <row r="44">
      <c r="B44" s="4"/>
      <c r="C44" t="s" s="4">
        <v>125</v>
      </c>
      <c r="D44" t="s" s="5">
        <v>126</v>
      </c>
    </row>
    <row r="45">
      <c r="B45" t="s" s="3">
        <v>127</v>
      </c>
      <c r="C45" s="3"/>
      <c r="D45" s="3"/>
    </row>
    <row r="46">
      <c r="B46" s="4"/>
      <c r="C46" t="s" s="4">
        <v>128</v>
      </c>
      <c r="D46" t="s" s="5">
        <v>129</v>
      </c>
    </row>
    <row r="47">
      <c r="B47" s="4"/>
      <c r="C47" t="s" s="4">
        <v>137</v>
      </c>
      <c r="D47" t="s" s="5">
        <v>138</v>
      </c>
    </row>
    <row r="48">
      <c r="B48" s="4"/>
      <c r="C48" t="s" s="4">
        <v>155</v>
      </c>
      <c r="D48" t="s" s="5">
        <v>156</v>
      </c>
    </row>
    <row r="49">
      <c r="B49" s="4"/>
      <c r="C49" t="s" s="4">
        <v>157</v>
      </c>
      <c r="D49" t="s" s="5">
        <v>158</v>
      </c>
    </row>
    <row r="50">
      <c r="B50" s="4"/>
      <c r="C50" t="s" s="4">
        <v>159</v>
      </c>
      <c r="D50" t="s" s="5">
        <v>160</v>
      </c>
    </row>
    <row r="51">
      <c r="B51" s="4"/>
      <c r="C51" t="s" s="4">
        <v>161</v>
      </c>
      <c r="D51" t="s" s="5">
        <v>162</v>
      </c>
    </row>
    <row r="52">
      <c r="B52" s="4"/>
      <c r="C52" t="s" s="4">
        <v>163</v>
      </c>
      <c r="D52" t="s" s="5">
        <v>164</v>
      </c>
    </row>
    <row r="53">
      <c r="B53" s="4"/>
      <c r="C53" t="s" s="4">
        <v>165</v>
      </c>
      <c r="D53" t="s" s="5">
        <v>166</v>
      </c>
    </row>
    <row r="54">
      <c r="B54" s="4"/>
      <c r="C54" t="s" s="4">
        <v>167</v>
      </c>
      <c r="D54" t="s" s="5">
        <v>168</v>
      </c>
    </row>
    <row r="55">
      <c r="B55" s="4"/>
      <c r="C55" t="s" s="4">
        <v>169</v>
      </c>
      <c r="D55" t="s" s="5">
        <v>170</v>
      </c>
    </row>
    <row r="56">
      <c r="B56" s="4"/>
      <c r="C56" t="s" s="4">
        <v>171</v>
      </c>
      <c r="D56" t="s" s="5">
        <v>172</v>
      </c>
    </row>
    <row r="57">
      <c r="B57" s="4"/>
      <c r="C57" t="s" s="4">
        <v>173</v>
      </c>
      <c r="D57" t="s" s="5">
        <v>174</v>
      </c>
    </row>
    <row r="58">
      <c r="B58" s="4"/>
      <c r="C58" t="s" s="4">
        <v>175</v>
      </c>
      <c r="D58" t="s" s="5">
        <v>176</v>
      </c>
    </row>
    <row r="59">
      <c r="B59" s="4"/>
      <c r="C59" t="s" s="4">
        <v>177</v>
      </c>
      <c r="D59" t="s" s="5">
        <v>178</v>
      </c>
    </row>
    <row r="60">
      <c r="B60" s="4"/>
      <c r="C60" t="s" s="4">
        <v>179</v>
      </c>
      <c r="D60" t="s" s="5">
        <v>180</v>
      </c>
    </row>
    <row r="61">
      <c r="B61" s="4"/>
      <c r="C61" t="s" s="4">
        <v>181</v>
      </c>
      <c r="D61" t="s" s="5">
        <v>182</v>
      </c>
    </row>
    <row r="62">
      <c r="B62" s="4"/>
      <c r="C62" t="s" s="4">
        <v>183</v>
      </c>
      <c r="D62" t="s" s="5">
        <v>184</v>
      </c>
    </row>
    <row r="63">
      <c r="B63" s="4"/>
      <c r="C63" t="s" s="4">
        <v>185</v>
      </c>
      <c r="D63" t="s" s="5">
        <v>186</v>
      </c>
    </row>
    <row r="64">
      <c r="B64" s="4"/>
      <c r="C64" t="s" s="4">
        <v>187</v>
      </c>
      <c r="D64" t="s" s="5">
        <v>188</v>
      </c>
    </row>
    <row r="65">
      <c r="B65" s="4"/>
      <c r="C65" t="s" s="4">
        <v>189</v>
      </c>
      <c r="D65" t="s" s="5">
        <v>190</v>
      </c>
    </row>
    <row r="66">
      <c r="B66" s="4"/>
      <c r="C66" t="s" s="4">
        <v>191</v>
      </c>
      <c r="D66" t="s" s="5">
        <v>192</v>
      </c>
    </row>
    <row r="67">
      <c r="B67" s="4"/>
      <c r="C67" t="s" s="4">
        <v>193</v>
      </c>
      <c r="D67" t="s" s="5">
        <v>194</v>
      </c>
    </row>
    <row r="68">
      <c r="B68" s="4"/>
      <c r="C68" t="s" s="4">
        <v>195</v>
      </c>
      <c r="D68" t="s" s="5">
        <v>196</v>
      </c>
    </row>
    <row r="69">
      <c r="B69" s="4"/>
      <c r="C69" t="s" s="4">
        <v>197</v>
      </c>
      <c r="D69" t="s" s="5">
        <v>198</v>
      </c>
    </row>
    <row r="70">
      <c r="B70" s="4"/>
      <c r="C70" t="s" s="4">
        <v>199</v>
      </c>
      <c r="D70" t="s" s="5">
        <v>200</v>
      </c>
    </row>
    <row r="71">
      <c r="B71" s="4"/>
      <c r="C71" t="s" s="4">
        <v>125</v>
      </c>
      <c r="D71" t="s" s="5">
        <v>201</v>
      </c>
    </row>
    <row r="72">
      <c r="B72" t="s" s="3">
        <v>202</v>
      </c>
      <c r="C72" s="3"/>
      <c r="D72" s="3"/>
    </row>
    <row r="73">
      <c r="B73" s="4"/>
      <c r="C73" t="s" s="4">
        <v>203</v>
      </c>
      <c r="D73" t="s" s="5">
        <v>204</v>
      </c>
    </row>
    <row r="74">
      <c r="B74" t="s" s="3">
        <v>209</v>
      </c>
      <c r="C74" s="3"/>
      <c r="D74" s="3"/>
    </row>
    <row r="75">
      <c r="B75" s="4"/>
      <c r="C75" t="s" s="4">
        <v>7</v>
      </c>
      <c r="D75" t="s" s="5">
        <v>210</v>
      </c>
    </row>
    <row r="76">
      <c r="B76" s="4"/>
      <c r="C76" t="s" s="4">
        <v>220</v>
      </c>
      <c r="D76" t="s" s="5">
        <v>221</v>
      </c>
    </row>
    <row r="77">
      <c r="B77" s="4"/>
      <c r="C77" t="s" s="4">
        <v>237</v>
      </c>
      <c r="D77" t="s" s="5">
        <v>238</v>
      </c>
    </row>
    <row r="78">
      <c r="B78" s="4"/>
      <c r="C78" t="s" s="4">
        <v>257</v>
      </c>
      <c r="D78" t="s" s="5">
        <v>258</v>
      </c>
    </row>
    <row r="79">
      <c r="B79" s="4"/>
      <c r="C79" t="s" s="4">
        <v>266</v>
      </c>
      <c r="D79" t="s" s="5">
        <v>267</v>
      </c>
    </row>
    <row r="80">
      <c r="B80" t="s" s="3">
        <v>273</v>
      </c>
      <c r="C80" s="3"/>
      <c r="D80" s="3"/>
    </row>
    <row r="81">
      <c r="B81" s="4"/>
      <c r="C81" t="s" s="4">
        <v>274</v>
      </c>
      <c r="D81" t="s" s="5">
        <v>275</v>
      </c>
    </row>
    <row r="82">
      <c r="B82" s="4"/>
      <c r="C82" t="s" s="4">
        <v>317</v>
      </c>
      <c r="D82" t="s" s="5">
        <v>318</v>
      </c>
    </row>
    <row r="83">
      <c r="B83" t="s" s="3">
        <v>327</v>
      </c>
      <c r="C83" s="3"/>
      <c r="D83" s="3"/>
    </row>
    <row r="84">
      <c r="B84" s="4"/>
      <c r="C84" t="s" s="4">
        <v>328</v>
      </c>
      <c r="D84" t="s" s="5">
        <v>329</v>
      </c>
    </row>
    <row r="85">
      <c r="B85" s="4"/>
      <c r="C85" t="s" s="4">
        <v>330</v>
      </c>
      <c r="D85" t="s" s="5">
        <v>331</v>
      </c>
    </row>
    <row r="86">
      <c r="B86" s="4"/>
      <c r="C86" t="s" s="4">
        <v>332</v>
      </c>
      <c r="D86" t="s" s="5">
        <v>333</v>
      </c>
    </row>
    <row r="87">
      <c r="B87" t="s" s="3">
        <v>334</v>
      </c>
      <c r="C87" s="3"/>
      <c r="D87" s="3"/>
    </row>
    <row r="88">
      <c r="B88" s="4"/>
      <c r="C88" t="s" s="4">
        <v>335</v>
      </c>
      <c r="D88" t="s" s="5">
        <v>336</v>
      </c>
    </row>
    <row r="89">
      <c r="B89" s="4"/>
      <c r="C89" t="s" s="4">
        <v>357</v>
      </c>
      <c r="D89" t="s" s="5">
        <v>358</v>
      </c>
    </row>
    <row r="90">
      <c r="B90" s="4"/>
      <c r="C90" t="s" s="4">
        <v>359</v>
      </c>
      <c r="D90" t="s" s="5">
        <v>360</v>
      </c>
    </row>
    <row r="91">
      <c r="B91" s="4"/>
      <c r="C91" t="s" s="4">
        <v>361</v>
      </c>
      <c r="D91" t="s" s="5">
        <v>362</v>
      </c>
    </row>
    <row r="92">
      <c r="B92" s="4"/>
      <c r="C92" t="s" s="4">
        <v>125</v>
      </c>
      <c r="D92" t="s" s="5">
        <v>363</v>
      </c>
    </row>
  </sheetData>
  <mergeCells count="1">
    <mergeCell ref="B3:D3"/>
  </mergeCells>
  <hyperlinks>
    <hyperlink ref="D10" location="'總表 - 至2019年12月以前損益總表'!R2C1" tooltip="" display="總表 - 至2019年12月以前損益總表"/>
    <hyperlink ref="D11" location="'總表 - 團隊現金流最低應保持水位'!R2C1" tooltip="" display="總表 - 團隊現金流最低應保持水位"/>
    <hyperlink ref="D12" location="'總表 - 營運基金'!R2C1" tooltip="" display="總表 - 營運基金"/>
    <hyperlink ref="D13" location="'總表 - 製作預留款'!R2C1" tooltip="" display="總表 - 製作預留款"/>
    <hyperlink ref="D15" location="'收入項 - 匯率計算'!R2C1" tooltip="" display="收入項 - 匯率計算"/>
    <hyperlink ref="D16" location="'收入項 - 團隊現金'!R2C1" tooltip="" display="收入項 - 團隊現金"/>
    <hyperlink ref="D17" location="'收入項 - USD to TWD'!R2C1" tooltip="" display="收入項 - USD to TWD"/>
    <hyperlink ref="D18" location="'收入項 - NZD to TWD'!R2C1" tooltip="" display="收入項 - NZD to TWD"/>
    <hyperlink ref="D19" location="'收入項 - EUR to TWD'!R2C1" tooltip="" display="收入項 - EUR to TWD"/>
    <hyperlink ref="D20" location="'收入項 - 待收款項 2018 1月'!R2C1" tooltip="" display="收入項 - 待收款項 2018 1月"/>
    <hyperlink ref="D21" location="'收入項 - 待收款項 2018 2月'!R2C1" tooltip="" display="收入項 - 待收款項 2018 2月"/>
    <hyperlink ref="D22" location="'收入項 - 待收款項 2018 3月'!R2C1" tooltip="" display="收入項 - 待收款項 2018 3月"/>
    <hyperlink ref="D23" location="'收入項 - 待收款項 2018 4月'!R2C1" tooltip="" display="收入項 - 待收款項 2018 4月"/>
    <hyperlink ref="D24" location="'收入項 - 待收款項 2018 5月'!R2C1" tooltip="" display="收入項 - 待收款項 2018 5月"/>
    <hyperlink ref="D25" location="'收入項 - 待收款項 2018 6月'!R2C1" tooltip="" display="收入項 - 待收款項 2018 6月"/>
    <hyperlink ref="D26" location="'收入項 - 待收款項 2018 7月'!R2C1" tooltip="" display="收入項 - 待收款項 2018 7月"/>
    <hyperlink ref="D27" location="'收入項 - 待收款項 2018 8月'!R2C1" tooltip="" display="收入項 - 待收款項 2018 8月"/>
    <hyperlink ref="D28" location="'收入項 - 待收款項 2018 9月'!R2C1" tooltip="" display="收入項 - 待收款項 2018 9月"/>
    <hyperlink ref="D29" location="'收入項 - 待收款項 2018 10月'!R2C1" tooltip="" display="收入項 - 待收款項 2018 10月"/>
    <hyperlink ref="D30" location="'收入項 - 待收款項 2018 11月'!R2C1" tooltip="" display="收入項 - 待收款項 2018 11月"/>
    <hyperlink ref="D31" location="'收入項 - 待收款項 2018 12月'!R2C1" tooltip="" display="收入項 - 待收款項 2018 12月"/>
    <hyperlink ref="D32" location="'收入項 - 待收款項 2019 1月'!R2C1" tooltip="" display="收入項 - 待收款項 2019 1月"/>
    <hyperlink ref="D33" location="'收入項 - 待收款項 2019 2月'!R2C1" tooltip="" display="收入項 - 待收款項 2019 2月"/>
    <hyperlink ref="D34" location="'收入項 - 待收款項 2019 3月'!R2C1" tooltip="" display="收入項 - 待收款項 2019 3月"/>
    <hyperlink ref="D35" location="'收入項 - 待收款項 2019 4月'!R2C1" tooltip="" display="收入項 - 待收款項 2019 4月"/>
    <hyperlink ref="D36" location="'收入項 - 待收款項 2019 5月'!R2C1" tooltip="" display="收入項 - 待收款項 2019 5月"/>
    <hyperlink ref="D37" location="'收入項 - 待收款項 2019 6月'!R2C1" tooltip="" display="收入項 - 待收款項 2019 6月"/>
    <hyperlink ref="D38" location="'收入項 - 待收款項 2019 7月'!R2C1" tooltip="" display="收入項 - 待收款項 2019 7月"/>
    <hyperlink ref="D39" location="'收入項 - 待收款項 2019 8月'!R2C1" tooltip="" display="收入項 - 待收款項 2019 8月"/>
    <hyperlink ref="D40" location="'收入項 - 待收款項 2019 9月'!R2C1" tooltip="" display="收入項 - 待收款項 2019 9月"/>
    <hyperlink ref="D41" location="'收入項 - 待收款項 2019 10月'!R2C1" tooltip="" display="收入項 - 待收款項 2019 10月"/>
    <hyperlink ref="D42" location="'收入項 - 待收款項 2019 11月'!R2C1" tooltip="" display="收入項 - 待收款項 2019 11月"/>
    <hyperlink ref="D43" location="'收入項 - 待收款項 2019 12月'!R2C1" tooltip="" display="收入項 - 待收款項 2019 12月"/>
    <hyperlink ref="D44" location="'收入項 - Drawings'!R1C1" tooltip="" display="收入項 - Drawings"/>
    <hyperlink ref="D46" location="'支出與現金流 - 現金流曲線圖'!R2C1" tooltip="" display="支出與現金流 - 現金流曲線圖"/>
    <hyperlink ref="D47" location="'支出與現金流 - 待付款項 2019 1月'!R2C1" tooltip="" display="支出與現金流 - 待付款項 2019 1月"/>
    <hyperlink ref="D48" location="'支出與現金流 - 待付款項 2019 2月'!R2C1" tooltip="" display="支出與現金流 - 待付款項 2019 2月"/>
    <hyperlink ref="D49" location="'支出與現金流 - 待付款項 2019 3月'!R2C1" tooltip="" display="支出與現金流 - 待付款項 2019 3月"/>
    <hyperlink ref="D50" location="'支出與現金流 - 待付款項 2019 4月'!R2C1" tooltip="" display="支出與現金流 - 待付款項 2019 4月"/>
    <hyperlink ref="D51" location="'支出與現金流 - 待付款項 2019 5月'!R2C1" tooltip="" display="支出與現金流 - 待付款項 2019 5月"/>
    <hyperlink ref="D52" location="'支出與現金流 - 待付款項 2019 6月'!R2C1" tooltip="" display="支出與現金流 - 待付款項 2019 6月"/>
    <hyperlink ref="D53" location="'支出與現金流 - 待付款項 2019 7月'!R2C1" tooltip="" display="支出與現金流 - 待付款項 2019 7月"/>
    <hyperlink ref="D54" location="'支出與現金流 - 待付款項 2019 8月'!R2C1" tooltip="" display="支出與現金流 - 待付款項 2019 8月"/>
    <hyperlink ref="D55" location="'支出與現金流 - 待付款項 2019 9月'!R2C1" tooltip="" display="支出與現金流 - 待付款項 2019 9月"/>
    <hyperlink ref="D56" location="'支出與現金流 - 待付款項 2019 10月'!R2C1" tooltip="" display="支出與現金流 - 待付款項 2019 10月"/>
    <hyperlink ref="D57" location="'支出與現金流 - 待付款項 2019 11月'!R2C1" tooltip="" display="支出與現金流 - 待付款項 2019 11月"/>
    <hyperlink ref="D58" location="'支出與現金流 - 待付款項 2019 12月'!R2C1" tooltip="" display="支出與現金流 - 待付款項 2019 12月"/>
    <hyperlink ref="D59" location="'支出與現金流 - 待付款項 2020 1月'!R2C1" tooltip="" display="支出與現金流 - 待付款項 2020 1月"/>
    <hyperlink ref="D60" location="'支出與現金流 - 待付款項 2020 2月'!R2C1" tooltip="" display="支出與現金流 - 待付款項 2020 2月"/>
    <hyperlink ref="D61" location="'支出與現金流 - 待付款項 2020 3月'!R2C1" tooltip="" display="支出與現金流 - 待付款項 2020 3月"/>
    <hyperlink ref="D62" location="'支出與現金流 - 待付款項 2020 4月'!R2C1" tooltip="" display="支出與現金流 - 待付款項 2020 4月"/>
    <hyperlink ref="D63" location="'支出與現金流 - 待付款項 2020 5月'!R2C1" tooltip="" display="支出與現金流 - 待付款項 2020 5月"/>
    <hyperlink ref="D64" location="'支出與現金流 - 待付款項 2020 6月'!R2C1" tooltip="" display="支出與現金流 - 待付款項 2020 6月"/>
    <hyperlink ref="D65" location="'支出與現金流 - 待付款項 2020 7月'!R2C1" tooltip="" display="支出與現金流 - 待付款項 2020 7月"/>
    <hyperlink ref="D66" location="'支出與現金流 - 待付款項 2020 8月'!R2C1" tooltip="" display="支出與現金流 - 待付款項 2020 8月"/>
    <hyperlink ref="D67" location="'支出與現金流 - 待付款項 2020 9月'!R2C1" tooltip="" display="支出與現金流 - 待付款項 2020 9月"/>
    <hyperlink ref="D68" location="'支出與現金流 - 待付款項 2020 10月'!R2C1" tooltip="" display="支出與現金流 - 待付款項 2020 10月"/>
    <hyperlink ref="D69" location="'支出與現金流 - 待付款項 2020 11月'!R2C1" tooltip="" display="支出與現金流 - 待付款項 2020 11月"/>
    <hyperlink ref="D70" location="'支出與現金流 - 待付款項 2020 12月'!R2C1" tooltip="" display="支出與現金流 - 待付款項 2020 12月"/>
    <hyperlink ref="D71" location="'支出與現金流 - Drawings'!R1C1" tooltip="" display="支出與現金流 - Drawings"/>
    <hyperlink ref="D73" location="'2018流水帳 - 2018台幣帳戶流水帳'!R2C1" tooltip="" display="2018流水帳 - 2018台幣帳戶流水帳"/>
    <hyperlink ref="D75" location="'作品A - 收入'!R1C1" tooltip="" display="作品A - 收入"/>
    <hyperlink ref="D76" location="'作品A - 支出 - 人事費'!R1C1" tooltip="" display="作品A - 支出 - 人事費"/>
    <hyperlink ref="D77" location="'作品A - 支出 - 製作費-1'!R1C1" tooltip="" display="作品A - 支出 - 製作費-1"/>
    <hyperlink ref="D78" location="'作品A - 支出 - 事務費'!R1C1" tooltip="" display="作品A - 支出 - 事務費"/>
    <hyperlink ref="D79" location="'作品A - 支出 - 旅運費'!R1C1" tooltip="" display="作品A - 支出 - 旅運費"/>
    <hyperlink ref="D81" location="'月常態開支 - 2019 團隊月常態開支'!R2C1" tooltip="" display="月常態開支 - 2019 團隊月常態開支"/>
    <hyperlink ref="D82" location="'月常態開支 - 常用項目計算機'!R2C1" tooltip="" display="月常態開支 - 常用項目計算機"/>
    <hyperlink ref="D84" location="'2018外幣流水帳 - 2018 外幣戶頭流水帳（美金）'!R2C1" tooltip="" display="2018外幣流水帳 - 2018 外幣戶頭流水帳（美金）"/>
    <hyperlink ref="D85" location="'2018外幣流水帳 - 2018 外幣戶頭流水帳（歐元）'!R2C1" tooltip="" display="2018外幣流水帳 - 2018 外幣戶頭流水帳（歐元）"/>
    <hyperlink ref="D86" location="'2018外幣流水帳 - 2018 外幣戶頭流水帳（紐西蘭幣）'!R2C1" tooltip="" display="2018外幣流水帳 - 2018 外幣戶頭流水帳（紐西蘭幣）"/>
    <hyperlink ref="D88" location="'稅金項 - 需預留稅金明細'!R2C1" tooltip="" display="稅金項 - 需預留稅金明細"/>
    <hyperlink ref="D89" location="'稅金項 - 已繳稅金明細'!R2C1" tooltip="" display="稅金項 - 已繳稅金明細"/>
    <hyperlink ref="D90" location="'稅金項 - 退稅明細'!R2C1" tooltip="" display="稅金項 - 退稅明細"/>
    <hyperlink ref="D91" location="'稅金項 - 未來退稅項目'!R2C1" tooltip="" display="稅金項 - 未來退稅項目"/>
    <hyperlink ref="D92" location="'稅金項 - Drawings'!R1C1" tooltip="" display="稅金項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4" customWidth="1"/>
    <col min="2" max="256" width="16.3516" style="84" customWidth="1"/>
  </cols>
  <sheetData>
    <row r="1" ht="27.65" customHeight="1">
      <c r="A1" t="s" s="80">
        <v>69</v>
      </c>
    </row>
    <row r="2" ht="20.05" customHeight="1">
      <c r="A2" t="s" s="81">
        <v>71</v>
      </c>
    </row>
    <row r="3" ht="20.05" customHeight="1">
      <c r="A3" t="s" s="81">
        <v>65</v>
      </c>
    </row>
    <row r="4" ht="20.05" customHeight="1">
      <c r="A4" s="82">
        <v>34.939</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85" customWidth="1"/>
    <col min="2" max="2" width="37.3594" style="85" customWidth="1"/>
    <col min="3" max="5" width="16.3516" style="85" customWidth="1"/>
    <col min="6" max="6" width="31.7969" style="85" customWidth="1"/>
    <col min="7" max="256" width="16.3516" style="85" customWidth="1"/>
  </cols>
  <sheetData>
    <row r="1" ht="23" customHeight="1">
      <c r="A1" t="s" s="7">
        <v>72</v>
      </c>
      <c r="B1" s="7"/>
      <c r="C1" s="7"/>
      <c r="D1" s="7"/>
      <c r="E1" s="7"/>
      <c r="F1" s="7"/>
    </row>
    <row r="2" ht="22.35" customHeight="1">
      <c r="A2" t="s" s="86">
        <v>74</v>
      </c>
      <c r="B2" t="s" s="86">
        <v>50</v>
      </c>
      <c r="C2" t="s" s="86">
        <v>75</v>
      </c>
      <c r="D2" t="s" s="86">
        <v>76</v>
      </c>
      <c r="E2" t="s" s="86">
        <v>77</v>
      </c>
      <c r="F2" t="s" s="86">
        <v>10</v>
      </c>
    </row>
    <row r="3" ht="20.35" customHeight="1">
      <c r="A3" s="87"/>
      <c r="B3" s="62"/>
      <c r="C3" s="62"/>
      <c r="D3" s="62"/>
      <c r="E3" s="62"/>
      <c r="F3" s="62"/>
    </row>
    <row r="4" ht="20.35" customHeight="1">
      <c r="A4" s="87"/>
      <c r="B4" s="88"/>
      <c r="C4" s="88"/>
      <c r="D4" s="88"/>
      <c r="E4" s="88"/>
      <c r="F4" s="88"/>
    </row>
    <row r="5" ht="20.35" customHeight="1">
      <c r="A5" s="87"/>
      <c r="B5" s="62"/>
      <c r="C5" s="62"/>
      <c r="D5" s="62"/>
      <c r="E5" s="62"/>
      <c r="F5" s="62"/>
    </row>
    <row r="6" ht="22.35" customHeight="1">
      <c r="A6" t="s" s="77">
        <v>61</v>
      </c>
      <c r="B6" s="78"/>
      <c r="C6" s="61">
        <f>SUM(C3:C5)</f>
        <v>0</v>
      </c>
      <c r="D6" s="61">
        <f>SUM(D3:D5)</f>
        <v>0</v>
      </c>
      <c r="E6" s="89">
        <f>SUM(E3:E5)</f>
        <v>0</v>
      </c>
      <c r="F6" s="61"/>
    </row>
    <row r="7" ht="22.35" customHeight="1">
      <c r="A7" t="s" s="77">
        <v>78</v>
      </c>
      <c r="B7" s="90">
        <f>C$6+(D$6*'收入項 - 匯率計算'!B3)+(E$6*'收入項 - 匯率計算'!B4)</f>
        <v>0</v>
      </c>
      <c r="C7" s="61"/>
      <c r="D7" s="61"/>
      <c r="E7" s="89"/>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1" customWidth="1"/>
    <col min="2" max="2" width="37.3594" style="91" customWidth="1"/>
    <col min="3" max="5" width="16.3516" style="91" customWidth="1"/>
    <col min="6" max="6" width="31.7969" style="91" customWidth="1"/>
    <col min="7" max="256" width="16.3516" style="91" customWidth="1"/>
  </cols>
  <sheetData>
    <row r="1" ht="23" customHeight="1">
      <c r="A1" t="s" s="7">
        <v>79</v>
      </c>
      <c r="B1" s="7"/>
      <c r="C1" s="7"/>
      <c r="D1" s="7"/>
      <c r="E1" s="7"/>
      <c r="F1" s="7"/>
    </row>
    <row r="2" ht="22.35" customHeight="1">
      <c r="A2" t="s" s="86">
        <v>74</v>
      </c>
      <c r="B2" t="s" s="86">
        <v>50</v>
      </c>
      <c r="C2" t="s" s="86">
        <v>75</v>
      </c>
      <c r="D2" t="s" s="86">
        <v>76</v>
      </c>
      <c r="E2" t="s" s="86">
        <v>77</v>
      </c>
      <c r="F2" t="s" s="86">
        <v>10</v>
      </c>
    </row>
    <row r="3" ht="20.35" customHeight="1">
      <c r="A3" s="92"/>
      <c r="B3" s="93"/>
      <c r="C3" s="62"/>
      <c r="D3" s="62"/>
      <c r="E3" s="62"/>
      <c r="F3" s="62"/>
    </row>
    <row r="4" ht="20.35" customHeight="1">
      <c r="A4" s="92"/>
      <c r="B4" s="94"/>
      <c r="C4" s="88"/>
      <c r="D4" s="88"/>
      <c r="E4" s="88"/>
      <c r="F4" s="88"/>
    </row>
    <row r="5" ht="20.35" customHeight="1">
      <c r="A5" s="92"/>
      <c r="B5" s="93"/>
      <c r="C5" s="62"/>
      <c r="D5" s="62"/>
      <c r="E5" s="62"/>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6" customWidth="1"/>
    <col min="2" max="2" width="37.3594" style="96" customWidth="1"/>
    <col min="3" max="5" width="16.3516" style="96" customWidth="1"/>
    <col min="6" max="6" width="31.7969" style="96" customWidth="1"/>
    <col min="7" max="256" width="16.3516" style="96" customWidth="1"/>
  </cols>
  <sheetData>
    <row r="1" ht="23" customHeight="1">
      <c r="A1" t="s" s="7">
        <v>81</v>
      </c>
      <c r="B1" s="7"/>
      <c r="C1" s="7"/>
      <c r="D1" s="7"/>
      <c r="E1" s="7"/>
      <c r="F1" s="7"/>
    </row>
    <row r="2" ht="22.35" customHeight="1">
      <c r="A2" t="s" s="86">
        <v>74</v>
      </c>
      <c r="B2" t="s" s="86">
        <v>50</v>
      </c>
      <c r="C2" t="s" s="86">
        <v>75</v>
      </c>
      <c r="D2" t="s" s="86">
        <v>76</v>
      </c>
      <c r="E2" t="s" s="86">
        <v>77</v>
      </c>
      <c r="F2" t="s" s="86">
        <v>10</v>
      </c>
    </row>
    <row r="3" ht="20.35" customHeight="1">
      <c r="A3" s="92"/>
      <c r="B3" s="93"/>
      <c r="C3" s="62"/>
      <c r="D3" s="62"/>
      <c r="E3" s="62"/>
      <c r="F3" s="62"/>
    </row>
    <row r="4" ht="20.35" customHeight="1">
      <c r="A4" s="92"/>
      <c r="B4" s="94"/>
      <c r="C4" s="88"/>
      <c r="D4" s="88"/>
      <c r="E4" s="88"/>
      <c r="F4" s="88"/>
    </row>
    <row r="5" ht="20.35" customHeight="1">
      <c r="A5" s="92"/>
      <c r="B5" s="93"/>
      <c r="C5" s="62"/>
      <c r="D5" s="62"/>
      <c r="E5" s="62"/>
      <c r="F5" s="62"/>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7" customWidth="1"/>
    <col min="2" max="2" width="37.3594" style="97" customWidth="1"/>
    <col min="3" max="5" width="16.3516" style="97" customWidth="1"/>
    <col min="6" max="6" width="31.7969" style="97" customWidth="1"/>
    <col min="7" max="256" width="16.3516" style="97" customWidth="1"/>
  </cols>
  <sheetData>
    <row r="1" ht="23" customHeight="1">
      <c r="A1" t="s" s="7">
        <v>83</v>
      </c>
      <c r="B1" s="7"/>
      <c r="C1" s="7"/>
      <c r="D1" s="7"/>
      <c r="E1" s="7"/>
      <c r="F1" s="7"/>
    </row>
    <row r="2" ht="22.35" customHeight="1">
      <c r="A2" t="s" s="86">
        <v>74</v>
      </c>
      <c r="B2" t="s" s="86">
        <v>50</v>
      </c>
      <c r="C2" t="s" s="86">
        <v>75</v>
      </c>
      <c r="D2" t="s" s="86">
        <v>76</v>
      </c>
      <c r="E2" t="s" s="86">
        <v>77</v>
      </c>
      <c r="F2" t="s" s="86">
        <v>10</v>
      </c>
    </row>
    <row r="3" ht="20.35" customHeight="1">
      <c r="A3" s="98"/>
      <c r="B3" s="62"/>
      <c r="C3" s="62"/>
      <c r="D3" s="66"/>
      <c r="E3" s="66"/>
      <c r="F3" s="99"/>
    </row>
    <row r="4" ht="20.35" customHeight="1">
      <c r="A4" s="98"/>
      <c r="B4" s="88"/>
      <c r="C4" s="88"/>
      <c r="D4" s="69"/>
      <c r="E4" s="69"/>
      <c r="F4" s="100"/>
    </row>
    <row r="5" ht="20.35" customHeight="1">
      <c r="A5" s="98"/>
      <c r="B5" s="62"/>
      <c r="C5" s="62"/>
      <c r="D5" s="66"/>
      <c r="E5" s="66"/>
      <c r="F5" s="99"/>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1" customWidth="1"/>
    <col min="2" max="2" width="37.3594" style="101" customWidth="1"/>
    <col min="3" max="5" width="16.3516" style="101" customWidth="1"/>
    <col min="6" max="6" width="31.7969" style="101" customWidth="1"/>
    <col min="7" max="256" width="16.3516" style="101" customWidth="1"/>
  </cols>
  <sheetData>
    <row r="1" ht="23" customHeight="1">
      <c r="A1" t="s" s="7">
        <v>85</v>
      </c>
      <c r="B1" s="7"/>
      <c r="C1" s="7"/>
      <c r="D1" s="7"/>
      <c r="E1" s="7"/>
      <c r="F1" s="7"/>
    </row>
    <row r="2" ht="22.35" customHeight="1">
      <c r="A2" t="s" s="86">
        <v>74</v>
      </c>
      <c r="B2" t="s" s="86">
        <v>50</v>
      </c>
      <c r="C2" t="s" s="86">
        <v>75</v>
      </c>
      <c r="D2" t="s" s="86">
        <v>76</v>
      </c>
      <c r="E2" t="s" s="86">
        <v>77</v>
      </c>
      <c r="F2" t="s" s="86">
        <v>10</v>
      </c>
    </row>
    <row r="3" ht="20.35" customHeight="1">
      <c r="A3" s="92"/>
      <c r="B3" s="93"/>
      <c r="C3" s="62"/>
      <c r="D3" s="62"/>
      <c r="E3" s="62"/>
      <c r="F3" s="62"/>
    </row>
    <row r="4" ht="20.35" customHeight="1">
      <c r="A4" s="92"/>
      <c r="B4" s="94"/>
      <c r="C4" s="88"/>
      <c r="D4" s="88"/>
      <c r="E4" s="88"/>
      <c r="F4" s="88"/>
    </row>
    <row r="5" ht="20.35" customHeight="1">
      <c r="A5" s="98"/>
      <c r="B5" s="62"/>
      <c r="C5" s="62"/>
      <c r="D5" s="66"/>
      <c r="E5" s="102"/>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3" customWidth="1"/>
    <col min="2" max="2" width="37.3594" style="103" customWidth="1"/>
    <col min="3" max="5" width="16.3516" style="103" customWidth="1"/>
    <col min="6" max="6" width="31.7969" style="103" customWidth="1"/>
    <col min="7" max="256" width="16.3516" style="103" customWidth="1"/>
  </cols>
  <sheetData>
    <row r="1" ht="23" customHeight="1">
      <c r="A1" t="s" s="7">
        <v>87</v>
      </c>
      <c r="B1" s="7"/>
      <c r="C1" s="7"/>
      <c r="D1" s="7"/>
      <c r="E1" s="7"/>
      <c r="F1" s="7"/>
    </row>
    <row r="2" ht="22.35" customHeight="1">
      <c r="A2" t="s" s="86">
        <v>74</v>
      </c>
      <c r="B2" t="s" s="86">
        <v>50</v>
      </c>
      <c r="C2" t="s" s="86">
        <v>75</v>
      </c>
      <c r="D2" t="s" s="86">
        <v>76</v>
      </c>
      <c r="E2" t="s" s="86">
        <v>77</v>
      </c>
      <c r="F2" t="s" s="86">
        <v>10</v>
      </c>
    </row>
    <row r="3" ht="20.35" customHeight="1">
      <c r="A3" s="104"/>
      <c r="B3" s="93"/>
      <c r="C3" s="62"/>
      <c r="D3" s="62"/>
      <c r="E3" s="66"/>
      <c r="F3" s="62"/>
    </row>
    <row r="4" ht="20.35" customHeight="1">
      <c r="A4" s="104"/>
      <c r="B4" s="94"/>
      <c r="C4" s="88"/>
      <c r="D4" s="88"/>
      <c r="E4" s="69"/>
      <c r="F4" s="88"/>
    </row>
    <row r="5" ht="20.55" customHeight="1">
      <c r="A5" s="105"/>
      <c r="B5" s="93"/>
      <c r="C5" s="62"/>
      <c r="D5" s="106"/>
      <c r="E5" s="106"/>
      <c r="F5" s="107"/>
    </row>
    <row r="6" ht="22.55" customHeight="1">
      <c r="A6" t="s" s="108">
        <v>61</v>
      </c>
      <c r="B6" s="78"/>
      <c r="C6" s="61">
        <f>SUM(C3:C5)</f>
        <v>0</v>
      </c>
      <c r="D6" s="109">
        <f>SUM(D3:D5)</f>
        <v>0</v>
      </c>
      <c r="E6" s="109">
        <f>SUM(E3:E5)</f>
        <v>0</v>
      </c>
      <c r="F6" s="109"/>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0" customWidth="1"/>
    <col min="2" max="2" width="37.3594" style="110" customWidth="1"/>
    <col min="3" max="5" width="16.3516" style="110" customWidth="1"/>
    <col min="6" max="6" width="31.7969" style="110" customWidth="1"/>
    <col min="7" max="256" width="16.3516" style="110" customWidth="1"/>
  </cols>
  <sheetData>
    <row r="1" ht="23" customHeight="1">
      <c r="A1" t="s" s="7">
        <v>89</v>
      </c>
      <c r="B1" s="7"/>
      <c r="C1" s="7"/>
      <c r="D1" s="7"/>
      <c r="E1" s="7"/>
      <c r="F1" s="7"/>
    </row>
    <row r="2" ht="22.35" customHeight="1">
      <c r="A2" t="s" s="86">
        <v>74</v>
      </c>
      <c r="B2" t="s" s="86">
        <v>50</v>
      </c>
      <c r="C2" t="s" s="86">
        <v>75</v>
      </c>
      <c r="D2" t="s" s="86">
        <v>76</v>
      </c>
      <c r="E2" t="s" s="86">
        <v>77</v>
      </c>
      <c r="F2" t="s" s="86">
        <v>10</v>
      </c>
    </row>
    <row r="3" ht="20.55" customHeight="1">
      <c r="A3" s="111"/>
      <c r="B3" s="93"/>
      <c r="C3" s="62"/>
      <c r="D3" s="62"/>
      <c r="E3" s="99"/>
      <c r="F3" s="99"/>
    </row>
    <row r="4" ht="20.75" customHeight="1">
      <c r="A4" s="112"/>
      <c r="B4" s="94"/>
      <c r="C4" s="88"/>
      <c r="D4" s="113"/>
      <c r="E4" s="113"/>
      <c r="F4" s="114"/>
    </row>
    <row r="5" ht="20.75" customHeight="1">
      <c r="A5" s="115"/>
      <c r="B5" s="93"/>
      <c r="C5" s="62"/>
      <c r="D5" s="47"/>
      <c r="E5" s="47"/>
      <c r="F5" s="116"/>
    </row>
    <row r="6" ht="22.55" customHeight="1">
      <c r="A6" t="s" s="77">
        <v>61</v>
      </c>
      <c r="B6" s="78"/>
      <c r="C6" s="61">
        <f>SUM(C3:C5)</f>
        <v>0</v>
      </c>
      <c r="D6" s="61">
        <f>SUM(D3:D5)</f>
        <v>0</v>
      </c>
      <c r="E6" s="61">
        <f>SUM(E3:E5)</f>
        <v>0</v>
      </c>
      <c r="F6" s="109"/>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7" customWidth="1"/>
    <col min="2" max="2" width="37.3594" style="117" customWidth="1"/>
    <col min="3" max="5" width="16.3516" style="117" customWidth="1"/>
    <col min="6" max="6" width="31.7969" style="117" customWidth="1"/>
    <col min="7" max="256" width="16.3516" style="117" customWidth="1"/>
  </cols>
  <sheetData>
    <row r="1" ht="23" customHeight="1">
      <c r="A1" t="s" s="7">
        <v>91</v>
      </c>
      <c r="B1" s="7"/>
      <c r="C1" s="7"/>
      <c r="D1" s="7"/>
      <c r="E1" s="7"/>
      <c r="F1" s="7"/>
    </row>
    <row r="2" ht="22.35" customHeight="1">
      <c r="A2" t="s" s="86">
        <v>74</v>
      </c>
      <c r="B2" t="s" s="86">
        <v>50</v>
      </c>
      <c r="C2" t="s" s="86">
        <v>75</v>
      </c>
      <c r="D2" t="s" s="86">
        <v>76</v>
      </c>
      <c r="E2" t="s" s="86">
        <v>77</v>
      </c>
      <c r="F2" t="s" s="86">
        <v>10</v>
      </c>
    </row>
    <row r="3" ht="20.35" customHeight="1">
      <c r="A3" s="104"/>
      <c r="B3" s="93"/>
      <c r="C3" s="62"/>
      <c r="D3" s="62"/>
      <c r="E3" s="62"/>
      <c r="F3" s="62"/>
    </row>
    <row r="4" ht="20.35" customHeight="1">
      <c r="A4" s="92"/>
      <c r="B4" s="94"/>
      <c r="C4" s="88"/>
      <c r="D4" s="88"/>
      <c r="E4" s="88"/>
      <c r="F4" s="88"/>
    </row>
    <row r="5" ht="20.55" customHeight="1">
      <c r="A5" s="111"/>
      <c r="B5" s="93"/>
      <c r="C5" s="62"/>
      <c r="D5" s="106"/>
      <c r="E5" s="106"/>
      <c r="F5" s="62"/>
    </row>
    <row r="6" ht="22.55" customHeight="1">
      <c r="A6" t="s" s="108">
        <v>61</v>
      </c>
      <c r="B6" s="78"/>
      <c r="C6" s="61">
        <f>SUM(C3:C5)</f>
        <v>0</v>
      </c>
      <c r="D6" s="109">
        <f>SUM(D3:D5)</f>
        <v>0</v>
      </c>
      <c r="E6" s="109">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8" customWidth="1"/>
    <col min="2" max="2" width="37.3594" style="118" customWidth="1"/>
    <col min="3" max="5" width="16.3516" style="118" customWidth="1"/>
    <col min="6" max="6" width="31.7969" style="118" customWidth="1"/>
    <col min="7" max="256" width="16.3516" style="118" customWidth="1"/>
  </cols>
  <sheetData>
    <row r="1" ht="23" customHeight="1">
      <c r="A1" t="s" s="7">
        <v>93</v>
      </c>
      <c r="B1" s="7"/>
      <c r="C1" s="7"/>
      <c r="D1" s="7"/>
      <c r="E1" s="7"/>
      <c r="F1" s="7"/>
    </row>
    <row r="2" ht="22.35" customHeight="1">
      <c r="A2" t="s" s="86">
        <v>74</v>
      </c>
      <c r="B2" t="s" s="86">
        <v>50</v>
      </c>
      <c r="C2" t="s" s="86">
        <v>75</v>
      </c>
      <c r="D2" t="s" s="86">
        <v>76</v>
      </c>
      <c r="E2" t="s" s="86">
        <v>77</v>
      </c>
      <c r="F2" t="s" s="86">
        <v>10</v>
      </c>
    </row>
    <row r="3" ht="20.55" customHeight="1">
      <c r="A3" s="111"/>
      <c r="B3" s="93"/>
      <c r="C3" s="62"/>
      <c r="D3" s="99"/>
      <c r="E3" s="99"/>
      <c r="F3" s="62"/>
    </row>
    <row r="4" ht="20.75" customHeight="1">
      <c r="A4" s="119"/>
      <c r="B4" s="94"/>
      <c r="C4" s="88"/>
      <c r="D4" s="100"/>
      <c r="E4" s="100"/>
      <c r="F4" s="88"/>
    </row>
    <row r="5" ht="20.55" customHeight="1">
      <c r="A5" s="115"/>
      <c r="B5" s="93"/>
      <c r="C5" s="62"/>
      <c r="D5" s="62"/>
      <c r="E5" s="99"/>
      <c r="F5" s="99"/>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5703" style="6" customWidth="1"/>
    <col min="2" max="5" width="16.3516" style="6" customWidth="1"/>
    <col min="6" max="256" width="16.3516" style="6" customWidth="1"/>
  </cols>
  <sheetData>
    <row r="1" ht="23" customHeight="1">
      <c r="A1" t="s" s="7">
        <v>5</v>
      </c>
      <c r="B1" s="7"/>
      <c r="C1" s="7"/>
      <c r="D1" s="7"/>
      <c r="E1" s="7"/>
    </row>
    <row r="2" ht="22.55" customHeight="1">
      <c r="A2" s="8"/>
      <c r="B2" t="s" s="9">
        <v>7</v>
      </c>
      <c r="C2" t="s" s="9">
        <v>8</v>
      </c>
      <c r="D2" t="s" s="9">
        <v>9</v>
      </c>
      <c r="E2" t="s" s="9">
        <v>10</v>
      </c>
    </row>
    <row r="3" ht="22.5" customHeight="1">
      <c r="A3" t="s" s="10">
        <v>11</v>
      </c>
      <c r="B3" s="11">
        <f>'收入項 - 團隊現金'!C$11</f>
        <v>0</v>
      </c>
      <c r="C3" s="11">
        <v>0</v>
      </c>
      <c r="D3" s="11">
        <f>B3-C3</f>
        <v>0</v>
      </c>
      <c r="E3" s="12"/>
    </row>
    <row r="4" ht="22.25" customHeight="1">
      <c r="A4" t="s" s="13">
        <v>12</v>
      </c>
      <c r="B4" s="14">
        <f>'收入項 - 待收款項 2018 1月'!B$7+'收入項 - 待收款項 2018 2月'!B$7+'收入項 - 待收款項 2018 3月'!B$7+'收入項 - 待收款項 2018 4月'!B$7+'收入項 - 待收款項 2018 5月'!B$7+'收入項 - 待收款項 2018 6月'!B$7+'收入項 - 待收款項 2018 7月'!B$7+'收入項 - 待收款項 2018 8月'!B$7+'收入項 - 待收款項 2018 9月'!B$7+'收入項 - 待收款項 2018 10月'!B$7+'收入項 - 待收款項 2018 11月'!B$7+'收入項 - 待收款項 2018 12月'!B$7+'收入項 - 待收款項 2019 1月'!B$7+'收入項 - 待收款項 2019 2月'!B$7+'收入項 - 待收款項 2019 3月'!B$7+'收入項 - 待收款項 2019 4月'!B$7+'收入項 - 待收款項 2019 5月'!B$7+'收入項 - 待收款項 2019 6月'!B$7+'收入項 - 待收款項 2019 7月'!B$7+'收入項 - 待收款項 2019 8月'!B$7+'收入項 - 待收款項 2019 9月'!B$7+'收入項 - 待收款項 2019 10月'!B$7+'收入項 - 待收款項 2019 11月'!B$7+'收入項 - 待收款項 2019 12月'!B$7</f>
        <v>0</v>
      </c>
      <c r="C4" s="14">
        <v>0</v>
      </c>
      <c r="D4" s="14">
        <f>D3+B4-C4</f>
        <v>0</v>
      </c>
      <c r="E4" s="15"/>
    </row>
    <row r="5" ht="22.25" customHeight="1">
      <c r="A5" t="s" s="13">
        <v>13</v>
      </c>
      <c r="B5" s="16">
        <v>0</v>
      </c>
      <c r="C5" s="16">
        <f>'支出與現金流 - 待付款項 2019 1月'!E$8+'支出與現金流 - 待付款項 2019 2月'!E$6+'支出與現金流 - 待付款項 2019 3月'!E$6+'支出與現金流 - 待付款項 2019 4月'!E$9+'支出與現金流 - 待付款項 2019 5月'!E$10+'支出與現金流 - 待付款項 2019 6月'!E$9+'支出與現金流 - 待付款項 2019 7月'!E$12+'支出與現金流 - 待付款項 2019 8月'!E$12+'支出與現金流 - 待付款項 2019 9月'!E$12+'支出與現金流 - 待付款項 2019 10月'!E$10+'支出與現金流 - 待付款項 2019 11月'!E$10+'支出與現金流 - 待付款項 2019 12月'!E$9+'支出與現金流 - 待付款項 2020 1月'!E$9</f>
        <v>0</v>
      </c>
      <c r="D5" s="16">
        <f>D4+B5-C5</f>
        <v>0</v>
      </c>
      <c r="E5" s="17"/>
    </row>
    <row r="6" ht="22.25" customHeight="1">
      <c r="A6" t="s" s="13">
        <v>14</v>
      </c>
      <c r="B6" s="14"/>
      <c r="C6" s="14">
        <f>'作品A - 支出 - 旅運費'!D$4</f>
        <v>0</v>
      </c>
      <c r="D6" s="14">
        <f>D5+B6-C6</f>
        <v>0</v>
      </c>
      <c r="E6" s="15"/>
    </row>
    <row r="7" ht="22.25" customHeight="1">
      <c r="A7" t="s" s="13">
        <v>15</v>
      </c>
      <c r="B7" s="16"/>
      <c r="C7" s="16">
        <f>'收入項 - 團隊現金'!C10</f>
        <v>0</v>
      </c>
      <c r="D7" s="16">
        <f>D6+B7-C7</f>
        <v>0</v>
      </c>
      <c r="E7" s="17"/>
    </row>
    <row r="8" ht="22.25" customHeight="1">
      <c r="A8" t="s" s="13">
        <v>16</v>
      </c>
      <c r="B8" s="14"/>
      <c r="C8" s="14">
        <f>'總表 - 營運基金'!B$4</f>
        <v>0</v>
      </c>
      <c r="D8" s="14">
        <f>D7+B8-C8</f>
        <v>0</v>
      </c>
      <c r="E8" s="15"/>
    </row>
    <row r="9" ht="22.25" customHeight="1">
      <c r="A9" t="s" s="13">
        <v>17</v>
      </c>
      <c r="B9" s="16"/>
      <c r="C9" s="16">
        <v>0</v>
      </c>
      <c r="D9" s="16">
        <f>D8+B9-C9</f>
        <v>0</v>
      </c>
      <c r="E9" s="17"/>
    </row>
    <row r="10" ht="22.25" customHeight="1">
      <c r="A10" t="s" s="13">
        <v>18</v>
      </c>
      <c r="B10" s="14"/>
      <c r="C10" s="14">
        <v>0</v>
      </c>
      <c r="D10" s="14">
        <f>D9+B10-C10</f>
        <v>0</v>
      </c>
      <c r="E10" s="15"/>
    </row>
    <row r="11" ht="22.25" customHeight="1">
      <c r="A11" t="s" s="13">
        <v>19</v>
      </c>
      <c r="B11" s="16"/>
      <c r="C11" s="16">
        <v>0</v>
      </c>
      <c r="D11" s="16">
        <f>D10+B11-C11</f>
        <v>0</v>
      </c>
      <c r="E11" s="17"/>
    </row>
    <row r="12" ht="22.25" customHeight="1">
      <c r="A12" t="s" s="13">
        <v>20</v>
      </c>
      <c r="B12" s="14"/>
      <c r="C12" s="14">
        <v>0</v>
      </c>
      <c r="D12" s="14">
        <f>D11+B12-C12</f>
        <v>0</v>
      </c>
      <c r="E12" s="15"/>
    </row>
    <row r="13" ht="50.25" customHeight="1">
      <c r="A13" t="s" s="13">
        <v>21</v>
      </c>
      <c r="B13" s="16"/>
      <c r="C13" s="16">
        <v>0</v>
      </c>
      <c r="D13" s="16">
        <f>D12+B13-C13</f>
        <v>0</v>
      </c>
      <c r="E13" s="17"/>
    </row>
    <row r="14" ht="23.6" customHeight="1">
      <c r="A14" t="s" s="18">
        <v>22</v>
      </c>
      <c r="B14" s="19"/>
      <c r="C14" s="19">
        <v>0</v>
      </c>
      <c r="D14" s="20">
        <f>D13+B14-C14</f>
        <v>0</v>
      </c>
      <c r="E14" s="21"/>
    </row>
    <row r="15" ht="25" customHeight="1">
      <c r="A15" t="s" s="22">
        <v>23</v>
      </c>
      <c r="B15" s="23">
        <f>SUM(B3:B14)</f>
        <v>0</v>
      </c>
      <c r="C15" s="24">
        <f>SUM(C3:C14)</f>
        <v>0</v>
      </c>
      <c r="D15" s="25">
        <f>B15-C15</f>
        <v>0</v>
      </c>
      <c r="E15" s="26"/>
    </row>
    <row r="16" ht="25" customHeight="1">
      <c r="A16" t="s" s="27">
        <v>24</v>
      </c>
      <c r="B16" s="28"/>
      <c r="C16" s="29"/>
      <c r="D16" s="30">
        <f>D15/'月常態開支 - 2019 團隊月常態開支'!E$29</f>
      </c>
      <c r="E16" t="s" s="31">
        <v>25</v>
      </c>
    </row>
  </sheetData>
  <mergeCells count="2">
    <mergeCell ref="A1:E1"/>
    <mergeCell ref="A16:C1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0" customWidth="1"/>
    <col min="2" max="2" width="37.3594" style="120" customWidth="1"/>
    <col min="3" max="5" width="16.3516" style="120" customWidth="1"/>
    <col min="6" max="6" width="31.7969" style="120" customWidth="1"/>
    <col min="7" max="256" width="16.3516" style="120" customWidth="1"/>
  </cols>
  <sheetData>
    <row r="1" ht="23" customHeight="1">
      <c r="A1" t="s" s="7">
        <v>95</v>
      </c>
      <c r="B1" s="7"/>
      <c r="C1" s="7"/>
      <c r="D1" s="7"/>
      <c r="E1" s="7"/>
      <c r="F1" s="7"/>
    </row>
    <row r="2" ht="22.35" customHeight="1">
      <c r="A2" t="s" s="86">
        <v>74</v>
      </c>
      <c r="B2" t="s" s="86">
        <v>50</v>
      </c>
      <c r="C2" t="s" s="86">
        <v>75</v>
      </c>
      <c r="D2" t="s" s="86">
        <v>76</v>
      </c>
      <c r="E2" t="s" s="86">
        <v>77</v>
      </c>
      <c r="F2" t="s" s="86">
        <v>10</v>
      </c>
    </row>
    <row r="3" ht="20.55" customHeight="1">
      <c r="A3" s="104"/>
      <c r="B3" s="93"/>
      <c r="C3" s="62"/>
      <c r="D3" s="62"/>
      <c r="E3" s="62"/>
      <c r="F3" s="107"/>
    </row>
    <row r="4" ht="20.55" customHeight="1">
      <c r="A4" s="121"/>
      <c r="B4" s="94"/>
      <c r="C4" s="88"/>
      <c r="D4" s="100"/>
      <c r="E4" s="100"/>
      <c r="F4" s="122"/>
    </row>
    <row r="5" ht="20.55" customHeight="1">
      <c r="A5" s="105"/>
      <c r="B5" s="93"/>
      <c r="C5" s="62"/>
      <c r="D5" s="99"/>
      <c r="E5" s="99"/>
      <c r="F5" s="62"/>
    </row>
    <row r="6" ht="22.55" customHeight="1">
      <c r="A6" t="s" s="108">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3" customWidth="1"/>
    <col min="2" max="2" width="37.3594" style="123" customWidth="1"/>
    <col min="3" max="5" width="16.3516" style="123" customWidth="1"/>
    <col min="6" max="6" width="31.7969" style="123" customWidth="1"/>
    <col min="7" max="256" width="16.3516" style="123" customWidth="1"/>
  </cols>
  <sheetData>
    <row r="1" ht="23" customHeight="1">
      <c r="A1" t="s" s="7">
        <v>97</v>
      </c>
      <c r="B1" s="7"/>
      <c r="C1" s="7"/>
      <c r="D1" s="7"/>
      <c r="E1" s="7"/>
      <c r="F1" s="7"/>
    </row>
    <row r="2" ht="22.35" customHeight="1">
      <c r="A2" t="s" s="86">
        <v>74</v>
      </c>
      <c r="B2" t="s" s="86">
        <v>50</v>
      </c>
      <c r="C2" t="s" s="86">
        <v>75</v>
      </c>
      <c r="D2" t="s" s="86">
        <v>76</v>
      </c>
      <c r="E2" t="s" s="86">
        <v>77</v>
      </c>
      <c r="F2" t="s" s="86">
        <v>10</v>
      </c>
    </row>
    <row r="3" ht="20.35" customHeight="1">
      <c r="A3" s="104"/>
      <c r="B3" s="93"/>
      <c r="C3" s="62"/>
      <c r="D3" s="62"/>
      <c r="E3" s="62"/>
      <c r="F3" s="75"/>
    </row>
    <row r="4" ht="20.35" customHeight="1">
      <c r="A4" s="104"/>
      <c r="B4" s="94"/>
      <c r="C4" s="88"/>
      <c r="D4" s="88"/>
      <c r="E4" s="88"/>
      <c r="F4" s="76"/>
    </row>
    <row r="5" ht="20.55" customHeight="1">
      <c r="A5" s="111"/>
      <c r="B5" s="93"/>
      <c r="C5" s="62"/>
      <c r="D5" s="62"/>
      <c r="E5" s="62"/>
      <c r="F5" s="107"/>
    </row>
    <row r="6" ht="22.55" customHeight="1">
      <c r="A6" t="s" s="108">
        <v>61</v>
      </c>
      <c r="B6" s="78"/>
      <c r="C6" s="61">
        <f>SUM(C3:C5)</f>
        <v>0</v>
      </c>
      <c r="D6" s="61">
        <f>SUM(D3:D5)</f>
        <v>0</v>
      </c>
      <c r="E6" s="61">
        <f>SUM(E3:E5)</f>
        <v>0</v>
      </c>
      <c r="F6" s="109"/>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4" customWidth="1"/>
    <col min="2" max="2" width="37.3594" style="124" customWidth="1"/>
    <col min="3" max="5" width="16.3516" style="124" customWidth="1"/>
    <col min="6" max="6" width="31.7969" style="124" customWidth="1"/>
    <col min="7" max="256" width="16.3516" style="124" customWidth="1"/>
  </cols>
  <sheetData>
    <row r="1" ht="23" customHeight="1">
      <c r="A1" t="s" s="7">
        <v>99</v>
      </c>
      <c r="B1" s="7"/>
      <c r="C1" s="7"/>
      <c r="D1" s="7"/>
      <c r="E1" s="7"/>
      <c r="F1" s="7"/>
    </row>
    <row r="2" ht="22.35" customHeight="1">
      <c r="A2" t="s" s="86">
        <v>74</v>
      </c>
      <c r="B2" t="s" s="86">
        <v>50</v>
      </c>
      <c r="C2" t="s" s="86">
        <v>75</v>
      </c>
      <c r="D2" t="s" s="86">
        <v>76</v>
      </c>
      <c r="E2" t="s" s="86">
        <v>77</v>
      </c>
      <c r="F2" t="s" s="86">
        <v>10</v>
      </c>
    </row>
    <row r="3" ht="20.35" customHeight="1">
      <c r="A3" s="87"/>
      <c r="B3" s="62"/>
      <c r="C3" s="62"/>
      <c r="D3" s="66"/>
      <c r="E3" s="66"/>
      <c r="F3" s="62"/>
    </row>
    <row r="4" ht="20.35" customHeight="1">
      <c r="A4" s="98"/>
      <c r="B4" s="88"/>
      <c r="C4" s="88"/>
      <c r="D4" s="69"/>
      <c r="E4" s="69"/>
      <c r="F4" s="76"/>
    </row>
    <row r="5" ht="20.35" customHeight="1">
      <c r="A5" s="98"/>
      <c r="B5" s="62"/>
      <c r="C5" s="6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5" customWidth="1"/>
    <col min="2" max="2" width="37.3594" style="125" customWidth="1"/>
    <col min="3" max="5" width="16.3516" style="125" customWidth="1"/>
    <col min="6" max="6" width="31.7969" style="125" customWidth="1"/>
    <col min="7" max="256" width="16.3516" style="125" customWidth="1"/>
  </cols>
  <sheetData>
    <row r="1" ht="23" customHeight="1">
      <c r="A1" t="s" s="7">
        <v>101</v>
      </c>
      <c r="B1" s="7"/>
      <c r="C1" s="7"/>
      <c r="D1" s="7"/>
      <c r="E1" s="7"/>
      <c r="F1" s="7"/>
    </row>
    <row r="2" ht="22.35" customHeight="1">
      <c r="A2" t="s" s="86">
        <v>74</v>
      </c>
      <c r="B2" t="s" s="86">
        <v>50</v>
      </c>
      <c r="C2" t="s" s="86">
        <v>75</v>
      </c>
      <c r="D2" t="s" s="86">
        <v>76</v>
      </c>
      <c r="E2" t="s" s="86">
        <v>77</v>
      </c>
      <c r="F2" t="s" s="86">
        <v>10</v>
      </c>
    </row>
    <row r="3" ht="20.55" customHeight="1">
      <c r="A3" s="111"/>
      <c r="B3" s="93"/>
      <c r="C3" s="62"/>
      <c r="D3" s="66"/>
      <c r="E3" s="66"/>
      <c r="F3" s="107"/>
    </row>
    <row r="4" ht="20.55" customHeight="1">
      <c r="A4" s="126"/>
      <c r="B4" s="88"/>
      <c r="C4" s="88"/>
      <c r="D4" s="69"/>
      <c r="E4" s="69"/>
      <c r="F4" s="127"/>
    </row>
    <row r="5" ht="20.35" customHeight="1">
      <c r="A5" s="98"/>
      <c r="B5" s="62"/>
      <c r="C5" s="6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8" customWidth="1"/>
    <col min="2" max="2" width="37.3594" style="128" customWidth="1"/>
    <col min="3" max="5" width="16.3516" style="128" customWidth="1"/>
    <col min="6" max="6" width="31.7969" style="128" customWidth="1"/>
    <col min="7" max="256" width="16.3516" style="128" customWidth="1"/>
  </cols>
  <sheetData>
    <row r="1" ht="23" customHeight="1">
      <c r="A1" t="s" s="7">
        <v>103</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0" customWidth="1"/>
    <col min="2" max="2" width="37.3594" style="130" customWidth="1"/>
    <col min="3" max="5" width="16.3516" style="130" customWidth="1"/>
    <col min="6" max="6" width="31.7969" style="130" customWidth="1"/>
    <col min="7" max="256" width="16.3516" style="130" customWidth="1"/>
  </cols>
  <sheetData>
    <row r="1" ht="23" customHeight="1">
      <c r="A1" t="s" s="7">
        <v>105</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1" customWidth="1"/>
    <col min="2" max="2" width="37.3594" style="131" customWidth="1"/>
    <col min="3" max="5" width="16.3516" style="131" customWidth="1"/>
    <col min="6" max="6" width="31.7969" style="131" customWidth="1"/>
    <col min="7" max="256" width="16.3516" style="131" customWidth="1"/>
  </cols>
  <sheetData>
    <row r="1" ht="23" customHeight="1">
      <c r="A1" t="s" s="7">
        <v>107</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2" customWidth="1"/>
    <col min="2" max="2" width="37.3594" style="132" customWidth="1"/>
    <col min="3" max="5" width="16.3516" style="132" customWidth="1"/>
    <col min="6" max="6" width="31.7969" style="132" customWidth="1"/>
    <col min="7" max="256" width="16.3516" style="132" customWidth="1"/>
  </cols>
  <sheetData>
    <row r="1" ht="23" customHeight="1">
      <c r="A1" t="s" s="7">
        <v>109</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3" customWidth="1"/>
    <col min="2" max="2" width="37.3594" style="133" customWidth="1"/>
    <col min="3" max="5" width="16.3516" style="133" customWidth="1"/>
    <col min="6" max="6" width="31.7969" style="133" customWidth="1"/>
    <col min="7" max="256" width="16.3516" style="133" customWidth="1"/>
  </cols>
  <sheetData>
    <row r="1" ht="23" customHeight="1">
      <c r="A1" t="s" s="7">
        <v>111</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4" customWidth="1"/>
    <col min="2" max="2" width="37.3594" style="134" customWidth="1"/>
    <col min="3" max="5" width="16.3516" style="134" customWidth="1"/>
    <col min="6" max="6" width="31.7969" style="134" customWidth="1"/>
    <col min="7" max="256" width="16.3516" style="134" customWidth="1"/>
  </cols>
  <sheetData>
    <row r="1" ht="23" customHeight="1">
      <c r="A1" t="s" s="7">
        <v>113</v>
      </c>
      <c r="B1" s="7"/>
      <c r="C1" s="7"/>
      <c r="D1" s="7"/>
      <c r="E1" s="7"/>
      <c r="F1" s="7"/>
    </row>
    <row r="2" ht="22.35" customHeight="1">
      <c r="A2" t="s" s="86">
        <v>74</v>
      </c>
      <c r="B2" t="s" s="86">
        <v>50</v>
      </c>
      <c r="C2" t="s" s="86">
        <v>75</v>
      </c>
      <c r="D2" t="s" s="86">
        <v>76</v>
      </c>
      <c r="E2" t="s" s="86">
        <v>77</v>
      </c>
      <c r="F2" t="s" s="86">
        <v>10</v>
      </c>
    </row>
    <row r="3" ht="20.35" customHeight="1">
      <c r="A3" s="87"/>
      <c r="B3" s="135"/>
      <c r="C3" s="136"/>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2" width="16.3516" style="32" customWidth="1"/>
    <col min="3" max="256" width="16.3516" style="32" customWidth="1"/>
  </cols>
  <sheetData>
    <row r="1" ht="31" customHeight="1">
      <c r="A1" t="s" s="7">
        <v>26</v>
      </c>
      <c r="B1" s="7"/>
    </row>
    <row r="2" ht="22.55" customHeight="1">
      <c r="A2" s="8"/>
      <c r="B2" t="s" s="9">
        <v>28</v>
      </c>
    </row>
    <row r="3" ht="22.55" customHeight="1">
      <c r="A3" t="s" s="33">
        <v>29</v>
      </c>
      <c r="B3" s="34">
        <f>(('總表 - 至2019年12月以前損益總表'!C8+'總表 - 至2019年12月以前損益總表'!C9)*0.5)+'月常態開支 - 2019 團隊月常態開支'!E$29</f>
        <v>0</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7" customWidth="1"/>
    <col min="2" max="2" width="37.3594" style="137" customWidth="1"/>
    <col min="3" max="5" width="16.3516" style="137" customWidth="1"/>
    <col min="6" max="6" width="31.7969" style="137" customWidth="1"/>
    <col min="7" max="256" width="16.3516" style="137" customWidth="1"/>
  </cols>
  <sheetData>
    <row r="1" ht="23" customHeight="1">
      <c r="A1" t="s" s="7">
        <v>115</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8" customWidth="1"/>
    <col min="2" max="2" width="37.3594" style="138" customWidth="1"/>
    <col min="3" max="5" width="16.3516" style="138" customWidth="1"/>
    <col min="6" max="6" width="31.7969" style="138" customWidth="1"/>
    <col min="7" max="256" width="16.3516" style="138" customWidth="1"/>
  </cols>
  <sheetData>
    <row r="1" ht="23" customHeight="1">
      <c r="A1" t="s" s="7">
        <v>117</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9" customWidth="1"/>
    <col min="2" max="2" width="37.3594" style="139" customWidth="1"/>
    <col min="3" max="5" width="16.3516" style="139" customWidth="1"/>
    <col min="6" max="6" width="31.7969" style="139" customWidth="1"/>
    <col min="7" max="256" width="16.3516" style="139" customWidth="1"/>
  </cols>
  <sheetData>
    <row r="1" ht="23" customHeight="1">
      <c r="A1" t="s" s="7">
        <v>119</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0" customWidth="1"/>
    <col min="2" max="2" width="37.3594" style="140" customWidth="1"/>
    <col min="3" max="5" width="16.3516" style="140" customWidth="1"/>
    <col min="6" max="6" width="31.7969" style="140" customWidth="1"/>
    <col min="7" max="256" width="16.3516" style="140" customWidth="1"/>
  </cols>
  <sheetData>
    <row r="1" ht="23" customHeight="1">
      <c r="A1" t="s" s="7">
        <v>121</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1" customWidth="1"/>
    <col min="2" max="2" width="37.3594" style="141" customWidth="1"/>
    <col min="3" max="5" width="16.3516" style="141" customWidth="1"/>
    <col min="6" max="6" width="31.7969" style="141" customWidth="1"/>
    <col min="7" max="256" width="16.3516" style="141" customWidth="1"/>
  </cols>
  <sheetData>
    <row r="1" ht="23" customHeight="1">
      <c r="A1" t="s" s="7">
        <v>123</v>
      </c>
      <c r="B1" s="7"/>
      <c r="C1" s="7"/>
      <c r="D1" s="7"/>
      <c r="E1" s="7"/>
      <c r="F1" s="7"/>
    </row>
    <row r="2" ht="22.35" customHeight="1">
      <c r="A2" t="s" s="86">
        <v>74</v>
      </c>
      <c r="B2" t="s" s="86">
        <v>50</v>
      </c>
      <c r="C2" t="s" s="86">
        <v>75</v>
      </c>
      <c r="D2" t="s" s="86">
        <v>76</v>
      </c>
      <c r="E2" t="s" s="86">
        <v>77</v>
      </c>
      <c r="F2" t="s" s="86">
        <v>10</v>
      </c>
    </row>
    <row r="3" ht="20.35" customHeight="1">
      <c r="A3" s="87"/>
      <c r="B3" s="99"/>
      <c r="C3" s="102"/>
      <c r="D3" s="66"/>
      <c r="E3" s="66"/>
      <c r="F3" s="62"/>
    </row>
    <row r="4" ht="20.35" customHeight="1">
      <c r="A4" s="98"/>
      <c r="B4" s="72"/>
      <c r="C4" s="129"/>
      <c r="D4" s="69"/>
      <c r="E4" s="69"/>
      <c r="F4" s="76"/>
    </row>
    <row r="5" ht="20.35" customHeight="1">
      <c r="A5" s="98"/>
      <c r="B5" s="74"/>
      <c r="C5" s="102"/>
      <c r="D5" s="66"/>
      <c r="E5" s="66"/>
      <c r="F5" s="75"/>
    </row>
    <row r="6" ht="22.35" customHeight="1">
      <c r="A6" t="s" s="77">
        <v>61</v>
      </c>
      <c r="B6" s="78"/>
      <c r="C6" s="61">
        <f>SUM(C3:C5)</f>
        <v>0</v>
      </c>
      <c r="D6" s="61">
        <f>SUM(D3:D5)</f>
        <v>0</v>
      </c>
      <c r="E6" s="61">
        <f>SUM(E3:E5)</f>
        <v>0</v>
      </c>
      <c r="F6" s="61"/>
    </row>
    <row r="7" ht="22.35" customHeight="1">
      <c r="A7" t="s" s="77">
        <v>78</v>
      </c>
      <c r="B7" s="95">
        <f>C$6+(D$6*'收入項 - 匯率計算'!B3)+(E$6*'收入項 - 匯率計算'!B4)</f>
        <v>0</v>
      </c>
      <c r="C7" s="61"/>
      <c r="D7" s="61"/>
      <c r="E7" s="61"/>
      <c r="F7" s="6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36.xml><?xml version="1.0" encoding="utf-8"?>
<worksheet xmlns:r="http://schemas.openxmlformats.org/officeDocument/2006/relationships" xmlns="http://schemas.openxmlformats.org/spreadsheetml/2006/main">
  <sheetPr>
    <pageSetUpPr fitToPage="1"/>
  </sheetPr>
  <dimension ref="A2:Y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3.0859" style="142" customWidth="1"/>
    <col min="2" max="25" width="10.7344" style="142" customWidth="1"/>
    <col min="26" max="256" width="16.3516" style="142" customWidth="1"/>
  </cols>
  <sheetData>
    <row r="1" ht="31" customHeight="1">
      <c r="A1" t="s" s="7">
        <v>128</v>
      </c>
      <c r="B1" s="7"/>
      <c r="C1" s="7"/>
      <c r="D1" s="7"/>
      <c r="E1" s="7"/>
      <c r="F1" s="7"/>
      <c r="G1" s="7"/>
      <c r="H1" s="7"/>
      <c r="I1" s="7"/>
      <c r="J1" s="7"/>
      <c r="K1" s="7"/>
      <c r="L1" s="7"/>
      <c r="M1" s="7"/>
      <c r="N1" s="7"/>
      <c r="O1" s="7"/>
      <c r="P1" s="7"/>
      <c r="Q1" s="7"/>
      <c r="R1" s="7"/>
      <c r="S1" s="7"/>
      <c r="T1" s="7"/>
      <c r="U1" s="7"/>
      <c r="V1" s="7"/>
      <c r="W1" s="7"/>
      <c r="X1" s="7"/>
      <c r="Y1" s="7"/>
    </row>
    <row r="2" ht="22.55" customHeight="1">
      <c r="A2" t="s" s="143">
        <v>130</v>
      </c>
      <c r="B2" t="s" s="144">
        <v>131</v>
      </c>
      <c r="C2" s="145">
        <v>2</v>
      </c>
      <c r="D2" s="145">
        <v>3</v>
      </c>
      <c r="E2" s="145">
        <v>4</v>
      </c>
      <c r="F2" s="145">
        <v>5</v>
      </c>
      <c r="G2" s="145">
        <v>6</v>
      </c>
      <c r="H2" s="145">
        <v>7</v>
      </c>
      <c r="I2" s="145">
        <v>8</v>
      </c>
      <c r="J2" s="145">
        <v>9</v>
      </c>
      <c r="K2" s="145">
        <v>10</v>
      </c>
      <c r="L2" s="145">
        <v>11</v>
      </c>
      <c r="M2" s="145">
        <v>12</v>
      </c>
      <c r="N2" t="s" s="144">
        <v>132</v>
      </c>
      <c r="O2" s="145">
        <v>2</v>
      </c>
      <c r="P2" s="145">
        <v>3</v>
      </c>
      <c r="Q2" s="145">
        <v>4</v>
      </c>
      <c r="R2" s="145">
        <v>5</v>
      </c>
      <c r="S2" s="145">
        <v>6</v>
      </c>
      <c r="T2" s="145">
        <v>7</v>
      </c>
      <c r="U2" s="145">
        <v>8</v>
      </c>
      <c r="V2" s="145">
        <v>9</v>
      </c>
      <c r="W2" s="145">
        <v>10</v>
      </c>
      <c r="X2" s="145">
        <v>11</v>
      </c>
      <c r="Y2" s="145">
        <v>12</v>
      </c>
    </row>
    <row r="3" ht="22.55" customHeight="1">
      <c r="A3" t="s" s="146">
        <v>133</v>
      </c>
      <c r="B3" s="147">
        <f>'支出與現金流 - 待付款項 2019 1月'!E$8</f>
        <v>0</v>
      </c>
      <c r="C3" s="148">
        <f>'支出與現金流 - 待付款項 2019 2月'!E$6</f>
        <v>0</v>
      </c>
      <c r="D3" s="148">
        <f>'支出與現金流 - 待付款項 2019 3月'!E$6</f>
        <v>0</v>
      </c>
      <c r="E3" s="148">
        <f>'支出與現金流 - 待付款項 2019 4月'!E$9</f>
        <v>0</v>
      </c>
      <c r="F3" s="148">
        <f>'支出與現金流 - 待付款項 2019 5月'!E$10</f>
        <v>0</v>
      </c>
      <c r="G3" s="148">
        <f>'支出與現金流 - 待付款項 2019 6月'!E$9</f>
        <v>0</v>
      </c>
      <c r="H3" s="148">
        <f>'支出與現金流 - 待付款項 2019 7月'!E$12</f>
        <v>0</v>
      </c>
      <c r="I3" s="148">
        <f>'支出與現金流 - 待付款項 2019 8月'!E$12</f>
        <v>0</v>
      </c>
      <c r="J3" s="148">
        <f>'支出與現金流 - 待付款項 2019 9月'!E$12</f>
        <v>0</v>
      </c>
      <c r="K3" s="148">
        <f>'支出與現金流 - 待付款項 2019 10月'!E$10</f>
        <v>0</v>
      </c>
      <c r="L3" s="148">
        <f>'支出與現金流 - 待付款項 2019 11月'!E$10</f>
        <v>0</v>
      </c>
      <c r="M3" s="148">
        <f>'支出與現金流 - 待付款項 2019 12月'!E$9</f>
        <v>0</v>
      </c>
      <c r="N3" s="148">
        <f>'支出與現金流 - 待付款項 2020 1月'!E$9</f>
        <v>0</v>
      </c>
      <c r="O3" s="148">
        <f>'支出與現金流 - 待付款項 2020 2月'!E$10</f>
        <v>0</v>
      </c>
      <c r="P3" s="148">
        <f>'支出與現金流 - 待付款項 2020 3月'!E$10</f>
        <v>0</v>
      </c>
      <c r="Q3" s="148"/>
      <c r="R3" s="148"/>
      <c r="S3" s="148"/>
      <c r="T3" s="148"/>
      <c r="U3" s="148"/>
      <c r="V3" s="148"/>
      <c r="W3" s="148"/>
      <c r="X3" s="148"/>
      <c r="Y3" s="148"/>
    </row>
    <row r="4" ht="22.35" customHeight="1">
      <c r="A4" t="s" s="149">
        <v>134</v>
      </c>
      <c r="B4" s="150">
        <f>'支出與現金流 - 待付款項 2019 1月'!E$9</f>
        <v>0</v>
      </c>
      <c r="C4" s="102">
        <f>'支出與現金流 - 待付款項 2019 2月'!E$7</f>
        <v>0</v>
      </c>
      <c r="D4" s="102">
        <f>'支出與現金流 - 待付款項 2019 3月'!E$7</f>
        <v>0</v>
      </c>
      <c r="E4" s="102">
        <f>'支出與現金流 - 待付款項 2019 4月'!E$10</f>
        <v>0</v>
      </c>
      <c r="F4" s="102">
        <f>'支出與現金流 - 待付款項 2019 5月'!E$11</f>
        <v>0</v>
      </c>
      <c r="G4" s="102">
        <f>'支出與現金流 - 待付款項 2019 6月'!E$10</f>
        <v>0</v>
      </c>
      <c r="H4" s="102">
        <f>'支出與現金流 - 待付款項 2019 7月'!E$13</f>
        <v>0</v>
      </c>
      <c r="I4" s="102">
        <f>'支出與現金流 - 待付款項 2019 8月'!E$13</f>
        <v>0</v>
      </c>
      <c r="J4" s="102">
        <f>'支出與現金流 - 待付款項 2019 9月'!E$13</f>
        <v>0</v>
      </c>
      <c r="K4" s="102">
        <f>'支出與現金流 - 待付款項 2019 10月'!E$11</f>
        <v>0</v>
      </c>
      <c r="L4" s="102">
        <f>'支出與現金流 - 待付款項 2019 11月'!E$11</f>
        <v>0</v>
      </c>
      <c r="M4" s="102">
        <f>'支出與現金流 - 待付款項 2019 12月'!E$10</f>
        <v>0</v>
      </c>
      <c r="N4" s="102">
        <f>'支出與現金流 - 待付款項 2020 1月'!E$10</f>
        <v>0</v>
      </c>
      <c r="O4" s="102">
        <f>'支出與現金流 - 待付款項 2020 2月'!E$11</f>
        <v>0</v>
      </c>
      <c r="P4" s="102">
        <f>'支出與現金流 - 待付款項 2020 3月'!E$11</f>
        <v>0</v>
      </c>
      <c r="Q4" s="102"/>
      <c r="R4" s="102"/>
      <c r="S4" s="102"/>
      <c r="T4" s="102"/>
      <c r="U4" s="102"/>
      <c r="V4" s="102"/>
      <c r="W4" s="102"/>
      <c r="X4" s="102"/>
      <c r="Y4" s="102"/>
    </row>
    <row r="5" ht="22.35" customHeight="1">
      <c r="A5" t="s" s="149">
        <v>135</v>
      </c>
      <c r="B5" s="150">
        <f>'支出與現金流 - 待付款項 2019 1月'!E$10</f>
        <v>0</v>
      </c>
      <c r="C5" s="102">
        <f>'支出與現金流 - 待付款項 2019 2月'!E$8</f>
        <v>0</v>
      </c>
      <c r="D5" s="102">
        <f>'支出與現金流 - 待付款項 2019 3月'!E$8</f>
        <v>0</v>
      </c>
      <c r="E5" s="102">
        <f>'支出與現金流 - 待付款項 2019 4月'!E$11</f>
        <v>0</v>
      </c>
      <c r="F5" s="102">
        <f>'支出與現金流 - 待付款項 2019 5月'!E$12</f>
        <v>0</v>
      </c>
      <c r="G5" s="102">
        <f>'支出與現金流 - 待付款項 2019 6月'!E$11</f>
        <v>0</v>
      </c>
      <c r="H5" s="102">
        <f>'支出與現金流 - 待付款項 2019 7月'!E$14</f>
        <v>0</v>
      </c>
      <c r="I5" s="102">
        <f>'支出與現金流 - 待付款項 2019 8月'!E$14</f>
        <v>0</v>
      </c>
      <c r="J5" s="102">
        <f>'支出與現金流 - 待付款項 2019 9月'!E$14</f>
        <v>0</v>
      </c>
      <c r="K5" s="102">
        <f>'支出與現金流 - 待付款項 2019 10月'!E$12</f>
        <v>0</v>
      </c>
      <c r="L5" s="102">
        <f>'支出與現金流 - 待付款項 2019 11月'!E$12</f>
        <v>0</v>
      </c>
      <c r="M5" s="102">
        <f>'支出與現金流 - 待付款項 2019 12月'!E$11</f>
        <v>0</v>
      </c>
      <c r="N5" s="102">
        <f>'支出與現金流 - 待付款項 2020 1月'!E$11</f>
        <v>0</v>
      </c>
      <c r="O5" s="102">
        <f>'支出與現金流 - 待付款項 2020 2月'!E$12</f>
        <v>0</v>
      </c>
      <c r="P5" s="102">
        <f>'支出與現金流 - 待付款項 2020 3月'!E$12</f>
        <v>0</v>
      </c>
      <c r="Q5" s="102"/>
      <c r="R5" s="102"/>
      <c r="S5" s="102"/>
      <c r="T5" s="102"/>
      <c r="U5" s="102"/>
      <c r="V5" s="102"/>
      <c r="W5" s="102"/>
      <c r="X5" s="102"/>
      <c r="Y5" s="102"/>
    </row>
    <row r="6" ht="22.35" customHeight="1">
      <c r="A6" t="s" s="149">
        <v>136</v>
      </c>
      <c r="B6" s="150">
        <f>'支出與現金流 - 待付款項 2019 1月'!E$11</f>
        <v>0</v>
      </c>
      <c r="C6" s="102">
        <f>'支出與現金流 - 待付款項 2019 2月'!E$9</f>
        <v>0</v>
      </c>
      <c r="D6" s="102">
        <f>'支出與現金流 - 待付款項 2019 3月'!E$9</f>
        <v>0</v>
      </c>
      <c r="E6" s="102">
        <f>'支出與現金流 - 待付款項 2019 4月'!E$12</f>
        <v>0</v>
      </c>
      <c r="F6" s="102">
        <f>'支出與現金流 - 待付款項 2019 5月'!E$13</f>
        <v>0</v>
      </c>
      <c r="G6" s="102">
        <f>'支出與現金流 - 待付款項 2019 6月'!E$12</f>
        <v>0</v>
      </c>
      <c r="H6" s="102">
        <f>'支出與現金流 - 待付款項 2019 7月'!E$15</f>
        <v>0</v>
      </c>
      <c r="I6" s="102">
        <f>'支出與現金流 - 待付款項 2019 8月'!E$15</f>
        <v>0</v>
      </c>
      <c r="J6" s="102">
        <f>'支出與現金流 - 待付款項 2019 9月'!E$15</f>
        <v>0</v>
      </c>
      <c r="K6" s="102">
        <f>'支出與現金流 - 待付款項 2019 10月'!E$13</f>
        <v>0</v>
      </c>
      <c r="L6" s="102">
        <f>'支出與現金流 - 待付款項 2019 11月'!E$13</f>
        <v>0</v>
      </c>
      <c r="M6" s="102">
        <f>'支出與現金流 - 待付款項 2019 12月'!E$12</f>
        <v>0</v>
      </c>
      <c r="N6" s="102">
        <f>'支出與現金流 - 待付款項 2020 1月'!E$12</f>
        <v>0</v>
      </c>
      <c r="O6" s="102">
        <f>'支出與現金流 - 待付款項 2020 2月'!E$13</f>
        <v>0</v>
      </c>
      <c r="P6" s="102">
        <f>'支出與現金流 - 待付款項 2020 3月'!E$13</f>
        <v>0</v>
      </c>
      <c r="Q6" s="102"/>
      <c r="R6" s="102"/>
      <c r="S6" s="102"/>
      <c r="T6" s="102"/>
      <c r="U6" s="102"/>
      <c r="V6" s="102"/>
      <c r="W6" s="102"/>
      <c r="X6" s="102"/>
      <c r="Y6" s="102"/>
    </row>
  </sheetData>
  <mergeCells count="1">
    <mergeCell ref="A1:Y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2:L11"/>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51" customWidth="1"/>
    <col min="2" max="2" width="22.5156" style="151" customWidth="1"/>
    <col min="3" max="3" width="26.8359" style="151" customWidth="1"/>
    <col min="4" max="4" width="19.3359" style="151" customWidth="1"/>
    <col min="5" max="7" width="15.9844" style="151" customWidth="1"/>
    <col min="8" max="8" width="15.9375" style="151" customWidth="1"/>
    <col min="9" max="9" width="6.625" style="151" customWidth="1"/>
    <col min="10" max="10" width="6.14844" style="151" customWidth="1"/>
    <col min="11" max="11" width="48.8125" style="151" customWidth="1"/>
    <col min="12" max="12" width="33.1406" style="151" customWidth="1"/>
    <col min="13" max="256" width="11.8203" style="151" customWidth="1"/>
  </cols>
  <sheetData>
    <row r="1" ht="23" customHeight="1">
      <c r="A1" t="s" s="7">
        <v>137</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35" customHeight="1">
      <c r="A3" s="87"/>
      <c r="B3" s="99"/>
      <c r="C3" s="99"/>
      <c r="D3" s="99"/>
      <c r="E3" s="99"/>
      <c r="F3" s="99"/>
      <c r="G3" s="99"/>
      <c r="H3" s="99"/>
      <c r="I3" s="99"/>
      <c r="J3" s="99"/>
      <c r="K3" s="99"/>
      <c r="L3" s="152"/>
    </row>
    <row r="4" ht="20.35" customHeight="1">
      <c r="A4" s="87"/>
      <c r="B4" s="100"/>
      <c r="C4" s="100"/>
      <c r="D4" s="100"/>
      <c r="E4" s="100"/>
      <c r="F4" s="100"/>
      <c r="G4" s="100"/>
      <c r="H4" s="100"/>
      <c r="I4" s="100"/>
      <c r="J4" s="100"/>
      <c r="K4" s="100"/>
      <c r="L4" s="153"/>
    </row>
    <row r="5" ht="20.35" customHeight="1">
      <c r="A5" s="87"/>
      <c r="B5" s="99"/>
      <c r="C5" s="99"/>
      <c r="D5" s="99"/>
      <c r="E5" s="99"/>
      <c r="F5" s="99"/>
      <c r="G5" s="99"/>
      <c r="H5" s="99"/>
      <c r="I5" s="99"/>
      <c r="J5" s="99"/>
      <c r="K5" s="99"/>
      <c r="L5" s="152"/>
    </row>
    <row r="6" ht="20.35" customHeight="1">
      <c r="A6" s="87"/>
      <c r="B6" s="100"/>
      <c r="C6" s="100"/>
      <c r="D6" s="100"/>
      <c r="E6" s="100"/>
      <c r="F6" s="100"/>
      <c r="G6" s="100"/>
      <c r="H6" s="100"/>
      <c r="I6" s="100"/>
      <c r="J6" s="100"/>
      <c r="K6" s="100"/>
      <c r="L6" s="153"/>
    </row>
    <row r="7" ht="22.35" customHeight="1">
      <c r="A7" s="154"/>
      <c r="B7" s="154"/>
      <c r="C7" t="s" s="155">
        <v>150</v>
      </c>
      <c r="D7" s="154"/>
      <c r="E7" s="156">
        <f>SUM(E3:E6)</f>
        <v>0</v>
      </c>
      <c r="F7" s="157">
        <f>SUM(F3:F6)</f>
        <v>0</v>
      </c>
      <c r="G7" s="157">
        <f>SUM(G3:G6)</f>
        <v>0</v>
      </c>
      <c r="H7" s="154"/>
      <c r="I7" s="154"/>
      <c r="J7" s="154"/>
      <c r="K7" s="154"/>
      <c r="L7" s="158"/>
    </row>
    <row r="8" ht="22.35" customHeight="1">
      <c r="A8" s="154"/>
      <c r="B8" s="154"/>
      <c r="C8" t="s" s="155">
        <v>151</v>
      </c>
      <c r="D8" s="154"/>
      <c r="E8" s="156">
        <f>E$7+(F$7*'收入項 - 匯率計算'!B3)+(G$7*'收入項 - 匯率計算'!B4)</f>
        <v>0</v>
      </c>
      <c r="F8" s="154"/>
      <c r="G8" s="154"/>
      <c r="H8" s="154"/>
      <c r="I8" s="154"/>
      <c r="J8" s="154"/>
      <c r="K8" s="154"/>
      <c r="L8" s="158"/>
    </row>
    <row r="9" ht="22.35" customHeight="1">
      <c r="A9" s="154"/>
      <c r="B9" s="154"/>
      <c r="C9" t="s" s="155">
        <v>152</v>
      </c>
      <c r="D9" s="154"/>
      <c r="E9" s="159">
        <f>'總表 - 至2019年12月以前損益總表'!D3</f>
        <v>0</v>
      </c>
      <c r="F9" s="154"/>
      <c r="G9" s="154"/>
      <c r="H9" s="154"/>
      <c r="I9" s="158"/>
      <c r="J9" s="158"/>
      <c r="K9" s="158"/>
      <c r="L9" s="154"/>
    </row>
    <row r="10" ht="22.35" customHeight="1">
      <c r="A10" s="154"/>
      <c r="B10" s="154"/>
      <c r="C10" t="s" s="155">
        <v>153</v>
      </c>
      <c r="D10" s="154"/>
      <c r="E10" s="159">
        <f>'收入項 - 待收款項 2018 1月'!B$7</f>
        <v>0</v>
      </c>
      <c r="F10" s="154"/>
      <c r="G10" s="154"/>
      <c r="H10" s="154"/>
      <c r="I10" s="158"/>
      <c r="J10" s="158"/>
      <c r="K10" s="158"/>
      <c r="L10" s="154"/>
    </row>
    <row r="11" ht="22.35" customHeight="1">
      <c r="A11" s="154"/>
      <c r="B11" s="154"/>
      <c r="C11" t="s" s="160">
        <v>154</v>
      </c>
      <c r="D11" s="154"/>
      <c r="E11" s="159">
        <f>E$9+E$10-(E$7+(F$7*'收入項 - 匯率計算'!B3)+G$7*'收入項 - 匯率計算'!B4)</f>
        <v>0</v>
      </c>
      <c r="F11" s="154"/>
      <c r="G11" s="154"/>
      <c r="H11" s="154"/>
      <c r="I11" s="158"/>
      <c r="J11" s="158"/>
      <c r="K11" s="158"/>
      <c r="L11"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2:L9"/>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61" customWidth="1"/>
    <col min="2" max="2" width="22.5156" style="161" customWidth="1"/>
    <col min="3" max="3" width="26.8359" style="161" customWidth="1"/>
    <col min="4" max="4" width="19.3359" style="161" customWidth="1"/>
    <col min="5" max="7" width="15.9844" style="161" customWidth="1"/>
    <col min="8" max="8" width="15.9375" style="161" customWidth="1"/>
    <col min="9" max="9" width="6.625" style="161" customWidth="1"/>
    <col min="10" max="10" width="6.14844" style="161" customWidth="1"/>
    <col min="11" max="11" width="48.8125" style="161" customWidth="1"/>
    <col min="12" max="12" width="33.1406" style="161" customWidth="1"/>
    <col min="13" max="256" width="11.8203" style="161" customWidth="1"/>
  </cols>
  <sheetData>
    <row r="1" ht="23" customHeight="1">
      <c r="A1" t="s" s="7">
        <v>155</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35" customHeight="1">
      <c r="A3" s="162"/>
      <c r="B3" s="163"/>
      <c r="C3" s="99"/>
      <c r="D3" s="99"/>
      <c r="E3" s="99"/>
      <c r="F3" s="99"/>
      <c r="G3" s="164"/>
      <c r="H3" s="99"/>
      <c r="I3" s="99"/>
      <c r="J3" s="99"/>
      <c r="K3" s="99"/>
      <c r="L3" s="152"/>
    </row>
    <row r="4" ht="20.35" customHeight="1">
      <c r="A4" s="162"/>
      <c r="B4" s="165"/>
      <c r="C4" s="72"/>
      <c r="D4" s="72"/>
      <c r="E4" s="153"/>
      <c r="F4" s="100"/>
      <c r="G4" s="166"/>
      <c r="H4" s="100"/>
      <c r="I4" s="100"/>
      <c r="J4" s="100"/>
      <c r="K4" s="100"/>
      <c r="L4" s="153"/>
    </row>
    <row r="5" ht="22.35" customHeight="1">
      <c r="A5" s="154"/>
      <c r="B5" s="154"/>
      <c r="C5" t="s" s="155">
        <v>150</v>
      </c>
      <c r="D5" s="154"/>
      <c r="E5" s="156">
        <f>SUM(E3:E4)</f>
        <v>0</v>
      </c>
      <c r="F5" s="157">
        <f>SUM(F3:F4)</f>
        <v>0</v>
      </c>
      <c r="G5" s="159">
        <f>SUM(G3:G4)</f>
        <v>0</v>
      </c>
      <c r="H5" s="154"/>
      <c r="I5" s="154"/>
      <c r="J5" s="154"/>
      <c r="K5" s="154"/>
      <c r="L5" s="158"/>
    </row>
    <row r="6" ht="22.35" customHeight="1">
      <c r="A6" s="154"/>
      <c r="B6" s="154"/>
      <c r="C6" t="s" s="155">
        <v>151</v>
      </c>
      <c r="D6" s="154"/>
      <c r="E6" s="156">
        <f>E$5+(F$5*'收入項 - 匯率計算'!B3)+(G$5*'收入項 - 匯率計算'!B4)</f>
        <v>0</v>
      </c>
      <c r="F6" s="154"/>
      <c r="G6" s="159"/>
      <c r="H6" s="154"/>
      <c r="I6" s="154"/>
      <c r="J6" s="154"/>
      <c r="K6" s="154"/>
      <c r="L6" s="158"/>
    </row>
    <row r="7" ht="22.35" customHeight="1">
      <c r="A7" s="154"/>
      <c r="B7" s="154"/>
      <c r="C7" t="s" s="155">
        <v>152</v>
      </c>
      <c r="D7" s="154"/>
      <c r="E7" s="159">
        <f>'支出與現金流 - 待付款項 2019 1月'!E$11</f>
        <v>0</v>
      </c>
      <c r="F7" s="154"/>
      <c r="G7" s="154"/>
      <c r="H7" s="154"/>
      <c r="I7" s="158"/>
      <c r="J7" s="158"/>
      <c r="K7" s="158"/>
      <c r="L7" s="154"/>
    </row>
    <row r="8" ht="22.35" customHeight="1">
      <c r="A8" s="154"/>
      <c r="B8" s="154"/>
      <c r="C8" t="s" s="155">
        <v>153</v>
      </c>
      <c r="D8" s="154"/>
      <c r="E8" s="159">
        <f>'收入項 - 待收款項 2018 2月'!B$7</f>
        <v>0</v>
      </c>
      <c r="F8" s="154"/>
      <c r="G8" s="154"/>
      <c r="H8" s="154"/>
      <c r="I8" s="158"/>
      <c r="J8" s="158"/>
      <c r="K8" s="158"/>
      <c r="L8" s="154"/>
    </row>
    <row r="9" ht="22.35" customHeight="1">
      <c r="A9" s="154"/>
      <c r="B9" s="154"/>
      <c r="C9" t="s" s="160">
        <v>154</v>
      </c>
      <c r="D9" s="154"/>
      <c r="E9" s="159">
        <f>E$7+E$8-(E$5+(F$5*'收入項 - 匯率計算'!B3)+G$5*'收入項 - 匯率計算'!B4)</f>
        <v>0</v>
      </c>
      <c r="F9" s="154"/>
      <c r="G9" s="154"/>
      <c r="H9" s="154"/>
      <c r="I9" s="158"/>
      <c r="J9" s="158"/>
      <c r="K9" s="158"/>
      <c r="L9"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2:L9"/>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67" customWidth="1"/>
    <col min="2" max="2" width="22.5156" style="167" customWidth="1"/>
    <col min="3" max="3" width="26.8359" style="167" customWidth="1"/>
    <col min="4" max="4" width="19.3359" style="167" customWidth="1"/>
    <col min="5" max="7" width="15.9844" style="167" customWidth="1"/>
    <col min="8" max="8" width="15.9375" style="167" customWidth="1"/>
    <col min="9" max="9" width="6.625" style="167" customWidth="1"/>
    <col min="10" max="10" width="6.14844" style="167" customWidth="1"/>
    <col min="11" max="11" width="48.8125" style="167" customWidth="1"/>
    <col min="12" max="12" width="33.1406" style="167" customWidth="1"/>
    <col min="13" max="256" width="11.8203" style="167" customWidth="1"/>
  </cols>
  <sheetData>
    <row r="1" ht="23" customHeight="1">
      <c r="A1" t="s" s="7">
        <v>157</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35" customHeight="1">
      <c r="A3" s="162"/>
      <c r="B3" s="163"/>
      <c r="C3" s="99"/>
      <c r="D3" s="99"/>
      <c r="E3" s="99"/>
      <c r="F3" s="99"/>
      <c r="G3" s="99"/>
      <c r="H3" s="99"/>
      <c r="I3" s="99"/>
      <c r="J3" s="99"/>
      <c r="K3" s="99"/>
      <c r="L3" s="152"/>
    </row>
    <row r="4" ht="20.35" customHeight="1">
      <c r="A4" s="162"/>
      <c r="B4" s="165"/>
      <c r="C4" s="73"/>
      <c r="D4" s="100"/>
      <c r="E4" s="69"/>
      <c r="F4" s="100"/>
      <c r="G4" s="100"/>
      <c r="H4" s="100"/>
      <c r="I4" s="100"/>
      <c r="J4" s="100"/>
      <c r="K4" s="100"/>
      <c r="L4" s="153"/>
    </row>
    <row r="5" ht="22.35" customHeight="1">
      <c r="A5" s="154"/>
      <c r="B5" s="154"/>
      <c r="C5" t="s" s="155">
        <v>150</v>
      </c>
      <c r="D5" s="154"/>
      <c r="E5" s="156">
        <f>SUM(E3:E4)</f>
        <v>0</v>
      </c>
      <c r="F5" s="157">
        <f>SUM(F3:F4)</f>
        <v>0</v>
      </c>
      <c r="G5" s="157">
        <f>SUM(G3:G4)</f>
        <v>0</v>
      </c>
      <c r="H5" s="154"/>
      <c r="I5" s="154"/>
      <c r="J5" s="154"/>
      <c r="K5" s="154"/>
      <c r="L5" s="158"/>
    </row>
    <row r="6" ht="22.35" customHeight="1">
      <c r="A6" s="154"/>
      <c r="B6" s="154"/>
      <c r="C6" t="s" s="155">
        <v>151</v>
      </c>
      <c r="D6" s="154"/>
      <c r="E6" s="156">
        <f>E$5+(F$5*'收入項 - 匯率計算'!B3)+(G$5*'收入項 - 匯率計算'!B4)</f>
        <v>0</v>
      </c>
      <c r="F6" s="154"/>
      <c r="G6" s="154"/>
      <c r="H6" s="154"/>
      <c r="I6" s="154"/>
      <c r="J6" s="154"/>
      <c r="K6" s="154"/>
      <c r="L6" s="158"/>
    </row>
    <row r="7" ht="22.35" customHeight="1">
      <c r="A7" s="154"/>
      <c r="B7" s="154"/>
      <c r="C7" t="s" s="155">
        <v>152</v>
      </c>
      <c r="D7" s="154"/>
      <c r="E7" s="159">
        <f>'支出與現金流 - 待付款項 2019 2月'!E$9</f>
        <v>0</v>
      </c>
      <c r="F7" s="154"/>
      <c r="G7" s="154"/>
      <c r="H7" s="154"/>
      <c r="I7" s="158"/>
      <c r="J7" s="158"/>
      <c r="K7" s="158"/>
      <c r="L7" s="154"/>
    </row>
    <row r="8" ht="22.35" customHeight="1">
      <c r="A8" s="154"/>
      <c r="B8" s="154"/>
      <c r="C8" t="s" s="155">
        <v>153</v>
      </c>
      <c r="D8" s="154"/>
      <c r="E8" s="159">
        <f>'收入項 - 待收款項 2018 3月'!B$7</f>
        <v>0</v>
      </c>
      <c r="F8" s="154"/>
      <c r="G8" s="154"/>
      <c r="H8" s="154"/>
      <c r="I8" s="158"/>
      <c r="J8" s="158"/>
      <c r="K8" s="158"/>
      <c r="L8" s="154"/>
    </row>
    <row r="9" ht="22.35" customHeight="1">
      <c r="A9" s="154"/>
      <c r="B9" s="154"/>
      <c r="C9" t="s" s="160">
        <v>154</v>
      </c>
      <c r="D9" s="154"/>
      <c r="E9" s="159">
        <f>E$7+E$8-(E$5+(F$5*'收入項 - 匯率計算'!B3)+G$5*'收入項 - 匯率計算'!B4)</f>
        <v>0</v>
      </c>
      <c r="F9" s="154"/>
      <c r="G9" s="154"/>
      <c r="H9" s="154"/>
      <c r="I9" s="158"/>
      <c r="J9" s="158"/>
      <c r="K9" s="158"/>
      <c r="L9"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4" width="16.3516" style="35" customWidth="1"/>
    <col min="5" max="256" width="16.3516" style="35" customWidth="1"/>
  </cols>
  <sheetData>
    <row r="1" ht="31" customHeight="1">
      <c r="A1" t="s" s="7">
        <v>30</v>
      </c>
      <c r="B1" s="7"/>
      <c r="C1" s="7"/>
      <c r="D1" s="7"/>
    </row>
    <row r="2" ht="22.55" customHeight="1">
      <c r="A2" s="8"/>
      <c r="B2" t="s" s="9">
        <v>28</v>
      </c>
      <c r="C2" t="s" s="9">
        <v>10</v>
      </c>
      <c r="D2" s="8"/>
    </row>
    <row r="3" ht="22.75" customHeight="1">
      <c r="A3" t="s" s="36">
        <v>32</v>
      </c>
      <c r="B3" s="37"/>
      <c r="C3" s="38"/>
      <c r="D3" s="38"/>
    </row>
    <row r="4" ht="22.55" customHeight="1">
      <c r="A4" t="s" s="39">
        <v>9</v>
      </c>
      <c r="B4" s="40">
        <f>SUM(B3:B3)</f>
        <v>0</v>
      </c>
      <c r="C4" t="s" s="39">
        <v>33</v>
      </c>
      <c r="D4" s="41">
        <f>B4/'月常態開支 - 2019 團隊月常態開支'!E$29</f>
      </c>
    </row>
    <row r="5" ht="22.35" customHeight="1">
      <c r="A5" t="s" s="42">
        <v>34</v>
      </c>
      <c r="B5" s="43">
        <f>'月常態開支 - 2019 團隊月常態開支'!E$29*12</f>
        <v>0</v>
      </c>
      <c r="C5" t="s" s="42">
        <v>35</v>
      </c>
      <c r="D5" s="44">
        <f>(B5-B4)/'月常態開支 - 2019 團隊月常態開支'!E$29</f>
      </c>
    </row>
    <row r="6" ht="22.35" customHeight="1">
      <c r="A6" t="s" s="42">
        <v>36</v>
      </c>
      <c r="B6" s="45">
        <f>D5/D4</f>
      </c>
      <c r="C6" s="45"/>
      <c r="D6" s="45"/>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68" customWidth="1"/>
    <col min="2" max="2" width="22.5156" style="168" customWidth="1"/>
    <col min="3" max="3" width="26.8359" style="168" customWidth="1"/>
    <col min="4" max="4" width="19.3359" style="168" customWidth="1"/>
    <col min="5" max="7" width="15.9844" style="168" customWidth="1"/>
    <col min="8" max="8" width="15.9375" style="168" customWidth="1"/>
    <col min="9" max="9" width="6.625" style="168" customWidth="1"/>
    <col min="10" max="10" width="6.14844" style="168" customWidth="1"/>
    <col min="11" max="11" width="48.8125" style="168" customWidth="1"/>
    <col min="12" max="12" width="33.1406" style="168" customWidth="1"/>
    <col min="13" max="256" width="11.8203" style="168" customWidth="1"/>
  </cols>
  <sheetData>
    <row r="1" ht="23" customHeight="1">
      <c r="A1" t="s" s="7">
        <v>159</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35" customHeight="1">
      <c r="A3" s="162"/>
      <c r="B3" s="163"/>
      <c r="C3" s="99"/>
      <c r="D3" s="99"/>
      <c r="E3" s="99"/>
      <c r="F3" s="99"/>
      <c r="G3" s="99"/>
      <c r="H3" s="99"/>
      <c r="I3" s="99"/>
      <c r="J3" s="99"/>
      <c r="K3" s="99"/>
      <c r="L3" s="99"/>
    </row>
    <row r="4" ht="20.35" customHeight="1">
      <c r="A4" s="162"/>
      <c r="B4" s="165"/>
      <c r="C4" s="100"/>
      <c r="D4" s="72"/>
      <c r="E4" s="153"/>
      <c r="F4" s="100"/>
      <c r="G4" s="100"/>
      <c r="H4" s="100"/>
      <c r="I4" s="100"/>
      <c r="J4" s="100"/>
      <c r="K4" s="100"/>
      <c r="L4" s="153"/>
    </row>
    <row r="5" ht="20.35" customHeight="1">
      <c r="A5" s="162"/>
      <c r="B5" s="163"/>
      <c r="C5" s="135"/>
      <c r="D5" s="135"/>
      <c r="E5" s="135"/>
      <c r="F5" s="135"/>
      <c r="G5" s="135"/>
      <c r="H5" s="99"/>
      <c r="I5" s="99"/>
      <c r="J5" s="99"/>
      <c r="K5" s="99"/>
      <c r="L5" s="152"/>
    </row>
    <row r="6" ht="20.35" customHeight="1">
      <c r="A6" s="162"/>
      <c r="B6" s="165"/>
      <c r="C6" s="100"/>
      <c r="D6" s="72"/>
      <c r="E6" s="153"/>
      <c r="F6" s="100"/>
      <c r="G6" s="100"/>
      <c r="H6" s="100"/>
      <c r="I6" s="100"/>
      <c r="J6" s="100"/>
      <c r="K6" s="100"/>
      <c r="L6" s="153"/>
    </row>
    <row r="7" ht="20.35" customHeight="1">
      <c r="A7" s="162"/>
      <c r="B7" s="163"/>
      <c r="C7" s="99"/>
      <c r="D7" s="74"/>
      <c r="E7" s="152"/>
      <c r="F7" s="99"/>
      <c r="G7" s="99"/>
      <c r="H7" s="99"/>
      <c r="I7" s="99"/>
      <c r="J7" s="99"/>
      <c r="K7" s="135"/>
      <c r="L7" s="152"/>
    </row>
    <row r="8" ht="22.35" customHeight="1">
      <c r="A8" s="154"/>
      <c r="B8" s="154"/>
      <c r="C8" t="s" s="155">
        <v>150</v>
      </c>
      <c r="D8" s="154"/>
      <c r="E8" s="156">
        <f>SUM(E3:E7)</f>
        <v>0</v>
      </c>
      <c r="F8" s="157">
        <f>SUM(F3:F7)</f>
        <v>0</v>
      </c>
      <c r="G8" s="157">
        <f>SUM(G3:G7)</f>
        <v>0</v>
      </c>
      <c r="H8" s="154"/>
      <c r="I8" s="154"/>
      <c r="J8" s="154"/>
      <c r="K8" s="154"/>
      <c r="L8" s="158"/>
    </row>
    <row r="9" ht="22.35" customHeight="1">
      <c r="A9" s="154"/>
      <c r="B9" s="154"/>
      <c r="C9" t="s" s="155">
        <v>151</v>
      </c>
      <c r="D9" s="154"/>
      <c r="E9" s="156">
        <f>E$8+(F$8*'收入項 - 匯率計算'!B3)+(G$8*'收入項 - 匯率計算'!B4)</f>
        <v>0</v>
      </c>
      <c r="F9" s="154"/>
      <c r="G9" s="154"/>
      <c r="H9" s="154"/>
      <c r="I9" s="154"/>
      <c r="J9" s="154"/>
      <c r="K9" s="154"/>
      <c r="L9" s="158"/>
    </row>
    <row r="10" ht="22.35" customHeight="1">
      <c r="A10" s="154"/>
      <c r="B10" s="154"/>
      <c r="C10" t="s" s="155">
        <v>152</v>
      </c>
      <c r="D10" s="154"/>
      <c r="E10" s="159">
        <f>'支出與現金流 - 待付款項 2019 3月'!E$9</f>
        <v>0</v>
      </c>
      <c r="F10" s="154"/>
      <c r="G10" s="154"/>
      <c r="H10" s="154"/>
      <c r="I10" s="158"/>
      <c r="J10" s="158"/>
      <c r="K10" s="158"/>
      <c r="L10" s="154"/>
    </row>
    <row r="11" ht="22.35" customHeight="1">
      <c r="A11" s="154"/>
      <c r="B11" s="154"/>
      <c r="C11" t="s" s="155">
        <v>153</v>
      </c>
      <c r="D11" s="154"/>
      <c r="E11" s="159">
        <f>'收入項 - 待收款項 2018 4月'!B$7</f>
        <v>0</v>
      </c>
      <c r="F11" s="154"/>
      <c r="G11" s="154"/>
      <c r="H11" s="154"/>
      <c r="I11" s="158"/>
      <c r="J11" s="158"/>
      <c r="K11" s="158"/>
      <c r="L11" s="154"/>
    </row>
    <row r="12" ht="22.35" customHeight="1">
      <c r="A12" s="154"/>
      <c r="B12" s="154"/>
      <c r="C12" t="s" s="160">
        <v>154</v>
      </c>
      <c r="D12" s="154"/>
      <c r="E12" s="159">
        <f>E$10+(E$11+(F$11*'收入項 - 匯率計算'!B3)+(G$11*'收入項 - 匯率計算'!B4))-(E$8+(F$8*'收入項 - 匯率計算'!B3)+G$8*'收入項 - 匯率計算'!B4)</f>
        <v>0</v>
      </c>
      <c r="F12" s="154"/>
      <c r="G12" s="154"/>
      <c r="H12" s="154"/>
      <c r="I12" s="158"/>
      <c r="J12" s="158"/>
      <c r="K12" s="158"/>
      <c r="L12"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69" customWidth="1"/>
    <col min="2" max="2" width="22.5156" style="169" customWidth="1"/>
    <col min="3" max="3" width="26.8359" style="169" customWidth="1"/>
    <col min="4" max="4" width="19.3359" style="169" customWidth="1"/>
    <col min="5" max="7" width="15.9844" style="169" customWidth="1"/>
    <col min="8" max="8" width="15.9375" style="169" customWidth="1"/>
    <col min="9" max="9" width="6.625" style="169" customWidth="1"/>
    <col min="10" max="10" width="6.14844" style="169" customWidth="1"/>
    <col min="11" max="11" width="48.8125" style="169" customWidth="1"/>
    <col min="12" max="12" width="33.1406" style="169" customWidth="1"/>
    <col min="13" max="256" width="11.8203" style="169" customWidth="1"/>
  </cols>
  <sheetData>
    <row r="1" ht="23" customHeight="1">
      <c r="A1" t="s" s="7">
        <v>161</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78"/>
      <c r="C5" s="179"/>
      <c r="D5" s="180"/>
      <c r="E5" s="181"/>
      <c r="F5" s="99"/>
      <c r="G5" s="99"/>
      <c r="H5" s="99"/>
      <c r="I5" s="99"/>
      <c r="J5" s="99"/>
      <c r="K5" s="172"/>
      <c r="L5" s="152"/>
    </row>
    <row r="6" ht="20.75" customHeight="1">
      <c r="A6" s="162"/>
      <c r="B6" s="182"/>
      <c r="C6" s="183"/>
      <c r="D6" s="184"/>
      <c r="E6" s="100"/>
      <c r="F6" s="100"/>
      <c r="G6" s="100"/>
      <c r="H6" s="100"/>
      <c r="I6" s="100"/>
      <c r="J6" s="100"/>
      <c r="K6" s="177"/>
      <c r="L6" s="153"/>
    </row>
    <row r="7" ht="20.75" customHeight="1">
      <c r="A7" s="162"/>
      <c r="B7" s="185"/>
      <c r="C7" s="186"/>
      <c r="D7" s="187"/>
      <c r="E7" s="99"/>
      <c r="F7" s="99"/>
      <c r="G7" s="99"/>
      <c r="H7" s="99"/>
      <c r="I7" s="99"/>
      <c r="J7" s="99"/>
      <c r="K7" s="62"/>
      <c r="L7" s="152"/>
    </row>
    <row r="8" ht="20.75" customHeight="1">
      <c r="A8" s="162"/>
      <c r="B8" s="182"/>
      <c r="C8" s="183"/>
      <c r="D8" s="184"/>
      <c r="E8" s="100"/>
      <c r="F8" s="100"/>
      <c r="G8" s="100"/>
      <c r="H8" s="100"/>
      <c r="I8" s="100"/>
      <c r="J8" s="100"/>
      <c r="K8" s="88"/>
      <c r="L8" s="153"/>
    </row>
    <row r="9" ht="22.55" customHeight="1">
      <c r="A9" s="154"/>
      <c r="B9" s="154"/>
      <c r="C9" t="s" s="188">
        <v>150</v>
      </c>
      <c r="D9" s="154"/>
      <c r="E9" s="156">
        <f>SUM(E3:E8)</f>
        <v>0</v>
      </c>
      <c r="F9" s="157">
        <f>SUM(F3:F8)</f>
        <v>0</v>
      </c>
      <c r="G9" s="157">
        <f>SUM(G3:G8)</f>
        <v>0</v>
      </c>
      <c r="H9" s="154"/>
      <c r="I9" s="154"/>
      <c r="J9" s="154"/>
      <c r="K9" s="154"/>
      <c r="L9" s="158"/>
    </row>
    <row r="10" ht="22.35" customHeight="1">
      <c r="A10" s="154"/>
      <c r="B10" s="154"/>
      <c r="C10" t="s" s="155">
        <v>151</v>
      </c>
      <c r="D10" s="154"/>
      <c r="E10" s="156">
        <f>E$9+(F$9*'收入項 - 匯率計算'!B3)+(G$9*'收入項 - 匯率計算'!B4)</f>
        <v>0</v>
      </c>
      <c r="F10" s="154"/>
      <c r="G10" s="154"/>
      <c r="H10" s="154"/>
      <c r="I10" s="154"/>
      <c r="J10" s="154"/>
      <c r="K10" s="154"/>
      <c r="L10" s="158"/>
    </row>
    <row r="11" ht="22.35" customHeight="1">
      <c r="A11" s="154"/>
      <c r="B11" s="154"/>
      <c r="C11" t="s" s="155">
        <v>152</v>
      </c>
      <c r="D11" s="154"/>
      <c r="E11" s="159">
        <f>'支出與現金流 - 待付款項 2019 4月'!E$12</f>
        <v>0</v>
      </c>
      <c r="F11" s="154"/>
      <c r="G11" s="154"/>
      <c r="H11" s="154"/>
      <c r="I11" s="158"/>
      <c r="J11" s="158"/>
      <c r="K11" s="158"/>
      <c r="L11" s="154"/>
    </row>
    <row r="12" ht="22.35" customHeight="1">
      <c r="A12" s="154"/>
      <c r="B12" s="154"/>
      <c r="C12" t="s" s="155">
        <v>153</v>
      </c>
      <c r="D12" s="154"/>
      <c r="E12" s="159">
        <f>'收入項 - 待收款項 2018 5月'!B$7</f>
        <v>0</v>
      </c>
      <c r="F12" s="154"/>
      <c r="G12" s="154"/>
      <c r="H12" s="154"/>
      <c r="I12" s="158"/>
      <c r="J12" s="158"/>
      <c r="K12" s="158"/>
      <c r="L12" s="154"/>
    </row>
    <row r="13" ht="22.35" customHeight="1">
      <c r="A13" s="154"/>
      <c r="B13" s="154"/>
      <c r="C13" t="s" s="160">
        <v>154</v>
      </c>
      <c r="D13" s="154"/>
      <c r="E13" s="159">
        <f>E$11+(E$12+(F$12*'收入項 - 匯率計算'!B3)+(G$12*'收入項 - 匯率計算'!B4))-(E$9+(F$9*'收入項 - 匯率計算'!B3)+G$9*'收入項 - 匯率計算'!B4)</f>
        <v>0</v>
      </c>
      <c r="F13" s="154"/>
      <c r="G13" s="154"/>
      <c r="H13" s="154"/>
      <c r="I13" s="158"/>
      <c r="J13" s="158"/>
      <c r="K13" s="158"/>
      <c r="L13"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9" customWidth="1"/>
    <col min="2" max="2" width="22.5156" style="189" customWidth="1"/>
    <col min="3" max="3" width="26.8359" style="189" customWidth="1"/>
    <col min="4" max="4" width="19.3359" style="189" customWidth="1"/>
    <col min="5" max="7" width="15.9844" style="189" customWidth="1"/>
    <col min="8" max="8" width="15.9375" style="189" customWidth="1"/>
    <col min="9" max="9" width="6.625" style="189" customWidth="1"/>
    <col min="10" max="10" width="6.14844" style="189" customWidth="1"/>
    <col min="11" max="11" width="48.8125" style="189" customWidth="1"/>
    <col min="12" max="12" width="33.1406" style="189" customWidth="1"/>
    <col min="13" max="256" width="11.8203" style="189" customWidth="1"/>
  </cols>
  <sheetData>
    <row r="1" ht="23" customHeight="1">
      <c r="A1" t="s" s="7">
        <v>163</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2.55" customHeight="1">
      <c r="A8" s="154"/>
      <c r="B8" s="195"/>
      <c r="C8" t="s" s="188">
        <v>150</v>
      </c>
      <c r="D8" s="195"/>
      <c r="E8" s="196">
        <f>SUM(E3:E7)</f>
        <v>0</v>
      </c>
      <c r="F8" s="157">
        <f>SUM(F3:F7)</f>
        <v>0</v>
      </c>
      <c r="G8" s="157">
        <f>SUM(G3:G7)</f>
        <v>0</v>
      </c>
      <c r="H8" s="154"/>
      <c r="I8" s="154"/>
      <c r="J8" s="154"/>
      <c r="K8" s="154"/>
      <c r="L8" s="158"/>
    </row>
    <row r="9" ht="22.35" customHeight="1">
      <c r="A9" s="154"/>
      <c r="B9" s="154"/>
      <c r="C9" t="s" s="155">
        <v>151</v>
      </c>
      <c r="D9" s="154"/>
      <c r="E9" s="156">
        <f>E$8+(F$8*'收入項 - 匯率計算'!B3)+(G$8*'收入項 - 匯率計算'!B4)</f>
        <v>0</v>
      </c>
      <c r="F9" s="154"/>
      <c r="G9" s="154"/>
      <c r="H9" s="154"/>
      <c r="I9" s="154"/>
      <c r="J9" s="154"/>
      <c r="K9" s="154"/>
      <c r="L9" s="158"/>
    </row>
    <row r="10" ht="22.35" customHeight="1">
      <c r="A10" s="154"/>
      <c r="B10" s="154"/>
      <c r="C10" t="s" s="155">
        <v>152</v>
      </c>
      <c r="D10" s="154"/>
      <c r="E10" s="159">
        <f>'支出與現金流 - 待付款項 2019 5月'!E$13</f>
        <v>0</v>
      </c>
      <c r="F10" s="154"/>
      <c r="G10" s="154"/>
      <c r="H10" s="154"/>
      <c r="I10" s="158"/>
      <c r="J10" s="158"/>
      <c r="K10" s="158"/>
      <c r="L10" s="154"/>
    </row>
    <row r="11" ht="22.35" customHeight="1">
      <c r="A11" s="154"/>
      <c r="B11" s="154"/>
      <c r="C11" t="s" s="155">
        <v>153</v>
      </c>
      <c r="D11" s="154"/>
      <c r="E11" s="159">
        <f>'收入項 - 待收款項 2018 6月'!B$7</f>
        <v>0</v>
      </c>
      <c r="F11" s="154"/>
      <c r="G11" s="154"/>
      <c r="H11" s="154"/>
      <c r="I11" s="158"/>
      <c r="J11" s="158"/>
      <c r="K11" s="158"/>
      <c r="L11" s="154"/>
    </row>
    <row r="12" ht="22.35" customHeight="1">
      <c r="A12" s="154"/>
      <c r="B12" s="154"/>
      <c r="C12" t="s" s="160">
        <v>154</v>
      </c>
      <c r="D12" s="154"/>
      <c r="E12" s="159">
        <f>E$10+(E$11+(F$11*'收入項 - 匯率計算'!B3)+(G$11*'收入項 - 匯率計算'!B4))-(E$8+(F$8*'收入項 - 匯率計算'!B3)+G$8*'收入項 - 匯率計算'!B4)</f>
        <v>0</v>
      </c>
      <c r="F12" s="154"/>
      <c r="G12" s="154"/>
      <c r="H12" s="154"/>
      <c r="I12" s="158"/>
      <c r="J12" s="158"/>
      <c r="K12" s="158"/>
      <c r="L12"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97" customWidth="1"/>
    <col min="2" max="2" width="22.5156" style="197" customWidth="1"/>
    <col min="3" max="3" width="26.8359" style="197" customWidth="1"/>
    <col min="4" max="4" width="19.3359" style="197" customWidth="1"/>
    <col min="5" max="7" width="15.9844" style="197" customWidth="1"/>
    <col min="8" max="8" width="15.9375" style="197" customWidth="1"/>
    <col min="9" max="9" width="6.625" style="197" customWidth="1"/>
    <col min="10" max="10" width="6.14844" style="197" customWidth="1"/>
    <col min="11" max="11" width="48.8125" style="197" customWidth="1"/>
    <col min="12" max="12" width="33.1406" style="197" customWidth="1"/>
    <col min="13" max="256" width="11.8203" style="197" customWidth="1"/>
  </cols>
  <sheetData>
    <row r="1" ht="23" customHeight="1">
      <c r="A1" t="s" s="7">
        <v>165</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2.55" customHeight="1">
      <c r="A11" s="154"/>
      <c r="B11" s="195"/>
      <c r="C11" t="s" s="188">
        <v>150</v>
      </c>
      <c r="D11" s="195"/>
      <c r="E11" s="196">
        <f>SUM(E3:E10)</f>
        <v>0</v>
      </c>
      <c r="F11" s="157">
        <f>SUM(F3:F10)</f>
        <v>0</v>
      </c>
      <c r="G11" s="157">
        <f>SUM(G3:G10)</f>
        <v>0</v>
      </c>
      <c r="H11" s="154"/>
      <c r="I11" s="154"/>
      <c r="J11" s="154"/>
      <c r="K11" s="154"/>
      <c r="L11" s="158"/>
    </row>
    <row r="12" ht="22.35" customHeight="1">
      <c r="A12" s="154"/>
      <c r="B12" s="154"/>
      <c r="C12" t="s" s="155">
        <v>151</v>
      </c>
      <c r="D12" s="154"/>
      <c r="E12" s="156">
        <f>E$11+(F$11*'收入項 - 匯率計算'!B3)+(G$11*'收入項 - 匯率計算'!B4)</f>
        <v>0</v>
      </c>
      <c r="F12" s="154"/>
      <c r="G12" s="154"/>
      <c r="H12" s="154"/>
      <c r="I12" s="154"/>
      <c r="J12" s="154"/>
      <c r="K12" s="154"/>
      <c r="L12" s="158"/>
    </row>
    <row r="13" ht="22.35" customHeight="1">
      <c r="A13" s="154"/>
      <c r="B13" s="154"/>
      <c r="C13" t="s" s="155">
        <v>152</v>
      </c>
      <c r="D13" s="154"/>
      <c r="E13" s="159">
        <f>'支出與現金流 - 待付款項 2019 6月'!E$12</f>
        <v>0</v>
      </c>
      <c r="F13" s="154"/>
      <c r="G13" s="154"/>
      <c r="H13" s="154"/>
      <c r="I13" s="158"/>
      <c r="J13" s="158"/>
      <c r="K13" s="158"/>
      <c r="L13" s="154"/>
    </row>
    <row r="14" ht="22.35" customHeight="1">
      <c r="A14" s="154"/>
      <c r="B14" s="154"/>
      <c r="C14" t="s" s="155">
        <v>153</v>
      </c>
      <c r="D14" s="154"/>
      <c r="E14" s="159">
        <f>'收入項 - 待收款項 2018 7月'!B$7</f>
        <v>0</v>
      </c>
      <c r="F14" s="154"/>
      <c r="G14" s="154"/>
      <c r="H14" s="154"/>
      <c r="I14" s="158"/>
      <c r="J14" s="158"/>
      <c r="K14" s="158"/>
      <c r="L14" s="154"/>
    </row>
    <row r="15" ht="22.35" customHeight="1">
      <c r="A15" s="154"/>
      <c r="B15" s="154"/>
      <c r="C15" t="s" s="160">
        <v>154</v>
      </c>
      <c r="D15" s="154"/>
      <c r="E15" s="159">
        <f>E$13+(E$14+(F$14*'收入項 - 匯率計算'!B3)+(G$14*'收入項 - 匯率計算'!B4))-(E$11+(F$11*'收入項 - 匯率計算'!B3)+G$11*'收入項 - 匯率計算'!B4)</f>
        <v>0</v>
      </c>
      <c r="F15" s="154"/>
      <c r="G15" s="154"/>
      <c r="H15" s="154"/>
      <c r="I15" s="158"/>
      <c r="J15" s="158"/>
      <c r="K15" s="158"/>
      <c r="L15"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98" customWidth="1"/>
    <col min="2" max="2" width="22.5156" style="198" customWidth="1"/>
    <col min="3" max="3" width="26.8359" style="198" customWidth="1"/>
    <col min="4" max="4" width="19.3359" style="198" customWidth="1"/>
    <col min="5" max="7" width="15.9844" style="198" customWidth="1"/>
    <col min="8" max="8" width="15.9375" style="198" customWidth="1"/>
    <col min="9" max="9" width="6.625" style="198" customWidth="1"/>
    <col min="10" max="10" width="6.14844" style="198" customWidth="1"/>
    <col min="11" max="11" width="48.8125" style="198" customWidth="1"/>
    <col min="12" max="12" width="33.1406" style="198" customWidth="1"/>
    <col min="13" max="256" width="11.8203" style="198" customWidth="1"/>
  </cols>
  <sheetData>
    <row r="1" ht="23" customHeight="1">
      <c r="A1" t="s" s="7">
        <v>167</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00"/>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2.55" customHeight="1">
      <c r="A11" s="154"/>
      <c r="B11" s="195"/>
      <c r="C11" t="s" s="188">
        <v>150</v>
      </c>
      <c r="D11" s="195"/>
      <c r="E11" s="196">
        <f>SUM(E3:E10)</f>
        <v>0</v>
      </c>
      <c r="F11" s="157">
        <f>SUM(F3:F10)</f>
        <v>0</v>
      </c>
      <c r="G11" s="157">
        <f>SUM(G3:G10)</f>
        <v>0</v>
      </c>
      <c r="H11" s="154"/>
      <c r="I11" s="154"/>
      <c r="J11" s="154"/>
      <c r="K11" s="154"/>
      <c r="L11" s="158"/>
    </row>
    <row r="12" ht="22.35" customHeight="1">
      <c r="A12" s="154"/>
      <c r="B12" s="154"/>
      <c r="C12" t="s" s="155">
        <v>151</v>
      </c>
      <c r="D12" s="154"/>
      <c r="E12" s="156">
        <f>E$11+(F$11*'收入項 - 匯率計算'!B3)+(G$11*'收入項 - 匯率計算'!B4)</f>
        <v>0</v>
      </c>
      <c r="F12" s="154"/>
      <c r="G12" s="154"/>
      <c r="H12" s="154"/>
      <c r="I12" s="154"/>
      <c r="J12" s="154"/>
      <c r="K12" s="154"/>
      <c r="L12" s="158"/>
    </row>
    <row r="13" ht="22.35" customHeight="1">
      <c r="A13" s="154"/>
      <c r="B13" s="154"/>
      <c r="C13" t="s" s="155">
        <v>152</v>
      </c>
      <c r="D13" s="154"/>
      <c r="E13" s="159">
        <f>'支出與現金流 - 待付款項 2019 7月'!E$15</f>
        <v>0</v>
      </c>
      <c r="F13" s="154"/>
      <c r="G13" s="154"/>
      <c r="H13" s="154"/>
      <c r="I13" s="158"/>
      <c r="J13" s="158"/>
      <c r="K13" s="158"/>
      <c r="L13" s="154"/>
    </row>
    <row r="14" ht="22.35" customHeight="1">
      <c r="A14" s="154"/>
      <c r="B14" s="154"/>
      <c r="C14" t="s" s="155">
        <v>153</v>
      </c>
      <c r="D14" s="154"/>
      <c r="E14" s="159">
        <f>'收入項 - 待收款項 2018 8月'!B$7</f>
        <v>0</v>
      </c>
      <c r="F14" s="154"/>
      <c r="G14" s="154"/>
      <c r="H14" s="154"/>
      <c r="I14" s="158"/>
      <c r="J14" s="158"/>
      <c r="K14" s="158"/>
      <c r="L14" s="154"/>
    </row>
    <row r="15" ht="22.35" customHeight="1">
      <c r="A15" s="154"/>
      <c r="B15" s="154"/>
      <c r="C15" t="s" s="160">
        <v>154</v>
      </c>
      <c r="D15" s="154"/>
      <c r="E15" s="159">
        <f>E$13+(E$14+(F$14*'收入項 - 匯率計算'!B3)+(G$14*'收入項 - 匯率計算'!B4))-(E$11+(F$11*'收入項 - 匯率計算'!B3)+G$11*'收入項 - 匯率計算'!B4)</f>
        <v>0</v>
      </c>
      <c r="F15" s="154"/>
      <c r="G15" s="154"/>
      <c r="H15" s="154"/>
      <c r="I15" s="158"/>
      <c r="J15" s="158"/>
      <c r="K15" s="158"/>
      <c r="L15"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99" customWidth="1"/>
    <col min="2" max="2" width="22.5156" style="199" customWidth="1"/>
    <col min="3" max="3" width="26.8359" style="199" customWidth="1"/>
    <col min="4" max="4" width="19.3359" style="199" customWidth="1"/>
    <col min="5" max="7" width="15.9844" style="199" customWidth="1"/>
    <col min="8" max="8" width="15.9375" style="199" customWidth="1"/>
    <col min="9" max="9" width="6.625" style="199" customWidth="1"/>
    <col min="10" max="10" width="6.14844" style="199" customWidth="1"/>
    <col min="11" max="11" width="48.8125" style="199" customWidth="1"/>
    <col min="12" max="12" width="33.1406" style="199" customWidth="1"/>
    <col min="13" max="256" width="11.8203" style="199" customWidth="1"/>
  </cols>
  <sheetData>
    <row r="1" ht="23" customHeight="1">
      <c r="A1" t="s" s="7">
        <v>169</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2.55" customHeight="1">
      <c r="A11" s="154"/>
      <c r="B11" s="195"/>
      <c r="C11" t="s" s="188">
        <v>150</v>
      </c>
      <c r="D11" s="195"/>
      <c r="E11" s="196">
        <f>SUM(E3:E10)</f>
        <v>0</v>
      </c>
      <c r="F11" s="157">
        <f>SUM(F3:F10)</f>
        <v>0</v>
      </c>
      <c r="G11" s="157">
        <f>SUM(G3:G10)</f>
        <v>0</v>
      </c>
      <c r="H11" s="154"/>
      <c r="I11" s="154"/>
      <c r="J11" s="154"/>
      <c r="K11" s="154"/>
      <c r="L11" s="158"/>
    </row>
    <row r="12" ht="22.35" customHeight="1">
      <c r="A12" s="154"/>
      <c r="B12" s="154"/>
      <c r="C12" t="s" s="155">
        <v>151</v>
      </c>
      <c r="D12" s="154"/>
      <c r="E12" s="156">
        <f>E$11+(F$11*'收入項 - 匯率計算'!B3)+(G$11*'收入項 - 匯率計算'!B4)</f>
        <v>0</v>
      </c>
      <c r="F12" s="154"/>
      <c r="G12" s="154"/>
      <c r="H12" s="154"/>
      <c r="I12" s="154"/>
      <c r="J12" s="154"/>
      <c r="K12" s="154"/>
      <c r="L12" s="158"/>
    </row>
    <row r="13" ht="22.35" customHeight="1">
      <c r="A13" s="154"/>
      <c r="B13" s="154"/>
      <c r="C13" t="s" s="155">
        <v>152</v>
      </c>
      <c r="D13" s="154"/>
      <c r="E13" s="159">
        <f>'支出與現金流 - 待付款項 2019 8月'!E$15</f>
        <v>0</v>
      </c>
      <c r="F13" s="154"/>
      <c r="G13" s="154"/>
      <c r="H13" s="154"/>
      <c r="I13" s="158"/>
      <c r="J13" s="158"/>
      <c r="K13" s="158"/>
      <c r="L13" s="154"/>
    </row>
    <row r="14" ht="22.35" customHeight="1">
      <c r="A14" s="154"/>
      <c r="B14" s="154"/>
      <c r="C14" t="s" s="155">
        <v>153</v>
      </c>
      <c r="D14" s="154"/>
      <c r="E14" s="159">
        <f>'收入項 - 待收款項 2018 9月'!B$7</f>
        <v>0</v>
      </c>
      <c r="F14" s="154"/>
      <c r="G14" s="154"/>
      <c r="H14" s="154"/>
      <c r="I14" s="158"/>
      <c r="J14" s="158"/>
      <c r="K14" s="158"/>
      <c r="L14" s="154"/>
    </row>
    <row r="15" ht="22.35" customHeight="1">
      <c r="A15" s="154"/>
      <c r="B15" s="154"/>
      <c r="C15" t="s" s="160">
        <v>154</v>
      </c>
      <c r="D15" s="154"/>
      <c r="E15" s="159">
        <f>E$13+(E$14+(F$14*'收入項 - 匯率計算'!B3)+(G$14*'收入項 - 匯率計算'!B4))-(E$11+(F$11*'收入項 - 匯率計算'!B3)+G$11*'收入項 - 匯率計算'!B4)</f>
        <v>0</v>
      </c>
      <c r="F15" s="154"/>
      <c r="G15" s="154"/>
      <c r="H15" s="154"/>
      <c r="I15" s="158"/>
      <c r="J15" s="158"/>
      <c r="K15" s="158"/>
      <c r="L15"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0" customWidth="1"/>
    <col min="2" max="2" width="22.5156" style="200" customWidth="1"/>
    <col min="3" max="3" width="26.8359" style="200" customWidth="1"/>
    <col min="4" max="4" width="19.3359" style="200" customWidth="1"/>
    <col min="5" max="7" width="15.9844" style="200" customWidth="1"/>
    <col min="8" max="8" width="15.9375" style="200" customWidth="1"/>
    <col min="9" max="9" width="6.625" style="200" customWidth="1"/>
    <col min="10" max="10" width="6.14844" style="200" customWidth="1"/>
    <col min="11" max="11" width="48.8125" style="200" customWidth="1"/>
    <col min="12" max="12" width="33.1406" style="200" customWidth="1"/>
    <col min="13" max="256" width="11.8203" style="200" customWidth="1"/>
  </cols>
  <sheetData>
    <row r="1" ht="23" customHeight="1">
      <c r="A1" t="s" s="7">
        <v>171</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2.55" customHeight="1">
      <c r="A9" s="154"/>
      <c r="B9" s="195"/>
      <c r="C9" t="s" s="188">
        <v>150</v>
      </c>
      <c r="D9" s="195"/>
      <c r="E9" s="196">
        <f>SUM(E3:E8)</f>
        <v>0</v>
      </c>
      <c r="F9" s="157">
        <f>SUM(F3:F8)</f>
        <v>0</v>
      </c>
      <c r="G9" s="157">
        <f>SUM(G3:G8)</f>
        <v>0</v>
      </c>
      <c r="H9" s="154"/>
      <c r="I9" s="154"/>
      <c r="J9" s="154"/>
      <c r="K9" s="154"/>
      <c r="L9" s="158"/>
    </row>
    <row r="10" ht="22.35" customHeight="1">
      <c r="A10" s="154"/>
      <c r="B10" s="154"/>
      <c r="C10" t="s" s="155">
        <v>151</v>
      </c>
      <c r="D10" s="154"/>
      <c r="E10" s="156">
        <f>E$9+(F$9*'收入項 - 匯率計算'!B3)+(G$9*'收入項 - 匯率計算'!B4)</f>
        <v>0</v>
      </c>
      <c r="F10" s="154"/>
      <c r="G10" s="154"/>
      <c r="H10" s="154"/>
      <c r="I10" s="154"/>
      <c r="J10" s="154"/>
      <c r="K10" s="154"/>
      <c r="L10" s="158"/>
    </row>
    <row r="11" ht="22.35" customHeight="1">
      <c r="A11" s="154"/>
      <c r="B11" s="154"/>
      <c r="C11" t="s" s="155">
        <v>152</v>
      </c>
      <c r="D11" s="154"/>
      <c r="E11" s="159">
        <f>'支出與現金流 - 待付款項 2019 9月'!E$15</f>
        <v>0</v>
      </c>
      <c r="F11" s="154"/>
      <c r="G11" s="154"/>
      <c r="H11" s="154"/>
      <c r="I11" s="158"/>
      <c r="J11" s="158"/>
      <c r="K11" s="158"/>
      <c r="L11" s="154"/>
    </row>
    <row r="12" ht="22.35" customHeight="1">
      <c r="A12" s="154"/>
      <c r="B12" s="154"/>
      <c r="C12" t="s" s="155">
        <v>153</v>
      </c>
      <c r="D12" s="154"/>
      <c r="E12" s="159">
        <f>'收入項 - 待收款項 2018 10月'!B$7</f>
        <v>0</v>
      </c>
      <c r="F12" s="154"/>
      <c r="G12" s="154"/>
      <c r="H12" s="154"/>
      <c r="I12" s="158"/>
      <c r="J12" s="158"/>
      <c r="K12" s="158"/>
      <c r="L12" s="154"/>
    </row>
    <row r="13" ht="22.35" customHeight="1">
      <c r="A13" s="154"/>
      <c r="B13" s="154"/>
      <c r="C13" t="s" s="160">
        <v>154</v>
      </c>
      <c r="D13" s="154"/>
      <c r="E13" s="159">
        <f>E$11+(E$12+(F$12*'收入項 - 匯率計算'!B3)+(G$12*'收入項 - 匯率計算'!B4))-(E$9+(F$9*'收入項 - 匯率計算'!B3)+G$9*'收入項 - 匯率計算'!B4)</f>
        <v>0</v>
      </c>
      <c r="F13" s="154"/>
      <c r="G13" s="154"/>
      <c r="H13" s="154"/>
      <c r="I13" s="158"/>
      <c r="J13" s="158"/>
      <c r="K13" s="158"/>
      <c r="L13"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1" customWidth="1"/>
    <col min="2" max="2" width="22.5156" style="201" customWidth="1"/>
    <col min="3" max="3" width="26.8359" style="201" customWidth="1"/>
    <col min="4" max="4" width="19.3359" style="201" customWidth="1"/>
    <col min="5" max="7" width="15.9844" style="201" customWidth="1"/>
    <col min="8" max="8" width="15.9375" style="201" customWidth="1"/>
    <col min="9" max="9" width="6.625" style="201" customWidth="1"/>
    <col min="10" max="10" width="6.14844" style="201" customWidth="1"/>
    <col min="11" max="11" width="48.8125" style="201" customWidth="1"/>
    <col min="12" max="12" width="33.1406" style="201" customWidth="1"/>
    <col min="13" max="256" width="11.8203" style="201" customWidth="1"/>
  </cols>
  <sheetData>
    <row r="1" ht="23" customHeight="1">
      <c r="A1" t="s" s="7">
        <v>173</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2.55" customHeight="1">
      <c r="A9" s="154"/>
      <c r="B9" s="195"/>
      <c r="C9" t="s" s="188">
        <v>150</v>
      </c>
      <c r="D9" s="195"/>
      <c r="E9" s="196">
        <f>SUM(E3:E8)</f>
        <v>0</v>
      </c>
      <c r="F9" s="157">
        <f>SUM(F3:F8)</f>
        <v>0</v>
      </c>
      <c r="G9" s="157">
        <f>SUM(G3:G8)</f>
        <v>0</v>
      </c>
      <c r="H9" s="154"/>
      <c r="I9" s="154"/>
      <c r="J9" s="154"/>
      <c r="K9" s="154"/>
      <c r="L9" s="158"/>
    </row>
    <row r="10" ht="22.35" customHeight="1">
      <c r="A10" s="154"/>
      <c r="B10" s="154"/>
      <c r="C10" t="s" s="155">
        <v>151</v>
      </c>
      <c r="D10" s="154"/>
      <c r="E10" s="156">
        <f>E$9+(F$9*'收入項 - 匯率計算'!B3)+(G$9*'收入項 - 匯率計算'!B4)</f>
        <v>0</v>
      </c>
      <c r="F10" s="154"/>
      <c r="G10" s="154"/>
      <c r="H10" s="154"/>
      <c r="I10" s="154"/>
      <c r="J10" s="154"/>
      <c r="K10" s="154"/>
      <c r="L10" s="158"/>
    </row>
    <row r="11" ht="22.35" customHeight="1">
      <c r="A11" s="154"/>
      <c r="B11" s="154"/>
      <c r="C11" t="s" s="155">
        <v>152</v>
      </c>
      <c r="D11" s="154"/>
      <c r="E11" s="159">
        <f>'支出與現金流 - 待付款項 2019 10月'!E$13</f>
        <v>0</v>
      </c>
      <c r="F11" s="154"/>
      <c r="G11" s="154"/>
      <c r="H11" s="154"/>
      <c r="I11" s="158"/>
      <c r="J11" s="158"/>
      <c r="K11" s="158"/>
      <c r="L11" s="154"/>
    </row>
    <row r="12" ht="22.35" customHeight="1">
      <c r="A12" s="154"/>
      <c r="B12" s="154"/>
      <c r="C12" t="s" s="155">
        <v>153</v>
      </c>
      <c r="D12" s="154"/>
      <c r="E12" s="159">
        <f>'收入項 - 待收款項 2018 11月'!B$7</f>
        <v>0</v>
      </c>
      <c r="F12" s="154"/>
      <c r="G12" s="154"/>
      <c r="H12" s="154"/>
      <c r="I12" s="158"/>
      <c r="J12" s="158"/>
      <c r="K12" s="158"/>
      <c r="L12" s="154"/>
    </row>
    <row r="13" ht="22.35" customHeight="1">
      <c r="A13" s="154"/>
      <c r="B13" s="154"/>
      <c r="C13" t="s" s="160">
        <v>154</v>
      </c>
      <c r="D13" s="154"/>
      <c r="E13" s="159">
        <f>E$11+(E$12+(F$12*'收入項 - 匯率計算'!B3)+(G$12*'收入項 - 匯率計算'!B4))-(E$9+(F$9*'收入項 - 匯率計算'!B3)+G$9*'收入項 - 匯率計算'!B4)</f>
        <v>0</v>
      </c>
      <c r="F13" s="154"/>
      <c r="G13" s="154"/>
      <c r="H13" s="154"/>
      <c r="I13" s="158"/>
      <c r="J13" s="158"/>
      <c r="K13" s="158"/>
      <c r="L13"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2" customWidth="1"/>
    <col min="2" max="2" width="22.5156" style="202" customWidth="1"/>
    <col min="3" max="3" width="26.8359" style="202" customWidth="1"/>
    <col min="4" max="4" width="19.3359" style="202" customWidth="1"/>
    <col min="5" max="7" width="15.9844" style="202" customWidth="1"/>
    <col min="8" max="8" width="15.9375" style="202" customWidth="1"/>
    <col min="9" max="9" width="6.625" style="202" customWidth="1"/>
    <col min="10" max="10" width="6.14844" style="202" customWidth="1"/>
    <col min="11" max="11" width="48.8125" style="202" customWidth="1"/>
    <col min="12" max="12" width="33.1406" style="202" customWidth="1"/>
    <col min="13" max="256" width="11.8203" style="202" customWidth="1"/>
  </cols>
  <sheetData>
    <row r="1" ht="23" customHeight="1">
      <c r="A1" t="s" s="7">
        <v>175</v>
      </c>
      <c r="B1" s="7"/>
      <c r="C1" s="7"/>
      <c r="D1" s="7"/>
      <c r="E1" s="7"/>
      <c r="F1" s="7"/>
      <c r="G1" s="7"/>
      <c r="H1" s="7"/>
      <c r="I1" s="7"/>
      <c r="J1" s="7"/>
      <c r="K1" s="7"/>
      <c r="L1" s="7"/>
    </row>
    <row r="2" ht="22.35" customHeight="1">
      <c r="A2" t="s" s="86">
        <v>139</v>
      </c>
      <c r="B2" t="s" s="86">
        <v>140</v>
      </c>
      <c r="C2" t="s" s="86">
        <v>50</v>
      </c>
      <c r="D2" t="s" s="86">
        <v>141</v>
      </c>
      <c r="E2" t="s" s="86">
        <v>142</v>
      </c>
      <c r="F2" t="s" s="86">
        <v>143</v>
      </c>
      <c r="G2" t="s" s="86">
        <v>144</v>
      </c>
      <c r="H2" t="s" s="86">
        <v>145</v>
      </c>
      <c r="I2" t="s" s="86">
        <v>146</v>
      </c>
      <c r="J2" t="s" s="86">
        <v>147</v>
      </c>
      <c r="K2" t="s" s="86">
        <v>148</v>
      </c>
      <c r="L2" t="s" s="86">
        <v>149</v>
      </c>
    </row>
    <row r="3" ht="20.55" customHeight="1">
      <c r="A3" s="162"/>
      <c r="B3" s="170"/>
      <c r="C3" s="171"/>
      <c r="D3" s="171"/>
      <c r="E3" s="171"/>
      <c r="F3" s="99"/>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2.55" customHeight="1">
      <c r="A8" s="154"/>
      <c r="B8" s="195"/>
      <c r="C8" t="s" s="188">
        <v>150</v>
      </c>
      <c r="D8" s="195"/>
      <c r="E8" s="196">
        <f>SUM(E3:E7)</f>
        <v>0</v>
      </c>
      <c r="F8" s="157">
        <f>SUM(F3:F7)</f>
        <v>0</v>
      </c>
      <c r="G8" s="157">
        <f>SUM(G3:G7)</f>
        <v>0</v>
      </c>
      <c r="H8" s="154"/>
      <c r="I8" s="154"/>
      <c r="J8" s="154"/>
      <c r="K8" s="154"/>
      <c r="L8" s="158"/>
    </row>
    <row r="9" ht="22.35" customHeight="1">
      <c r="A9" s="154"/>
      <c r="B9" s="154"/>
      <c r="C9" t="s" s="155">
        <v>151</v>
      </c>
      <c r="D9" s="154"/>
      <c r="E9" s="156">
        <f>E$8+(F$8*'收入項 - 匯率計算'!B3)+(G$8*'收入項 - 匯率計算'!B4)</f>
        <v>0</v>
      </c>
      <c r="F9" s="154"/>
      <c r="G9" s="154"/>
      <c r="H9" s="154"/>
      <c r="I9" s="154"/>
      <c r="J9" s="154"/>
      <c r="K9" s="154"/>
      <c r="L9" s="158"/>
    </row>
    <row r="10" ht="22.35" customHeight="1">
      <c r="A10" s="154"/>
      <c r="B10" s="154"/>
      <c r="C10" t="s" s="155">
        <v>152</v>
      </c>
      <c r="D10" s="154"/>
      <c r="E10" s="159">
        <f>'支出與現金流 - 待付款項 2019 11月'!E$13</f>
        <v>0</v>
      </c>
      <c r="F10" s="154"/>
      <c r="G10" s="154"/>
      <c r="H10" s="154"/>
      <c r="I10" s="158"/>
      <c r="J10" s="158"/>
      <c r="K10" s="158"/>
      <c r="L10" s="154"/>
    </row>
    <row r="11" ht="22.35" customHeight="1">
      <c r="A11" s="154"/>
      <c r="B11" s="154"/>
      <c r="C11" t="s" s="155">
        <v>153</v>
      </c>
      <c r="D11" s="154"/>
      <c r="E11" s="159">
        <f>'收入項 - 待收款項 2018 12月'!B$7</f>
        <v>0</v>
      </c>
      <c r="F11" s="154"/>
      <c r="G11" s="154"/>
      <c r="H11" s="154"/>
      <c r="I11" s="158"/>
      <c r="J11" s="158"/>
      <c r="K11" s="158"/>
      <c r="L11" s="154"/>
    </row>
    <row r="12" ht="22.35" customHeight="1">
      <c r="A12" s="154"/>
      <c r="B12" s="154"/>
      <c r="C12" t="s" s="160">
        <v>154</v>
      </c>
      <c r="D12" s="154"/>
      <c r="E12" s="159">
        <f>E$10+(E$11+(F$11*'收入項 - 匯率計算'!B3)+(G$11*'收入項 - 匯率計算'!B4))-(E$8+(F$8*'收入項 - 匯率計算'!B3)+G$8*'收入項 - 匯率計算'!B4)</f>
        <v>0</v>
      </c>
      <c r="F12" s="154"/>
      <c r="G12" s="154"/>
      <c r="H12" s="154"/>
      <c r="I12" s="158"/>
      <c r="J12" s="158"/>
      <c r="K12" s="158"/>
      <c r="L12"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3" customWidth="1"/>
    <col min="2" max="2" width="22.5156" style="203" customWidth="1"/>
    <col min="3" max="3" width="26.8359" style="203" customWidth="1"/>
    <col min="4" max="4" width="19.3359" style="203" customWidth="1"/>
    <col min="5" max="7" width="15.9844" style="203" customWidth="1"/>
    <col min="8" max="8" width="15.9375" style="203" customWidth="1"/>
    <col min="9" max="9" width="6.625" style="203" customWidth="1"/>
    <col min="10" max="10" width="6.14844" style="203" customWidth="1"/>
    <col min="11" max="11" width="48.8125" style="203" customWidth="1"/>
    <col min="12" max="12" width="33.1406" style="203" customWidth="1"/>
    <col min="13" max="256" width="11.8203" style="203" customWidth="1"/>
  </cols>
  <sheetData>
    <row r="1" ht="23" customHeight="1">
      <c r="A1" t="s" s="7">
        <v>177</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2.55" customHeight="1">
      <c r="A8" s="154"/>
      <c r="B8" s="195"/>
      <c r="C8" t="s" s="188">
        <v>150</v>
      </c>
      <c r="D8" s="195"/>
      <c r="E8" s="196">
        <f>SUM(E3:E7)</f>
        <v>0</v>
      </c>
      <c r="F8" s="157">
        <f>SUM(F3:F7)</f>
        <v>0</v>
      </c>
      <c r="G8" s="157">
        <f>SUM(G3:G7)</f>
        <v>0</v>
      </c>
      <c r="H8" s="154"/>
      <c r="I8" s="154"/>
      <c r="J8" s="154"/>
      <c r="K8" s="154"/>
      <c r="L8" s="158"/>
    </row>
    <row r="9" ht="22.35" customHeight="1">
      <c r="A9" s="154"/>
      <c r="B9" s="154"/>
      <c r="C9" t="s" s="155">
        <v>151</v>
      </c>
      <c r="D9" s="154"/>
      <c r="E9" s="156">
        <f>E$8+(F$8*'收入項 - 匯率計算'!B3)+(G$8*'收入項 - 匯率計算'!B4)</f>
        <v>0</v>
      </c>
      <c r="F9" s="154"/>
      <c r="G9" s="154"/>
      <c r="H9" s="154"/>
      <c r="I9" s="154"/>
      <c r="J9" s="154"/>
      <c r="K9" s="154"/>
      <c r="L9" s="158"/>
    </row>
    <row r="10" ht="22.35" customHeight="1">
      <c r="A10" s="154"/>
      <c r="B10" s="154"/>
      <c r="C10" t="s" s="155">
        <v>152</v>
      </c>
      <c r="D10" s="154"/>
      <c r="E10" s="159">
        <f>'支出與現金流 - 待付款項 2019 12月'!E$12</f>
        <v>0</v>
      </c>
      <c r="F10" s="154"/>
      <c r="G10" s="154"/>
      <c r="H10" s="154"/>
      <c r="I10" s="158"/>
      <c r="J10" s="158"/>
      <c r="K10" s="158"/>
      <c r="L10" s="154"/>
    </row>
    <row r="11" ht="22.35" customHeight="1">
      <c r="A11" s="154"/>
      <c r="B11" s="154"/>
      <c r="C11" t="s" s="155">
        <v>153</v>
      </c>
      <c r="D11" s="154"/>
      <c r="E11" s="159">
        <f>'收入項 - 待收款項 2019 1月'!B$7</f>
        <v>0</v>
      </c>
      <c r="F11" s="154"/>
      <c r="G11" s="154"/>
      <c r="H11" s="154"/>
      <c r="I11" s="158"/>
      <c r="J11" s="158"/>
      <c r="K11" s="158"/>
      <c r="L11" s="154"/>
    </row>
    <row r="12" ht="22.35" customHeight="1">
      <c r="A12" s="154"/>
      <c r="B12" s="154"/>
      <c r="C12" t="s" s="160">
        <v>154</v>
      </c>
      <c r="D12" s="154"/>
      <c r="E12" s="159">
        <f>E$10+(E$11+(F$11*'收入項 - 匯率計算'!B3)+(G$11*'收入項 - 匯率計算'!B4))-(E$8+(F$8*'收入項 - 匯率計算'!B3)+G$8*'收入項 - 匯率計算'!B4)</f>
        <v>0</v>
      </c>
      <c r="F12" s="154"/>
      <c r="G12" s="154"/>
      <c r="H12" s="154"/>
      <c r="I12" s="158"/>
      <c r="J12" s="158"/>
      <c r="K12" s="158"/>
      <c r="L12"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C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9.4219" style="46" customWidth="1"/>
    <col min="2" max="2" width="16.3516" style="46" customWidth="1"/>
    <col min="3" max="3" width="37.0781" style="46" customWidth="1"/>
    <col min="4" max="256" width="16.3516" style="46" customWidth="1"/>
  </cols>
  <sheetData>
    <row r="1" ht="31" customHeight="1">
      <c r="A1" t="s" s="7">
        <v>18</v>
      </c>
      <c r="B1" s="7"/>
      <c r="C1" s="7"/>
    </row>
    <row r="2" ht="22.55" customHeight="1">
      <c r="A2" s="8"/>
      <c r="B2" t="s" s="9">
        <v>28</v>
      </c>
      <c r="C2" t="s" s="9">
        <v>10</v>
      </c>
    </row>
    <row r="3" ht="22.55" customHeight="1">
      <c r="A3" t="s" s="33">
        <v>38</v>
      </c>
      <c r="B3" s="34">
        <v>0</v>
      </c>
      <c r="C3" s="47"/>
    </row>
    <row r="4" ht="22.55" customHeight="1">
      <c r="A4" t="s" s="48">
        <v>39</v>
      </c>
      <c r="B4" s="49">
        <v>0</v>
      </c>
      <c r="C4" s="50"/>
    </row>
    <row r="5" ht="20.55" customHeight="1">
      <c r="A5" s="51"/>
      <c r="B5" s="40">
        <f>SUM(B3:B4)</f>
        <v>0</v>
      </c>
      <c r="C5" s="51"/>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5" customWidth="1"/>
    <col min="2" max="2" width="22.5156" style="205" customWidth="1"/>
    <col min="3" max="3" width="26.8359" style="205" customWidth="1"/>
    <col min="4" max="4" width="19.3359" style="205" customWidth="1"/>
    <col min="5" max="7" width="15.9844" style="205" customWidth="1"/>
    <col min="8" max="8" width="15.9375" style="205" customWidth="1"/>
    <col min="9" max="9" width="6.625" style="205" customWidth="1"/>
    <col min="10" max="10" width="6.14844" style="205" customWidth="1"/>
    <col min="11" max="11" width="48.8125" style="205" customWidth="1"/>
    <col min="12" max="12" width="33.1406" style="205" customWidth="1"/>
    <col min="13" max="256" width="11.8203" style="205" customWidth="1"/>
  </cols>
  <sheetData>
    <row r="1" ht="23" customHeight="1">
      <c r="A1" t="s" s="7">
        <v>179</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2.55" customHeight="1">
      <c r="A9" s="154"/>
      <c r="B9" s="195"/>
      <c r="C9" t="s" s="188">
        <v>150</v>
      </c>
      <c r="D9" s="195"/>
      <c r="E9" s="196">
        <f>SUM(E3:E8)</f>
        <v>0</v>
      </c>
      <c r="F9" s="157">
        <f>SUM(F3:F8)</f>
        <v>0</v>
      </c>
      <c r="G9" s="157">
        <f>SUM(G3:G8)</f>
        <v>0</v>
      </c>
      <c r="H9" s="154"/>
      <c r="I9" s="154"/>
      <c r="J9" s="154"/>
      <c r="K9" s="154"/>
      <c r="L9" s="158"/>
    </row>
    <row r="10" ht="22.35" customHeight="1">
      <c r="A10" s="154"/>
      <c r="B10" s="154"/>
      <c r="C10" t="s" s="155">
        <v>151</v>
      </c>
      <c r="D10" s="154"/>
      <c r="E10" s="156">
        <f>E$9+(F$9*'收入項 - 匯率計算'!B3)+(G$9*'收入項 - 匯率計算'!B4)</f>
        <v>0</v>
      </c>
      <c r="F10" s="154"/>
      <c r="G10" s="154"/>
      <c r="H10" s="154"/>
      <c r="I10" s="154"/>
      <c r="J10" s="154"/>
      <c r="K10" s="154"/>
      <c r="L10" s="158"/>
    </row>
    <row r="11" ht="22.35" customHeight="1">
      <c r="A11" s="154"/>
      <c r="B11" s="154"/>
      <c r="C11" t="s" s="155">
        <v>152</v>
      </c>
      <c r="D11" s="154"/>
      <c r="E11" s="159">
        <f>'支出與現金流 - 待付款項 2020 1月'!E$12</f>
        <v>0</v>
      </c>
      <c r="F11" s="154"/>
      <c r="G11" s="154"/>
      <c r="H11" s="154"/>
      <c r="I11" s="158"/>
      <c r="J11" s="158"/>
      <c r="K11" s="158"/>
      <c r="L11" s="154"/>
    </row>
    <row r="12" ht="22.35" customHeight="1">
      <c r="A12" s="154"/>
      <c r="B12" s="154"/>
      <c r="C12" t="s" s="155">
        <v>153</v>
      </c>
      <c r="D12" s="154"/>
      <c r="E12" s="159">
        <f>'收入項 - 待收款項 2019 2月'!B$7</f>
        <v>0</v>
      </c>
      <c r="F12" s="154"/>
      <c r="G12" s="154"/>
      <c r="H12" s="154"/>
      <c r="I12" s="158"/>
      <c r="J12" s="158"/>
      <c r="K12" s="158"/>
      <c r="L12" s="154"/>
    </row>
    <row r="13" ht="22.35" customHeight="1">
      <c r="A13" s="154"/>
      <c r="B13" s="154"/>
      <c r="C13" t="s" s="160">
        <v>154</v>
      </c>
      <c r="D13" s="154"/>
      <c r="E13" s="159">
        <f>E$11+(E$12+(F$12*'收入項 - 匯率計算'!B3)+(G$12*'收入項 - 匯率計算'!B4))-(E$9+(F$9*'收入項 - 匯率計算'!B3)+G$9*'收入項 - 匯率計算'!B4)</f>
        <v>0</v>
      </c>
      <c r="F13" s="154"/>
      <c r="G13" s="154"/>
      <c r="H13" s="154"/>
      <c r="I13" s="158"/>
      <c r="J13" s="158"/>
      <c r="K13" s="158"/>
      <c r="L13"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6" customWidth="1"/>
    <col min="2" max="2" width="22.5156" style="206" customWidth="1"/>
    <col min="3" max="3" width="26.8359" style="206" customWidth="1"/>
    <col min="4" max="4" width="19.3359" style="206" customWidth="1"/>
    <col min="5" max="7" width="15.9844" style="206" customWidth="1"/>
    <col min="8" max="8" width="15.9375" style="206" customWidth="1"/>
    <col min="9" max="9" width="6.625" style="206" customWidth="1"/>
    <col min="10" max="10" width="6.14844" style="206" customWidth="1"/>
    <col min="11" max="11" width="48.8125" style="206" customWidth="1"/>
    <col min="12" max="12" width="33.1406" style="206" customWidth="1"/>
    <col min="13" max="256" width="11.8203" style="206" customWidth="1"/>
  </cols>
  <sheetData>
    <row r="1" ht="23" customHeight="1">
      <c r="A1" t="s" s="7">
        <v>181</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2.55" customHeight="1">
      <c r="A9" s="154"/>
      <c r="B9" s="195"/>
      <c r="C9" t="s" s="188">
        <v>150</v>
      </c>
      <c r="D9" s="195"/>
      <c r="E9" s="196">
        <f>SUM(E3:E8)</f>
        <v>0</v>
      </c>
      <c r="F9" s="157">
        <f>SUM(F3:F8)</f>
        <v>0</v>
      </c>
      <c r="G9" s="157">
        <f>SUM(G3:G8)</f>
        <v>0</v>
      </c>
      <c r="H9" s="154"/>
      <c r="I9" s="154"/>
      <c r="J9" s="154"/>
      <c r="K9" s="154"/>
      <c r="L9" s="158"/>
    </row>
    <row r="10" ht="22.35" customHeight="1">
      <c r="A10" s="154"/>
      <c r="B10" s="154"/>
      <c r="C10" t="s" s="155">
        <v>151</v>
      </c>
      <c r="D10" s="154"/>
      <c r="E10" s="156">
        <f>E$9+(F$9*'收入項 - 匯率計算'!B3)+(G$9*'收入項 - 匯率計算'!B4)</f>
        <v>0</v>
      </c>
      <c r="F10" s="154"/>
      <c r="G10" s="154"/>
      <c r="H10" s="154"/>
      <c r="I10" s="154"/>
      <c r="J10" s="154"/>
      <c r="K10" s="154"/>
      <c r="L10" s="158"/>
    </row>
    <row r="11" ht="22.35" customHeight="1">
      <c r="A11" s="154"/>
      <c r="B11" s="154"/>
      <c r="C11" t="s" s="155">
        <v>152</v>
      </c>
      <c r="D11" s="154"/>
      <c r="E11" s="159">
        <f>'支出與現金流 - 待付款項 2020 2月'!E$13</f>
        <v>0</v>
      </c>
      <c r="F11" s="154"/>
      <c r="G11" s="154"/>
      <c r="H11" s="154"/>
      <c r="I11" s="158"/>
      <c r="J11" s="158"/>
      <c r="K11" s="158"/>
      <c r="L11" s="154"/>
    </row>
    <row r="12" ht="22.35" customHeight="1">
      <c r="A12" s="154"/>
      <c r="B12" s="154"/>
      <c r="C12" t="s" s="155">
        <v>153</v>
      </c>
      <c r="D12" s="154"/>
      <c r="E12" s="159">
        <f>'收入項 - 待收款項 2019 3月'!B$7</f>
        <v>0</v>
      </c>
      <c r="F12" s="154"/>
      <c r="G12" s="154"/>
      <c r="H12" s="154"/>
      <c r="I12" s="158"/>
      <c r="J12" s="158"/>
      <c r="K12" s="158"/>
      <c r="L12" s="154"/>
    </row>
    <row r="13" ht="22.35" customHeight="1">
      <c r="A13" s="154"/>
      <c r="B13" s="154"/>
      <c r="C13" t="s" s="160">
        <v>154</v>
      </c>
      <c r="D13" s="154"/>
      <c r="E13" s="159">
        <f>E$11+(E$12+(F$12*'收入項 - 匯率計算'!B3)+(G$12*'收入項 - 匯率計算'!B4))-(E$9+(F$9*'收入項 - 匯率計算'!B3)+G$9*'收入項 - 匯率計算'!B4)</f>
        <v>0</v>
      </c>
      <c r="F13" s="154"/>
      <c r="G13" s="154"/>
      <c r="H13" s="154"/>
      <c r="I13" s="158"/>
      <c r="J13" s="158"/>
      <c r="K13" s="158"/>
      <c r="L13"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7" customWidth="1"/>
    <col min="2" max="2" width="22.5156" style="207" customWidth="1"/>
    <col min="3" max="3" width="26.8359" style="207" customWidth="1"/>
    <col min="4" max="4" width="19.3359" style="207" customWidth="1"/>
    <col min="5" max="7" width="15.9844" style="207" customWidth="1"/>
    <col min="8" max="8" width="15.9375" style="207" customWidth="1"/>
    <col min="9" max="9" width="6.625" style="207" customWidth="1"/>
    <col min="10" max="10" width="6.14844" style="207" customWidth="1"/>
    <col min="11" max="11" width="48.8125" style="207" customWidth="1"/>
    <col min="12" max="12" width="33.1406" style="207" customWidth="1"/>
    <col min="13" max="256" width="11.8203" style="207" customWidth="1"/>
  </cols>
  <sheetData>
    <row r="1" ht="23" customHeight="1">
      <c r="A1" t="s" s="7">
        <v>183</v>
      </c>
      <c r="B1" s="7"/>
      <c r="C1" s="7"/>
      <c r="D1" s="7"/>
      <c r="E1" s="7"/>
      <c r="F1" s="7"/>
      <c r="G1" s="7"/>
      <c r="H1" s="7"/>
      <c r="I1" s="7"/>
      <c r="J1" s="7"/>
      <c r="K1" s="7"/>
      <c r="L1" s="7"/>
    </row>
    <row r="2" ht="22.55" customHeight="1">
      <c r="A2" t="s" s="86">
        <v>139</v>
      </c>
      <c r="B2" t="s" s="86">
        <v>140</v>
      </c>
      <c r="C2" t="s" s="204">
        <v>50</v>
      </c>
      <c r="D2" t="s" s="204">
        <v>141</v>
      </c>
      <c r="E2" t="s" s="204">
        <v>142</v>
      </c>
      <c r="F2" t="s" s="86">
        <v>143</v>
      </c>
      <c r="G2" t="s" s="86">
        <v>144</v>
      </c>
      <c r="H2" t="s" s="86">
        <v>145</v>
      </c>
      <c r="I2" t="s" s="86">
        <v>146</v>
      </c>
      <c r="J2" t="s" s="86">
        <v>147</v>
      </c>
      <c r="K2" t="s" s="86">
        <v>148</v>
      </c>
      <c r="L2" t="s" s="86">
        <v>149</v>
      </c>
    </row>
    <row r="3" ht="20.75" customHeight="1">
      <c r="A3" s="162"/>
      <c r="B3" s="208"/>
      <c r="C3" s="179"/>
      <c r="D3" s="179"/>
      <c r="E3" s="193"/>
      <c r="F3" s="194"/>
      <c r="G3" s="99"/>
      <c r="H3" s="99"/>
      <c r="I3" s="99"/>
      <c r="J3" s="99"/>
      <c r="K3" s="99"/>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99"/>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3月'!E$13</f>
        <v>0</v>
      </c>
      <c r="F24" s="154"/>
      <c r="G24" s="154"/>
      <c r="H24" s="154"/>
      <c r="I24" s="158"/>
      <c r="J24" s="158"/>
      <c r="K24" s="158"/>
      <c r="L24" s="154"/>
    </row>
    <row r="25" ht="22.35" customHeight="1">
      <c r="A25" s="154"/>
      <c r="B25" s="154"/>
      <c r="C25" t="s" s="155">
        <v>153</v>
      </c>
      <c r="D25" s="154"/>
      <c r="E25" s="159">
        <f>'收入項 - 待收款項 2019 4月'!B$7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5" customWidth="1"/>
    <col min="2" max="2" width="22.5156" style="215" customWidth="1"/>
    <col min="3" max="3" width="26.8359" style="215" customWidth="1"/>
    <col min="4" max="4" width="19.3359" style="215" customWidth="1"/>
    <col min="5" max="7" width="15.9844" style="215" customWidth="1"/>
    <col min="8" max="8" width="15.9375" style="215" customWidth="1"/>
    <col min="9" max="9" width="6.625" style="215" customWidth="1"/>
    <col min="10" max="10" width="6.14844" style="215" customWidth="1"/>
    <col min="11" max="11" width="48.8125" style="215" customWidth="1"/>
    <col min="12" max="12" width="33.1406" style="215" customWidth="1"/>
    <col min="13" max="256" width="11.8203" style="215" customWidth="1"/>
  </cols>
  <sheetData>
    <row r="1" ht="23" customHeight="1">
      <c r="A1" t="s" s="7">
        <v>185</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4月'!E$26</f>
        <v>0</v>
      </c>
      <c r="F24" s="154"/>
      <c r="G24" s="154"/>
      <c r="H24" s="154"/>
      <c r="I24" s="158"/>
      <c r="J24" s="158"/>
      <c r="K24" s="158"/>
      <c r="L24" s="154"/>
    </row>
    <row r="25" ht="22.35" customHeight="1">
      <c r="A25" s="154"/>
      <c r="B25" s="154"/>
      <c r="C25" t="s" s="155">
        <v>153</v>
      </c>
      <c r="D25" s="154"/>
      <c r="E25" s="159">
        <f>'收入項 - 待收款項 2019 5月'!B$7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7" customWidth="1"/>
    <col min="2" max="2" width="22.5156" style="217" customWidth="1"/>
    <col min="3" max="3" width="26.8359" style="217" customWidth="1"/>
    <col min="4" max="4" width="19.3359" style="217" customWidth="1"/>
    <col min="5" max="7" width="15.9844" style="217" customWidth="1"/>
    <col min="8" max="8" width="15.9375" style="217" customWidth="1"/>
    <col min="9" max="9" width="6.625" style="217" customWidth="1"/>
    <col min="10" max="10" width="6.14844" style="217" customWidth="1"/>
    <col min="11" max="11" width="48.8125" style="217" customWidth="1"/>
    <col min="12" max="12" width="33.1406" style="217" customWidth="1"/>
    <col min="13" max="256" width="11.8203" style="217" customWidth="1"/>
  </cols>
  <sheetData>
    <row r="1" ht="23" customHeight="1">
      <c r="A1" t="s" s="7">
        <v>187</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5月'!E$26</f>
        <v>0</v>
      </c>
      <c r="F24" s="154"/>
      <c r="G24" s="154"/>
      <c r="H24" s="154"/>
      <c r="I24" s="158"/>
      <c r="J24" s="158"/>
      <c r="K24" s="158"/>
      <c r="L24" s="154"/>
    </row>
    <row r="25" ht="22.35" customHeight="1">
      <c r="A25" s="154"/>
      <c r="B25" s="154"/>
      <c r="C25" t="s" s="155">
        <v>153</v>
      </c>
      <c r="D25" s="154"/>
      <c r="E25" s="159">
        <f>'收入項 - 待收款項 2019 6月'!B$7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8" customWidth="1"/>
    <col min="2" max="2" width="22.5156" style="218" customWidth="1"/>
    <col min="3" max="3" width="26.8359" style="218" customWidth="1"/>
    <col min="4" max="4" width="19.3359" style="218" customWidth="1"/>
    <col min="5" max="7" width="15.9844" style="218" customWidth="1"/>
    <col min="8" max="8" width="15.9375" style="218" customWidth="1"/>
    <col min="9" max="9" width="6.625" style="218" customWidth="1"/>
    <col min="10" max="10" width="6.14844" style="218" customWidth="1"/>
    <col min="11" max="11" width="48.8125" style="218" customWidth="1"/>
    <col min="12" max="12" width="33.1406" style="218" customWidth="1"/>
    <col min="13" max="256" width="11.8203" style="218" customWidth="1"/>
  </cols>
  <sheetData>
    <row r="1" ht="23" customHeight="1">
      <c r="A1" t="s" s="7">
        <v>189</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6月'!E$26</f>
        <v>0</v>
      </c>
      <c r="F24" s="154"/>
      <c r="G24" s="154"/>
      <c r="H24" s="154"/>
      <c r="I24" s="158"/>
      <c r="J24" s="158"/>
      <c r="K24" s="158"/>
      <c r="L24" s="154"/>
    </row>
    <row r="25" ht="22.35" customHeight="1">
      <c r="A25" s="154"/>
      <c r="B25" s="154"/>
      <c r="C25" t="s" s="155">
        <v>153</v>
      </c>
      <c r="D25" s="154"/>
      <c r="E25" s="159">
        <f>'收入項 - 待收款項 2019 7月'!B$7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9" customWidth="1"/>
    <col min="2" max="2" width="22.5156" style="219" customWidth="1"/>
    <col min="3" max="3" width="26.8359" style="219" customWidth="1"/>
    <col min="4" max="4" width="19.3359" style="219" customWidth="1"/>
    <col min="5" max="7" width="15.9844" style="219" customWidth="1"/>
    <col min="8" max="8" width="15.9375" style="219" customWidth="1"/>
    <col min="9" max="9" width="6.625" style="219" customWidth="1"/>
    <col min="10" max="10" width="6.14844" style="219" customWidth="1"/>
    <col min="11" max="11" width="48.8125" style="219" customWidth="1"/>
    <col min="12" max="12" width="33.1406" style="219" customWidth="1"/>
    <col min="13" max="256" width="11.8203" style="219" customWidth="1"/>
  </cols>
  <sheetData>
    <row r="1" ht="23" customHeight="1">
      <c r="A1" t="s" s="7">
        <v>191</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7月'!E$26</f>
        <v>0</v>
      </c>
      <c r="F24" s="154"/>
      <c r="G24" s="154"/>
      <c r="H24" s="154"/>
      <c r="I24" s="158"/>
      <c r="J24" s="158"/>
      <c r="K24" s="158"/>
      <c r="L24" s="154"/>
    </row>
    <row r="25" ht="22.35" customHeight="1">
      <c r="A25" s="154"/>
      <c r="B25" s="154"/>
      <c r="C25" t="s" s="155">
        <v>153</v>
      </c>
      <c r="D25" s="154"/>
      <c r="E25" s="159">
        <f>'收入項 - 待收款項 2019 8月'!B$7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0" customWidth="1"/>
    <col min="2" max="2" width="22.5156" style="220" customWidth="1"/>
    <col min="3" max="3" width="26.8359" style="220" customWidth="1"/>
    <col min="4" max="4" width="19.3359" style="220" customWidth="1"/>
    <col min="5" max="7" width="15.9844" style="220" customWidth="1"/>
    <col min="8" max="8" width="15.9375" style="220" customWidth="1"/>
    <col min="9" max="9" width="6.625" style="220" customWidth="1"/>
    <col min="10" max="10" width="6.14844" style="220" customWidth="1"/>
    <col min="11" max="11" width="48.8125" style="220" customWidth="1"/>
    <col min="12" max="12" width="33.1406" style="220" customWidth="1"/>
    <col min="13" max="256" width="11.8203" style="220" customWidth="1"/>
  </cols>
  <sheetData>
    <row r="1" ht="23" customHeight="1">
      <c r="A1" t="s" s="7">
        <v>193</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8月'!E$26</f>
        <v>0</v>
      </c>
      <c r="F24" s="154"/>
      <c r="G24" s="154"/>
      <c r="H24" s="154"/>
      <c r="I24" s="158"/>
      <c r="J24" s="158"/>
      <c r="K24" s="158"/>
      <c r="L24" s="154"/>
    </row>
    <row r="25" ht="22.35" customHeight="1">
      <c r="A25" s="154"/>
      <c r="B25" s="154"/>
      <c r="C25" t="s" s="155">
        <v>153</v>
      </c>
      <c r="D25" s="154"/>
      <c r="E25" s="159">
        <f>'收入項 - 待收款項 2019 9月'!B$7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1" customWidth="1"/>
    <col min="2" max="2" width="22.5156" style="221" customWidth="1"/>
    <col min="3" max="3" width="26.8359" style="221" customWidth="1"/>
    <col min="4" max="4" width="19.3359" style="221" customWidth="1"/>
    <col min="5" max="7" width="15.9844" style="221" customWidth="1"/>
    <col min="8" max="8" width="15.9375" style="221" customWidth="1"/>
    <col min="9" max="9" width="6.625" style="221" customWidth="1"/>
    <col min="10" max="10" width="6.14844" style="221" customWidth="1"/>
    <col min="11" max="11" width="48.8125" style="221" customWidth="1"/>
    <col min="12" max="12" width="33.1406" style="221" customWidth="1"/>
    <col min="13" max="256" width="11.8203" style="221" customWidth="1"/>
  </cols>
  <sheetData>
    <row r="1" ht="23" customHeight="1">
      <c r="A1" t="s" s="7">
        <v>195</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9月'!E$26</f>
        <v>0</v>
      </c>
      <c r="F24" s="154"/>
      <c r="G24" s="154"/>
      <c r="H24" s="154"/>
      <c r="I24" s="158"/>
      <c r="J24" s="158"/>
      <c r="K24" s="158"/>
      <c r="L24" s="154"/>
    </row>
    <row r="25" ht="22.35" customHeight="1">
      <c r="A25" s="154"/>
      <c r="B25" s="154"/>
      <c r="C25" t="s" s="155">
        <v>153</v>
      </c>
      <c r="D25" s="154"/>
      <c r="E25" s="159">
        <f>'收入項 - 待收款項 2019 10月'!B$7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2" customWidth="1"/>
    <col min="2" max="2" width="22.5156" style="222" customWidth="1"/>
    <col min="3" max="3" width="26.8359" style="222" customWidth="1"/>
    <col min="4" max="4" width="19.3359" style="222" customWidth="1"/>
    <col min="5" max="7" width="15.9844" style="222" customWidth="1"/>
    <col min="8" max="8" width="15.9375" style="222" customWidth="1"/>
    <col min="9" max="9" width="6.625" style="222" customWidth="1"/>
    <col min="10" max="10" width="6.14844" style="222" customWidth="1"/>
    <col min="11" max="11" width="48.8125" style="222" customWidth="1"/>
    <col min="12" max="12" width="33.1406" style="222" customWidth="1"/>
    <col min="13" max="256" width="11.8203" style="222" customWidth="1"/>
  </cols>
  <sheetData>
    <row r="1" ht="23" customHeight="1">
      <c r="A1" t="s" s="7">
        <v>197</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10月'!E$26</f>
        <v>0</v>
      </c>
      <c r="F24" s="154"/>
      <c r="G24" s="154"/>
      <c r="H24" s="154"/>
      <c r="I24" s="158"/>
      <c r="J24" s="158"/>
      <c r="K24" s="158"/>
      <c r="L24" s="154"/>
    </row>
    <row r="25" ht="22.35" customHeight="1">
      <c r="A25" s="154"/>
      <c r="B25" s="154"/>
      <c r="C25" t="s" s="155">
        <v>153</v>
      </c>
      <c r="D25" s="154"/>
      <c r="E25" s="159">
        <f>'收入項 - 待收款項 2019 11月'!B$7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7.1953" style="52" customWidth="1"/>
    <col min="2" max="2" width="16.3516" style="52" customWidth="1"/>
    <col min="3" max="256" width="16.3516" style="52" customWidth="1"/>
  </cols>
  <sheetData>
    <row r="1" ht="31" customHeight="1">
      <c r="A1" t="s" s="7">
        <v>41</v>
      </c>
      <c r="B1" s="7"/>
    </row>
    <row r="2" ht="22.35" customHeight="1">
      <c r="A2" t="s" s="53">
        <v>43</v>
      </c>
      <c r="B2" t="s" s="53">
        <v>44</v>
      </c>
    </row>
    <row r="3" ht="22.35" customHeight="1">
      <c r="A3" t="s" s="54">
        <v>45</v>
      </c>
      <c r="B3" s="55">
        <f>'收入項 - USD to TWD'!A4</f>
        <v>30.885</v>
      </c>
    </row>
    <row r="4" ht="22.35" customHeight="1">
      <c r="A4" t="s" s="54">
        <v>46</v>
      </c>
      <c r="B4" s="55">
        <f>'收入項 - EUR to TWD'!A4</f>
        <v>34.939</v>
      </c>
    </row>
    <row r="5" ht="22.35" customHeight="1">
      <c r="A5" t="s" s="54">
        <v>47</v>
      </c>
      <c r="B5" s="55">
        <f>'收入項 - NZD to TWD'!A4</f>
        <v>21.233</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3" customWidth="1"/>
    <col min="2" max="2" width="22.5156" style="223" customWidth="1"/>
    <col min="3" max="3" width="26.8359" style="223" customWidth="1"/>
    <col min="4" max="4" width="19.3359" style="223" customWidth="1"/>
    <col min="5" max="7" width="15.9844" style="223" customWidth="1"/>
    <col min="8" max="8" width="15.9375" style="223" customWidth="1"/>
    <col min="9" max="9" width="6.625" style="223" customWidth="1"/>
    <col min="10" max="10" width="6.14844" style="223" customWidth="1"/>
    <col min="11" max="11" width="48.8125" style="223" customWidth="1"/>
    <col min="12" max="12" width="33.1406" style="223" customWidth="1"/>
    <col min="13" max="256" width="11.8203" style="223" customWidth="1"/>
  </cols>
  <sheetData>
    <row r="1" ht="23" customHeight="1">
      <c r="A1" t="s" s="7">
        <v>199</v>
      </c>
      <c r="B1" s="7"/>
      <c r="C1" s="7"/>
      <c r="D1" s="7"/>
      <c r="E1" s="7"/>
      <c r="F1" s="7"/>
      <c r="G1" s="7"/>
      <c r="H1" s="7"/>
      <c r="I1" s="7"/>
      <c r="J1" s="7"/>
      <c r="K1" s="7"/>
      <c r="L1" s="7"/>
    </row>
    <row r="2" ht="22.55" customHeight="1">
      <c r="A2" t="s" s="86">
        <v>139</v>
      </c>
      <c r="B2" t="s" s="204">
        <v>140</v>
      </c>
      <c r="C2" t="s" s="204">
        <v>50</v>
      </c>
      <c r="D2" t="s" s="204">
        <v>141</v>
      </c>
      <c r="E2" t="s" s="204">
        <v>142</v>
      </c>
      <c r="F2" t="s" s="86">
        <v>143</v>
      </c>
      <c r="G2" t="s" s="86">
        <v>144</v>
      </c>
      <c r="H2" t="s" s="86">
        <v>145</v>
      </c>
      <c r="I2" t="s" s="86">
        <v>146</v>
      </c>
      <c r="J2" t="s" s="86">
        <v>147</v>
      </c>
      <c r="K2" t="s" s="86">
        <v>148</v>
      </c>
      <c r="L2" t="s" s="86">
        <v>149</v>
      </c>
    </row>
    <row r="3" ht="20.75" customHeight="1">
      <c r="A3" s="173"/>
      <c r="B3" s="179"/>
      <c r="C3" s="179"/>
      <c r="D3" s="179"/>
      <c r="E3" s="193"/>
      <c r="F3" s="194"/>
      <c r="G3" s="99"/>
      <c r="H3" s="99"/>
      <c r="I3" s="99"/>
      <c r="J3" s="99"/>
      <c r="K3" s="172"/>
      <c r="L3" s="152"/>
    </row>
    <row r="4" ht="20.75" customHeight="1">
      <c r="A4" s="173"/>
      <c r="B4" s="174"/>
      <c r="C4" s="174"/>
      <c r="D4" s="174"/>
      <c r="E4" s="175"/>
      <c r="F4" s="176"/>
      <c r="G4" s="100"/>
      <c r="H4" s="100"/>
      <c r="I4" s="100"/>
      <c r="J4" s="100"/>
      <c r="K4" s="177"/>
      <c r="L4" s="153"/>
    </row>
    <row r="5" ht="20.75" customHeight="1">
      <c r="A5" s="162"/>
      <c r="B5" s="190"/>
      <c r="C5" s="179"/>
      <c r="D5" s="191"/>
      <c r="E5" s="192"/>
      <c r="F5" s="99"/>
      <c r="G5" s="99"/>
      <c r="H5" s="99"/>
      <c r="I5" s="99"/>
      <c r="J5" s="99"/>
      <c r="K5" s="172"/>
      <c r="L5" s="152"/>
    </row>
    <row r="6" ht="20.75" customHeight="1">
      <c r="A6" s="173"/>
      <c r="B6" s="174"/>
      <c r="C6" s="174"/>
      <c r="D6" s="174"/>
      <c r="E6" s="175"/>
      <c r="F6" s="176"/>
      <c r="G6" s="100"/>
      <c r="H6" s="100"/>
      <c r="I6" s="100"/>
      <c r="J6" s="100"/>
      <c r="K6" s="177"/>
      <c r="L6" s="153"/>
    </row>
    <row r="7" ht="20.75" customHeight="1">
      <c r="A7" s="173"/>
      <c r="B7" s="179"/>
      <c r="C7" s="179"/>
      <c r="D7" s="179"/>
      <c r="E7" s="193"/>
      <c r="F7" s="194"/>
      <c r="G7" s="99"/>
      <c r="H7" s="99"/>
      <c r="I7" s="99"/>
      <c r="J7" s="99"/>
      <c r="K7" s="99"/>
      <c r="L7" s="152"/>
    </row>
    <row r="8" ht="20.75" customHeight="1">
      <c r="A8" s="173"/>
      <c r="B8" s="174"/>
      <c r="C8" s="174"/>
      <c r="D8" s="174"/>
      <c r="E8" s="175"/>
      <c r="F8" s="176"/>
      <c r="G8" s="100"/>
      <c r="H8" s="100"/>
      <c r="I8" s="100"/>
      <c r="J8" s="100"/>
      <c r="K8" s="100"/>
      <c r="L8" s="153"/>
    </row>
    <row r="9" ht="20.75" customHeight="1">
      <c r="A9" s="173"/>
      <c r="B9" s="179"/>
      <c r="C9" s="179"/>
      <c r="D9" s="179"/>
      <c r="E9" s="193"/>
      <c r="F9" s="194"/>
      <c r="G9" s="99"/>
      <c r="H9" s="99"/>
      <c r="I9" s="99"/>
      <c r="J9" s="99"/>
      <c r="K9" s="99"/>
      <c r="L9" s="152"/>
    </row>
    <row r="10" ht="20.75" customHeight="1">
      <c r="A10" s="173"/>
      <c r="B10" s="174"/>
      <c r="C10" s="174"/>
      <c r="D10" s="174"/>
      <c r="E10" s="175"/>
      <c r="F10" s="176"/>
      <c r="G10" s="100"/>
      <c r="H10" s="100"/>
      <c r="I10" s="100"/>
      <c r="J10" s="100"/>
      <c r="K10" s="100"/>
      <c r="L10" s="153"/>
    </row>
    <row r="11" ht="20.75" customHeight="1">
      <c r="A11" s="173"/>
      <c r="B11" s="179"/>
      <c r="C11" s="179"/>
      <c r="D11" s="179"/>
      <c r="E11" s="193"/>
      <c r="F11" s="194"/>
      <c r="G11" s="99"/>
      <c r="H11" s="99"/>
      <c r="I11" s="99"/>
      <c r="J11" s="99"/>
      <c r="K11" s="99"/>
      <c r="L11" s="152"/>
    </row>
    <row r="12" ht="20.75" customHeight="1">
      <c r="A12" s="173"/>
      <c r="B12" s="174"/>
      <c r="C12" s="174"/>
      <c r="D12" s="174"/>
      <c r="E12" s="175"/>
      <c r="F12" s="176"/>
      <c r="G12" s="100"/>
      <c r="H12" s="100"/>
      <c r="I12" s="100"/>
      <c r="J12" s="100"/>
      <c r="K12" s="100"/>
      <c r="L12" s="153"/>
    </row>
    <row r="13" ht="20.75" customHeight="1">
      <c r="A13" s="173"/>
      <c r="B13" s="179"/>
      <c r="C13" s="209"/>
      <c r="D13" s="179"/>
      <c r="E13" s="193"/>
      <c r="F13" s="194"/>
      <c r="G13" s="99"/>
      <c r="H13" s="99"/>
      <c r="I13" s="99"/>
      <c r="J13" s="99"/>
      <c r="K13" s="99"/>
      <c r="L13" s="152"/>
    </row>
    <row r="14" ht="20.75" customHeight="1">
      <c r="A14" s="173"/>
      <c r="B14" s="174"/>
      <c r="C14" s="210"/>
      <c r="D14" s="174"/>
      <c r="E14" s="175"/>
      <c r="F14" s="176"/>
      <c r="G14" s="100"/>
      <c r="H14" s="100"/>
      <c r="I14" s="100"/>
      <c r="J14" s="100"/>
      <c r="K14" s="100"/>
      <c r="L14" s="153"/>
    </row>
    <row r="15" ht="20.75" customHeight="1">
      <c r="A15" s="173"/>
      <c r="B15" s="179"/>
      <c r="C15" s="179"/>
      <c r="D15" s="179"/>
      <c r="E15" s="193"/>
      <c r="F15" s="194"/>
      <c r="G15" s="99"/>
      <c r="H15" s="99"/>
      <c r="I15" s="99"/>
      <c r="J15" s="99"/>
      <c r="K15" s="99"/>
      <c r="L15" s="152"/>
    </row>
    <row r="16" ht="20.55" customHeight="1">
      <c r="A16" s="162"/>
      <c r="B16" s="211"/>
      <c r="C16" s="212"/>
      <c r="D16" s="213"/>
      <c r="E16" s="212"/>
      <c r="F16" s="100"/>
      <c r="G16" s="100"/>
      <c r="H16" s="100"/>
      <c r="I16" s="100"/>
      <c r="J16" s="100"/>
      <c r="K16" s="100"/>
      <c r="L16" s="153"/>
    </row>
    <row r="17" ht="20.35" customHeight="1">
      <c r="A17" s="162"/>
      <c r="B17" s="163"/>
      <c r="C17" s="99"/>
      <c r="D17" s="74"/>
      <c r="E17" s="152"/>
      <c r="F17" s="99"/>
      <c r="G17" s="99"/>
      <c r="H17" s="99"/>
      <c r="I17" s="99"/>
      <c r="J17" s="99"/>
      <c r="K17" s="99"/>
      <c r="L17" s="152"/>
    </row>
    <row r="18" ht="20.35" customHeight="1">
      <c r="A18" s="162"/>
      <c r="B18" s="165"/>
      <c r="C18" s="100"/>
      <c r="D18" s="72"/>
      <c r="E18" s="153"/>
      <c r="F18" s="100"/>
      <c r="G18" s="100"/>
      <c r="H18" s="100"/>
      <c r="I18" s="100"/>
      <c r="J18" s="100"/>
      <c r="K18" s="100"/>
      <c r="L18" s="153"/>
    </row>
    <row r="19" ht="20.35" customHeight="1">
      <c r="A19" s="162"/>
      <c r="B19" s="163"/>
      <c r="C19" s="216"/>
      <c r="D19" s="99"/>
      <c r="E19" s="66"/>
      <c r="F19" s="99"/>
      <c r="G19" s="99"/>
      <c r="H19" s="99"/>
      <c r="I19" s="99"/>
      <c r="J19" s="99"/>
      <c r="K19" s="99"/>
      <c r="L19" s="152"/>
    </row>
    <row r="20" ht="20.35" customHeight="1">
      <c r="A20" s="162"/>
      <c r="B20" s="214"/>
      <c r="C20" s="100"/>
      <c r="D20" s="100"/>
      <c r="E20" s="100"/>
      <c r="F20" s="100"/>
      <c r="G20" s="100"/>
      <c r="H20" s="100"/>
      <c r="I20" s="100"/>
      <c r="J20" s="100"/>
      <c r="K20" s="100"/>
      <c r="L20" s="153"/>
    </row>
    <row r="21" ht="20.35" customHeight="1">
      <c r="A21" s="162"/>
      <c r="B21" s="163"/>
      <c r="C21" s="99"/>
      <c r="D21" s="99"/>
      <c r="E21" s="66"/>
      <c r="F21" s="99"/>
      <c r="G21" s="99"/>
      <c r="H21" s="99"/>
      <c r="I21" s="99"/>
      <c r="J21" s="99"/>
      <c r="K21" s="99"/>
      <c r="L21" s="152"/>
    </row>
    <row r="22" ht="22.35" customHeight="1">
      <c r="A22" s="154"/>
      <c r="B22" s="154"/>
      <c r="C22" t="s" s="155">
        <v>150</v>
      </c>
      <c r="D22" s="154"/>
      <c r="E22" s="156">
        <f>SUM(E3:E21)</f>
        <v>0</v>
      </c>
      <c r="F22" s="157">
        <f>SUM(F3:F21)</f>
        <v>0</v>
      </c>
      <c r="G22" s="157">
        <f>SUM(G3:G21)</f>
        <v>0</v>
      </c>
      <c r="H22" s="154"/>
      <c r="I22" s="154"/>
      <c r="J22" s="154"/>
      <c r="K22" s="154"/>
      <c r="L22" s="158"/>
    </row>
    <row r="23" ht="22.35" customHeight="1">
      <c r="A23" s="154"/>
      <c r="B23" s="154"/>
      <c r="C23" t="s" s="155">
        <v>151</v>
      </c>
      <c r="D23" s="154"/>
      <c r="E23" s="156">
        <f>E$22+(F$22*'收入項 - 匯率計算'!B3)+(G$22*'收入項 - 匯率計算'!B4)</f>
        <v>0</v>
      </c>
      <c r="F23" s="154"/>
      <c r="G23" s="154"/>
      <c r="H23" s="154"/>
      <c r="I23" s="154"/>
      <c r="J23" s="154"/>
      <c r="K23" s="154"/>
      <c r="L23" s="158"/>
    </row>
    <row r="24" ht="22.35" customHeight="1">
      <c r="A24" s="154"/>
      <c r="B24" s="154"/>
      <c r="C24" t="s" s="155">
        <v>152</v>
      </c>
      <c r="D24" s="154"/>
      <c r="E24" s="159">
        <f>'支出與現金流 - 待付款項 2020 11月'!E$26</f>
        <v>0</v>
      </c>
      <c r="F24" s="154"/>
      <c r="G24" s="154"/>
      <c r="H24" s="154"/>
      <c r="I24" s="158"/>
      <c r="J24" s="158"/>
      <c r="K24" s="158"/>
      <c r="L24" s="154"/>
    </row>
    <row r="25" ht="22.35" customHeight="1">
      <c r="A25" s="154"/>
      <c r="B25" s="154"/>
      <c r="C25" t="s" s="155">
        <v>153</v>
      </c>
      <c r="D25" s="154"/>
      <c r="E25" s="159">
        <f>'收入項 - 待收款項 2019 12月'!B$7</f>
        <v>0</v>
      </c>
      <c r="F25" s="154"/>
      <c r="G25" s="154"/>
      <c r="H25" s="154"/>
      <c r="I25" s="158"/>
      <c r="J25" s="158"/>
      <c r="K25" s="158"/>
      <c r="L25" s="154"/>
    </row>
    <row r="26" ht="22.35" customHeight="1">
      <c r="A26" s="154"/>
      <c r="B26" s="154"/>
      <c r="C26" t="s" s="160">
        <v>154</v>
      </c>
      <c r="D26" s="154"/>
      <c r="E26" s="159">
        <f>E$24+(E$25+(F$25*'收入項 - 匯率計算'!B3)+(G$25*'收入項 - 匯率計算'!B4))-(E$22+(F$22*'收入項 - 匯率計算'!B3)+G$22*'收入項 - 匯率計算'!B4)</f>
        <v>0</v>
      </c>
      <c r="F26" s="154"/>
      <c r="G26" s="154"/>
      <c r="H26" s="154"/>
      <c r="I26" s="158"/>
      <c r="J26" s="158"/>
      <c r="K26" s="158"/>
      <c r="L26" s="1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62.xml><?xml version="1.0" encoding="utf-8"?>
<worksheet xmlns:r="http://schemas.openxmlformats.org/officeDocument/2006/relationships" xmlns="http://schemas.openxmlformats.org/spreadsheetml/2006/main">
  <sheetPr>
    <pageSetUpPr fitToPage="1"/>
  </sheetPr>
  <dimension ref="A2:O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224" customWidth="1"/>
    <col min="2" max="2" width="16.3516" style="224" customWidth="1"/>
    <col min="3" max="3" width="22.5469" style="224" customWidth="1"/>
    <col min="4" max="8" width="16.3516" style="224" customWidth="1"/>
    <col min="9" max="9" width="8.07812" style="224" customWidth="1"/>
    <col min="10" max="10" width="16.3516" style="224" customWidth="1"/>
    <col min="11" max="11" width="6.35938" style="224" customWidth="1"/>
    <col min="12" max="12" width="6.57812" style="224" customWidth="1"/>
    <col min="13" max="13" width="16.3516" style="224" customWidth="1"/>
    <col min="14" max="14" width="50.1562" style="224" customWidth="1"/>
    <col min="15" max="15" width="35.6484" style="224" customWidth="1"/>
    <col min="16" max="256" width="16.3516" style="224" customWidth="1"/>
  </cols>
  <sheetData>
    <row r="1" ht="31" customHeight="1">
      <c r="A1" t="s" s="7">
        <v>203</v>
      </c>
      <c r="B1" s="7"/>
      <c r="C1" s="7"/>
      <c r="D1" s="7"/>
      <c r="E1" s="7"/>
      <c r="F1" s="7"/>
      <c r="G1" s="7"/>
      <c r="H1" s="7"/>
      <c r="I1" s="7"/>
      <c r="J1" s="7"/>
      <c r="K1" s="7"/>
      <c r="L1" s="7"/>
      <c r="M1" s="7"/>
      <c r="N1" s="7"/>
      <c r="O1" s="7"/>
    </row>
    <row r="2" ht="22.55" customHeight="1">
      <c r="A2" t="s" s="9">
        <v>139</v>
      </c>
      <c r="B2" t="s" s="9">
        <v>140</v>
      </c>
      <c r="C2" t="s" s="9">
        <v>50</v>
      </c>
      <c r="D2" t="s" s="9">
        <v>141</v>
      </c>
      <c r="E2" t="s" s="9">
        <v>8</v>
      </c>
      <c r="F2" t="s" s="9">
        <v>7</v>
      </c>
      <c r="G2" t="s" s="9">
        <v>205</v>
      </c>
      <c r="H2" t="s" s="9">
        <v>9</v>
      </c>
      <c r="I2" t="s" s="9">
        <v>146</v>
      </c>
      <c r="J2" t="s" s="9">
        <v>10</v>
      </c>
      <c r="K2" t="s" s="9">
        <v>147</v>
      </c>
      <c r="L2" t="s" s="9">
        <v>206</v>
      </c>
      <c r="M2" t="s" s="9">
        <v>207</v>
      </c>
      <c r="N2" t="s" s="9">
        <v>148</v>
      </c>
      <c r="O2" t="s" s="9">
        <v>149</v>
      </c>
    </row>
    <row r="3" ht="22.55" customHeight="1">
      <c r="A3" s="225">
        <v>20190801</v>
      </c>
      <c r="B3" s="226"/>
      <c r="C3" t="s" s="227">
        <v>208</v>
      </c>
      <c r="D3" s="228"/>
      <c r="E3" s="229"/>
      <c r="F3" s="229">
        <v>0</v>
      </c>
      <c r="G3" s="229"/>
      <c r="H3" s="229">
        <f>F3-E3</f>
        <v>0</v>
      </c>
      <c r="I3" s="47"/>
      <c r="J3" s="47"/>
      <c r="K3" s="47"/>
      <c r="L3" s="47"/>
      <c r="M3" s="47"/>
      <c r="N3" s="47"/>
      <c r="O3" s="47"/>
    </row>
    <row r="4" ht="20.35" customHeight="1">
      <c r="A4" s="92"/>
      <c r="B4" s="230"/>
      <c r="C4" s="62"/>
      <c r="D4" s="62"/>
      <c r="E4" s="102"/>
      <c r="F4" s="102"/>
      <c r="G4" s="102"/>
      <c r="H4" s="102">
        <f>H3+E4+F4</f>
        <v>0</v>
      </c>
      <c r="I4" s="62"/>
      <c r="J4" s="62"/>
      <c r="K4" s="62"/>
      <c r="L4" s="62"/>
      <c r="M4" s="62"/>
      <c r="N4" s="62"/>
      <c r="O4" s="62"/>
    </row>
    <row r="5" ht="20.55" customHeight="1">
      <c r="A5" s="92"/>
      <c r="B5" s="231"/>
      <c r="C5" s="232"/>
      <c r="D5" s="62"/>
      <c r="E5" s="233"/>
      <c r="F5" s="102"/>
      <c r="G5" s="102"/>
      <c r="H5" s="102">
        <f>H4+E5+F5</f>
        <v>0</v>
      </c>
      <c r="I5" s="62"/>
      <c r="J5" s="62"/>
      <c r="K5" s="62"/>
      <c r="L5" s="62"/>
      <c r="M5" s="62"/>
      <c r="N5" s="62"/>
      <c r="O5" s="62"/>
    </row>
    <row r="6" ht="20.75" customHeight="1">
      <c r="A6" s="234"/>
      <c r="B6" s="235"/>
      <c r="C6" s="236"/>
      <c r="D6" s="74"/>
      <c r="E6" s="237"/>
      <c r="F6" s="238"/>
      <c r="G6" s="102"/>
      <c r="H6" s="102">
        <f>H5+E6+F6</f>
        <v>0</v>
      </c>
      <c r="I6" s="62"/>
      <c r="J6" s="62"/>
      <c r="K6" s="62"/>
      <c r="L6" s="62"/>
      <c r="M6" s="62"/>
      <c r="N6" s="62"/>
      <c r="O6" s="62"/>
    </row>
    <row r="7" ht="20.75" customHeight="1">
      <c r="A7" s="92"/>
      <c r="B7" s="239"/>
      <c r="C7" s="235"/>
      <c r="D7" s="240"/>
      <c r="E7" s="241"/>
      <c r="F7" s="102"/>
      <c r="G7" s="102"/>
      <c r="H7" s="102">
        <f>H6+E7+F7</f>
        <v>0</v>
      </c>
      <c r="I7" s="62"/>
      <c r="J7" s="62"/>
      <c r="K7" s="62"/>
      <c r="L7" s="62"/>
      <c r="M7" s="62"/>
      <c r="N7" s="62"/>
      <c r="O7" s="62"/>
    </row>
    <row r="8" ht="20.75" customHeight="1">
      <c r="A8" s="92"/>
      <c r="B8" s="230"/>
      <c r="C8" s="242"/>
      <c r="D8" s="179"/>
      <c r="E8" s="238"/>
      <c r="F8" s="102"/>
      <c r="G8" s="102"/>
      <c r="H8" s="102">
        <f>H7+E8+F8</f>
        <v>0</v>
      </c>
      <c r="I8" s="62"/>
      <c r="J8" s="62"/>
      <c r="K8" s="62"/>
      <c r="L8" s="62"/>
      <c r="M8" s="62"/>
      <c r="N8" s="62"/>
      <c r="O8" s="62"/>
    </row>
    <row r="9" ht="20.75" customHeight="1">
      <c r="A9" s="243"/>
      <c r="B9" s="244"/>
      <c r="C9" s="245"/>
      <c r="D9" s="179"/>
      <c r="E9" s="246"/>
      <c r="F9" s="247"/>
      <c r="G9" s="247"/>
      <c r="H9" s="247">
        <f>H8+E9+F9</f>
        <v>0</v>
      </c>
      <c r="I9" s="50"/>
      <c r="J9" s="50"/>
      <c r="K9" s="50"/>
      <c r="L9" s="50"/>
      <c r="M9" s="50"/>
      <c r="N9" s="50"/>
      <c r="O9" s="50"/>
    </row>
    <row r="10" ht="20.55" customHeight="1">
      <c r="A10" s="51"/>
      <c r="B10" s="51"/>
      <c r="C10" s="51"/>
      <c r="D10" s="248"/>
      <c r="E10" s="249">
        <f>SUM(E3:E9)</f>
        <v>0</v>
      </c>
      <c r="F10" s="249">
        <f>SUM(F3:F9)</f>
        <v>0</v>
      </c>
      <c r="G10" s="51"/>
      <c r="H10" s="249">
        <f>E$10+F$10</f>
        <v>0</v>
      </c>
      <c r="I10" s="51"/>
      <c r="J10" s="51"/>
      <c r="K10" s="51"/>
      <c r="L10" s="51"/>
      <c r="M10" s="51"/>
      <c r="N10" s="51"/>
      <c r="O10" s="51"/>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D8"/>
  <sheetViews>
    <sheetView workbookViewId="0" showGridLines="0" defaultGridColor="1"/>
  </sheetViews>
  <sheetFormatPr defaultColWidth="11.2896" defaultRowHeight="13.9" customHeight="1" outlineLevelRow="0" outlineLevelCol="0"/>
  <cols>
    <col min="1" max="1" width="11.2969" style="250" customWidth="1"/>
    <col min="2" max="2" width="17.5938" style="250" customWidth="1"/>
    <col min="3" max="3" width="12.7812" style="250" customWidth="1"/>
    <col min="4" max="4" width="44.5781" style="250" customWidth="1"/>
    <col min="5" max="256" width="11.2969" style="250" customWidth="1"/>
  </cols>
  <sheetData>
    <row r="1" ht="21.8" customHeight="1">
      <c r="A1" t="s" s="251">
        <v>211</v>
      </c>
      <c r="B1" s="252"/>
      <c r="C1" s="252"/>
      <c r="D1" s="252"/>
    </row>
    <row r="2" ht="21.8" customHeight="1">
      <c r="A2" t="s" s="253">
        <v>212</v>
      </c>
      <c r="B2" s="252"/>
      <c r="C2" s="252"/>
      <c r="D2" s="252"/>
    </row>
    <row r="3" ht="19" customHeight="1">
      <c r="A3" t="s" s="254">
        <v>213</v>
      </c>
      <c r="B3" t="s" s="254">
        <v>214</v>
      </c>
      <c r="C3" t="s" s="254">
        <v>215</v>
      </c>
      <c r="D3" t="s" s="254">
        <v>148</v>
      </c>
    </row>
    <row r="4" ht="19" customHeight="1">
      <c r="A4" t="s" s="255">
        <v>216</v>
      </c>
      <c r="B4" s="256"/>
      <c r="C4" s="257">
        <v>300000</v>
      </c>
      <c r="D4" s="256"/>
    </row>
    <row r="5" ht="19" customHeight="1">
      <c r="A5" t="s" s="255">
        <v>217</v>
      </c>
      <c r="B5" s="256"/>
      <c r="C5" s="257"/>
      <c r="D5" s="256"/>
    </row>
    <row r="6" ht="20" customHeight="1">
      <c r="A6" t="s" s="258">
        <v>218</v>
      </c>
      <c r="B6" s="259"/>
      <c r="C6" s="260"/>
      <c r="D6" s="259"/>
    </row>
    <row r="7" ht="19.5" customHeight="1">
      <c r="A7" s="261"/>
      <c r="B7" t="s" s="262">
        <v>219</v>
      </c>
      <c r="C7" s="263">
        <f>SUM(C4:C6)</f>
        <v>300000</v>
      </c>
      <c r="D7" s="264"/>
    </row>
    <row r="8" ht="8" customHeight="1">
      <c r="A8" s="265"/>
      <c r="B8" s="266"/>
      <c r="C8" s="266"/>
      <c r="D8" s="267"/>
    </row>
  </sheetData>
  <mergeCells count="3">
    <mergeCell ref="A8:D8"/>
    <mergeCell ref="A1:D1"/>
    <mergeCell ref="A2:D2"/>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F12"/>
  <sheetViews>
    <sheetView workbookViewId="0" showGridLines="0" defaultGridColor="1"/>
  </sheetViews>
  <sheetFormatPr defaultColWidth="11.2896" defaultRowHeight="13.9" customHeight="1" outlineLevelRow="0" outlineLevelCol="0"/>
  <cols>
    <col min="1" max="1" width="11.2969" style="268" customWidth="1"/>
    <col min="2" max="2" width="17.5938" style="268" customWidth="1"/>
    <col min="3" max="5" width="12.7812" style="268" customWidth="1"/>
    <col min="6" max="6" width="44.5781" style="268" customWidth="1"/>
    <col min="7" max="256" width="11.2969" style="268" customWidth="1"/>
  </cols>
  <sheetData>
    <row r="1" ht="21.8" customHeight="1">
      <c r="A1" t="s" s="253">
        <v>222</v>
      </c>
      <c r="B1" s="252"/>
      <c r="C1" s="252"/>
      <c r="D1" s="252"/>
      <c r="E1" s="252"/>
      <c r="F1" s="252"/>
    </row>
    <row r="2" ht="19" customHeight="1">
      <c r="A2" t="s" s="254">
        <v>213</v>
      </c>
      <c r="B2" t="s" s="254">
        <v>214</v>
      </c>
      <c r="C2" t="s" s="254">
        <v>215</v>
      </c>
      <c r="D2" t="s" s="254">
        <v>223</v>
      </c>
      <c r="E2" t="s" s="254">
        <v>224</v>
      </c>
      <c r="F2" t="s" s="254">
        <v>148</v>
      </c>
    </row>
    <row r="3" ht="19" customHeight="1">
      <c r="A3" t="s" s="269">
        <v>225</v>
      </c>
      <c r="B3" s="252"/>
      <c r="C3" s="252"/>
      <c r="D3" s="252"/>
      <c r="E3" s="252"/>
      <c r="F3" s="252"/>
    </row>
    <row r="4" ht="19" customHeight="1">
      <c r="A4" s="270"/>
      <c r="B4" t="s" s="271">
        <v>226</v>
      </c>
      <c r="C4" s="257">
        <f t="shared" si="0" ref="C4:C7">150*5*5*4*6</f>
        <v>90000</v>
      </c>
      <c r="D4" s="257">
        <v>0</v>
      </c>
      <c r="E4" s="257">
        <v>0</v>
      </c>
      <c r="F4" t="s" s="271">
        <v>227</v>
      </c>
    </row>
    <row r="5" ht="19" customHeight="1">
      <c r="A5" s="270"/>
      <c r="B5" t="s" s="271">
        <v>228</v>
      </c>
      <c r="C5" s="257">
        <f t="shared" si="1" ref="C5:C8">2500*4</f>
        <v>10000</v>
      </c>
      <c r="D5" s="257">
        <v>0</v>
      </c>
      <c r="E5" s="257">
        <v>0</v>
      </c>
      <c r="F5" s="272"/>
    </row>
    <row r="6" ht="19" customHeight="1">
      <c r="A6" s="270"/>
      <c r="B6" t="s" s="271">
        <v>229</v>
      </c>
      <c r="C6" s="257">
        <f>2000*15</f>
        <v>30000</v>
      </c>
      <c r="D6" s="257">
        <v>0</v>
      </c>
      <c r="E6" s="257">
        <v>0</v>
      </c>
      <c r="F6" s="272"/>
    </row>
    <row r="7" ht="19" customHeight="1">
      <c r="A7" s="270"/>
      <c r="B7" t="s" s="271">
        <v>230</v>
      </c>
      <c r="C7" s="257">
        <f t="shared" si="0"/>
        <v>90000</v>
      </c>
      <c r="D7" s="257">
        <v>0</v>
      </c>
      <c r="E7" s="257">
        <v>0</v>
      </c>
      <c r="F7" t="s" s="271">
        <v>227</v>
      </c>
    </row>
    <row r="8" ht="19" customHeight="1">
      <c r="A8" s="270"/>
      <c r="B8" t="s" s="271">
        <v>231</v>
      </c>
      <c r="C8" s="257">
        <f t="shared" si="1"/>
        <v>10000</v>
      </c>
      <c r="D8" s="257">
        <v>0</v>
      </c>
      <c r="E8" s="257">
        <v>0</v>
      </c>
      <c r="F8" s="272"/>
    </row>
    <row r="9" ht="19" customHeight="1">
      <c r="A9" s="270"/>
      <c r="B9" t="s" s="271">
        <v>232</v>
      </c>
      <c r="C9" s="257">
        <v>0</v>
      </c>
      <c r="D9" s="257">
        <v>0</v>
      </c>
      <c r="E9" s="257">
        <v>0</v>
      </c>
      <c r="F9" s="272"/>
    </row>
    <row r="10" ht="19" customHeight="1">
      <c r="A10" s="273"/>
      <c r="B10" t="s" s="271">
        <v>233</v>
      </c>
      <c r="C10" s="257">
        <v>0</v>
      </c>
      <c r="D10" s="257">
        <v>0</v>
      </c>
      <c r="E10" s="257">
        <v>0</v>
      </c>
      <c r="F10" t="s" s="271">
        <v>234</v>
      </c>
    </row>
    <row r="11" ht="20" customHeight="1">
      <c r="A11" s="274"/>
      <c r="B11" t="s" s="275">
        <v>235</v>
      </c>
      <c r="C11" s="260">
        <v>0</v>
      </c>
      <c r="D11" s="260">
        <v>0</v>
      </c>
      <c r="E11" s="260">
        <v>0</v>
      </c>
      <c r="F11" t="s" s="275">
        <v>236</v>
      </c>
    </row>
    <row r="12" ht="20" customHeight="1">
      <c r="A12" s="276"/>
      <c r="B12" t="s" s="277">
        <v>9</v>
      </c>
      <c r="C12" s="278">
        <f>SUM(C4:C11)</f>
        <v>230000</v>
      </c>
      <c r="D12" s="278">
        <f>SUM(D4:D11)</f>
        <v>0</v>
      </c>
      <c r="E12" s="278">
        <f>SUM(E4:E11)</f>
        <v>0</v>
      </c>
      <c r="F12" s="276"/>
    </row>
  </sheetData>
  <mergeCells count="2">
    <mergeCell ref="A1:F1"/>
    <mergeCell ref="A3:F3"/>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F9"/>
  <sheetViews>
    <sheetView workbookViewId="0" showGridLines="0" defaultGridColor="1"/>
  </sheetViews>
  <sheetFormatPr defaultColWidth="11.2896" defaultRowHeight="13.9" customHeight="1" outlineLevelRow="0" outlineLevelCol="0"/>
  <cols>
    <col min="1" max="1" width="11.2969" style="279" customWidth="1"/>
    <col min="2" max="2" width="17.5938" style="279" customWidth="1"/>
    <col min="3" max="5" width="12.7812" style="279" customWidth="1"/>
    <col min="6" max="6" width="44.5781" style="279" customWidth="1"/>
    <col min="7" max="256" width="11.2969" style="279" customWidth="1"/>
  </cols>
  <sheetData>
    <row r="1" ht="19" customHeight="1">
      <c r="A1" t="s" s="269">
        <v>239</v>
      </c>
      <c r="B1" s="252"/>
      <c r="C1" s="252"/>
      <c r="D1" s="252"/>
      <c r="E1" s="252"/>
      <c r="F1" s="252"/>
    </row>
    <row r="2" ht="33.25" customHeight="1">
      <c r="A2" t="s" s="255">
        <v>240</v>
      </c>
      <c r="B2" t="s" s="271">
        <v>241</v>
      </c>
      <c r="C2" s="257">
        <v>0</v>
      </c>
      <c r="D2" s="257">
        <v>0</v>
      </c>
      <c r="E2" s="257">
        <v>0</v>
      </c>
      <c r="F2" t="s" s="271">
        <v>242</v>
      </c>
    </row>
    <row r="3" ht="19" customHeight="1">
      <c r="A3" s="270"/>
      <c r="B3" t="s" s="271">
        <v>243</v>
      </c>
      <c r="C3" s="257">
        <v>0</v>
      </c>
      <c r="D3" s="257">
        <v>0</v>
      </c>
      <c r="E3" s="257">
        <v>0</v>
      </c>
      <c r="F3" t="s" s="271">
        <v>244</v>
      </c>
    </row>
    <row r="4" ht="19" customHeight="1">
      <c r="A4" s="273"/>
      <c r="B4" t="s" s="271">
        <v>245</v>
      </c>
      <c r="C4" s="257">
        <v>0</v>
      </c>
      <c r="D4" s="257">
        <v>0</v>
      </c>
      <c r="E4" s="257">
        <v>0</v>
      </c>
      <c r="F4" t="s" s="271">
        <v>246</v>
      </c>
    </row>
    <row r="5" ht="19" customHeight="1">
      <c r="A5" t="s" s="255">
        <v>247</v>
      </c>
      <c r="B5" t="s" s="271">
        <v>248</v>
      </c>
      <c r="C5" s="257">
        <v>0</v>
      </c>
      <c r="D5" s="257">
        <v>0</v>
      </c>
      <c r="E5" s="257">
        <v>0</v>
      </c>
      <c r="F5" t="s" s="271">
        <v>249</v>
      </c>
    </row>
    <row r="6" ht="19" customHeight="1">
      <c r="A6" t="s" s="255">
        <v>250</v>
      </c>
      <c r="B6" t="s" s="271">
        <v>251</v>
      </c>
      <c r="C6" s="257">
        <v>10000</v>
      </c>
      <c r="D6" s="257"/>
      <c r="E6" s="257"/>
      <c r="F6" s="272"/>
    </row>
    <row r="7" ht="47.55" customHeight="1">
      <c r="A7" t="s" s="255">
        <v>252</v>
      </c>
      <c r="B7" t="s" s="271">
        <v>253</v>
      </c>
      <c r="C7" s="257">
        <v>10000</v>
      </c>
      <c r="D7" s="257">
        <v>0</v>
      </c>
      <c r="E7" s="257">
        <v>0</v>
      </c>
      <c r="F7" t="s" s="271">
        <v>254</v>
      </c>
    </row>
    <row r="8" ht="20" customHeight="1">
      <c r="A8" t="s" s="258">
        <v>255</v>
      </c>
      <c r="B8" t="s" s="275">
        <v>255</v>
      </c>
      <c r="C8" s="260">
        <f>10000*2</f>
        <v>20000</v>
      </c>
      <c r="D8" s="260">
        <v>0</v>
      </c>
      <c r="E8" s="260">
        <v>0</v>
      </c>
      <c r="F8" t="s" s="280">
        <v>256</v>
      </c>
    </row>
    <row r="9" ht="20" customHeight="1">
      <c r="A9" s="276"/>
      <c r="B9" t="s" s="277">
        <v>9</v>
      </c>
      <c r="C9" s="278">
        <f>SUM(C2:C8)</f>
        <v>40000</v>
      </c>
      <c r="D9" s="278">
        <f>SUM(D2:D8)</f>
        <v>0</v>
      </c>
      <c r="E9" s="278">
        <f>SUM(E2:E8)</f>
        <v>0</v>
      </c>
      <c r="F9" s="276"/>
    </row>
  </sheetData>
  <mergeCells count="1">
    <mergeCell ref="A1:F1"/>
  </mergeCells>
  <hyperlinks>
    <hyperlink ref="F7"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F5"/>
  <sheetViews>
    <sheetView workbookViewId="0" showGridLines="0" defaultGridColor="1"/>
  </sheetViews>
  <sheetFormatPr defaultColWidth="11.2896" defaultRowHeight="13.9" customHeight="1" outlineLevelRow="0" outlineLevelCol="0"/>
  <cols>
    <col min="1" max="1" width="11.2969" style="281" customWidth="1"/>
    <col min="2" max="2" width="17.5938" style="281" customWidth="1"/>
    <col min="3" max="5" width="12.7812" style="281" customWidth="1"/>
    <col min="6" max="6" width="44.5781" style="281" customWidth="1"/>
    <col min="7" max="256" width="11.2969" style="281" customWidth="1"/>
  </cols>
  <sheetData>
    <row r="1" ht="19" customHeight="1">
      <c r="A1" t="s" s="269">
        <v>259</v>
      </c>
      <c r="B1" s="252"/>
      <c r="C1" s="252"/>
      <c r="D1" s="252"/>
      <c r="E1" s="252"/>
      <c r="F1" s="252"/>
    </row>
    <row r="2" ht="19" customHeight="1">
      <c r="A2" s="270"/>
      <c r="B2" t="s" s="271">
        <v>260</v>
      </c>
      <c r="C2" s="257">
        <f>10000</f>
        <v>10000</v>
      </c>
      <c r="D2" s="257">
        <v>0</v>
      </c>
      <c r="E2" s="257">
        <v>0</v>
      </c>
      <c r="F2" t="s" s="282">
        <v>261</v>
      </c>
    </row>
    <row r="3" ht="19" customHeight="1">
      <c r="A3" s="270"/>
      <c r="B3" t="s" s="271">
        <v>262</v>
      </c>
      <c r="C3" s="257">
        <f>8000</f>
        <v>8000</v>
      </c>
      <c r="D3" s="257">
        <v>0</v>
      </c>
      <c r="E3" s="257">
        <v>0</v>
      </c>
      <c r="F3" t="s" s="282">
        <v>263</v>
      </c>
    </row>
    <row r="4" ht="20" customHeight="1">
      <c r="A4" s="283"/>
      <c r="B4" t="s" s="275">
        <v>264</v>
      </c>
      <c r="C4" s="260">
        <f>5000</f>
        <v>5000</v>
      </c>
      <c r="D4" s="260">
        <v>0</v>
      </c>
      <c r="E4" s="260">
        <v>0</v>
      </c>
      <c r="F4" t="s" s="280">
        <v>265</v>
      </c>
    </row>
    <row r="5" ht="20" customHeight="1">
      <c r="A5" s="284"/>
      <c r="B5" t="s" s="277">
        <v>9</v>
      </c>
      <c r="C5" s="278">
        <f>SUM(C2:C4)</f>
        <v>23000</v>
      </c>
      <c r="D5" s="278">
        <f>SUM(D2:D4)</f>
        <v>0</v>
      </c>
      <c r="E5" s="278">
        <f>SUM(E2:E4)</f>
        <v>0</v>
      </c>
      <c r="F5" s="276"/>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F7"/>
  <sheetViews>
    <sheetView workbookViewId="0" showGridLines="0" defaultGridColor="1"/>
  </sheetViews>
  <sheetFormatPr defaultColWidth="11.2896" defaultRowHeight="13.9" customHeight="1" outlineLevelRow="0" outlineLevelCol="0"/>
  <cols>
    <col min="1" max="1" width="11.2969" style="285" customWidth="1"/>
    <col min="2" max="2" width="17.5938" style="285" customWidth="1"/>
    <col min="3" max="5" width="12.7812" style="285" customWidth="1"/>
    <col min="6" max="6" width="44.5781" style="285" customWidth="1"/>
    <col min="7" max="256" width="11.2969" style="285" customWidth="1"/>
  </cols>
  <sheetData>
    <row r="1" ht="19" customHeight="1">
      <c r="A1" t="s" s="269">
        <v>268</v>
      </c>
      <c r="B1" s="252"/>
      <c r="C1" s="252"/>
      <c r="D1" s="252"/>
      <c r="E1" s="252"/>
      <c r="F1" s="252"/>
    </row>
    <row r="2" ht="20" customHeight="1">
      <c r="A2" s="283"/>
      <c r="B2" t="s" s="275">
        <v>269</v>
      </c>
      <c r="C2" s="260">
        <v>0</v>
      </c>
      <c r="D2" s="260">
        <v>0</v>
      </c>
      <c r="E2" s="260">
        <v>0</v>
      </c>
      <c r="F2" t="s" s="280">
        <v>270</v>
      </c>
    </row>
    <row r="3" ht="21" customHeight="1">
      <c r="A3" s="286"/>
      <c r="B3" t="s" s="287">
        <v>9</v>
      </c>
      <c r="C3" s="288">
        <f>SUM(C2:C2)</f>
        <v>0</v>
      </c>
      <c r="D3" s="288">
        <f>SUM(D2:D2)</f>
        <v>0</v>
      </c>
      <c r="E3" s="288">
        <f>SUM(E2:E2)</f>
        <v>0</v>
      </c>
      <c r="F3" s="289"/>
    </row>
    <row r="4" ht="19.5" customHeight="1">
      <c r="A4" s="290"/>
      <c r="B4" t="s" s="291">
        <v>271</v>
      </c>
      <c r="C4" s="292">
        <f>'作品A - 支出 - 人事費'!C12+'作品A - 支出 - 製作費-1'!C9+'作品A - 支出 - 事務費'!C5+C3</f>
        <v>293000</v>
      </c>
      <c r="D4" s="293">
        <f>'作品A - 支出 - 人事費'!D12+'作品A - 支出 - 製作費-1'!D9+'作品A - 支出 - 事務費'!D5+D3</f>
        <v>0</v>
      </c>
      <c r="E4" s="293">
        <f>'作品A - 支出 - 人事費'!E12+'作品A - 支出 - 製作費-1'!E9+'作品A - 支出 - 事務費'!E5+E3</f>
        <v>0</v>
      </c>
      <c r="F4" s="294"/>
    </row>
    <row r="5" ht="8" customHeight="1">
      <c r="A5" s="295"/>
      <c r="B5" s="266"/>
      <c r="C5" s="266"/>
      <c r="D5" s="266"/>
      <c r="E5" s="266"/>
      <c r="F5" s="267"/>
    </row>
    <row r="6" ht="19.85" customHeight="1">
      <c r="A6" s="296"/>
      <c r="B6" t="s" s="297">
        <v>272</v>
      </c>
      <c r="C6" s="298">
        <f>'作品A - 收入'!C7-C4</f>
        <v>7000</v>
      </c>
      <c r="D6" s="298">
        <f>'作品A - 收入'!C7-D4-E$4</f>
        <v>300000</v>
      </c>
      <c r="E6" s="299"/>
      <c r="F6" s="300"/>
    </row>
    <row r="7" ht="19.85" customHeight="1">
      <c r="A7" s="296"/>
      <c r="B7" s="301"/>
      <c r="C7" s="299"/>
      <c r="D7" s="299"/>
      <c r="E7" s="299"/>
      <c r="F7" s="300"/>
    </row>
  </sheetData>
  <mergeCells count="2">
    <mergeCell ref="A5:F5"/>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2:G31"/>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11.8203" style="302" customWidth="1"/>
    <col min="2" max="2" width="20.2109" style="302" customWidth="1"/>
    <col min="3" max="4" width="19.3359" style="302" customWidth="1"/>
    <col min="5" max="6" width="15.9844" style="302" customWidth="1"/>
    <col min="7" max="7" width="51.4062" style="302" customWidth="1"/>
    <col min="8" max="256" width="11.8203" style="302" customWidth="1"/>
  </cols>
  <sheetData>
    <row r="1" ht="23" customHeight="1">
      <c r="A1" t="s" s="7">
        <v>274</v>
      </c>
      <c r="B1" s="7"/>
      <c r="C1" s="7"/>
      <c r="D1" s="7"/>
      <c r="E1" s="7"/>
      <c r="F1" s="7"/>
      <c r="G1" s="7"/>
    </row>
    <row r="2" ht="22.3" customHeight="1">
      <c r="A2" t="s" s="303">
        <v>276</v>
      </c>
      <c r="B2" t="s" s="303">
        <v>140</v>
      </c>
      <c r="C2" t="s" s="303">
        <v>50</v>
      </c>
      <c r="D2" t="s" s="303">
        <v>141</v>
      </c>
      <c r="E2" t="s" s="303">
        <v>28</v>
      </c>
      <c r="F2" t="s" s="303">
        <v>277</v>
      </c>
      <c r="G2" t="s" s="303">
        <v>149</v>
      </c>
    </row>
    <row r="3" ht="22.25" customHeight="1">
      <c r="A3" t="s" s="304">
        <v>278</v>
      </c>
      <c r="B3" t="s" s="305">
        <v>279</v>
      </c>
      <c r="C3" t="s" s="305">
        <v>280</v>
      </c>
      <c r="D3" t="s" s="305">
        <v>281</v>
      </c>
      <c r="E3" s="306"/>
      <c r="F3" s="306">
        <f>E3*C30</f>
        <v>0</v>
      </c>
      <c r="G3" s="307"/>
    </row>
    <row r="4" ht="22.25" customHeight="1">
      <c r="A4" s="308"/>
      <c r="B4" s="309"/>
      <c r="C4" t="s" s="310">
        <v>282</v>
      </c>
      <c r="D4" t="s" s="310">
        <v>283</v>
      </c>
      <c r="E4" s="311"/>
      <c r="F4" s="311">
        <f>E4*C30</f>
        <v>0</v>
      </c>
      <c r="G4" s="312"/>
    </row>
    <row r="5" ht="22.25" customHeight="1">
      <c r="A5" s="308"/>
      <c r="B5" s="307"/>
      <c r="C5" t="s" s="305">
        <v>284</v>
      </c>
      <c r="D5" t="s" s="305">
        <v>285</v>
      </c>
      <c r="E5" s="306"/>
      <c r="F5" s="306">
        <f>E5*C30</f>
        <v>0</v>
      </c>
      <c r="G5" s="307"/>
    </row>
    <row r="6" ht="22.25" customHeight="1">
      <c r="A6" s="308"/>
      <c r="B6" s="309"/>
      <c r="C6" t="s" s="310">
        <v>286</v>
      </c>
      <c r="D6" t="s" s="310">
        <v>287</v>
      </c>
      <c r="E6" s="311"/>
      <c r="F6" s="311">
        <f>E6*C30</f>
        <v>0</v>
      </c>
      <c r="G6" s="309"/>
    </row>
    <row r="7" ht="22.25" customHeight="1">
      <c r="A7" s="308"/>
      <c r="B7" s="307"/>
      <c r="C7" t="s" s="305">
        <v>288</v>
      </c>
      <c r="D7" t="s" s="305">
        <v>289</v>
      </c>
      <c r="E7" s="306"/>
      <c r="F7" s="306">
        <f>E7*C30</f>
        <v>0</v>
      </c>
      <c r="G7" s="307"/>
    </row>
    <row r="8" ht="22.25" customHeight="1">
      <c r="A8" t="s" s="304">
        <v>278</v>
      </c>
      <c r="B8" t="s" s="310">
        <v>290</v>
      </c>
      <c r="C8" t="s" s="310">
        <v>280</v>
      </c>
      <c r="D8" t="s" s="310">
        <v>281</v>
      </c>
      <c r="E8" s="311"/>
      <c r="F8" s="311">
        <f>E8*C30</f>
        <v>0</v>
      </c>
      <c r="G8" s="309"/>
    </row>
    <row r="9" ht="22.25" customHeight="1">
      <c r="A9" s="308"/>
      <c r="B9" s="307"/>
      <c r="C9" t="s" s="305">
        <v>282</v>
      </c>
      <c r="D9" t="s" s="305">
        <v>283</v>
      </c>
      <c r="E9" s="306"/>
      <c r="F9" s="306">
        <f>E9*C30</f>
        <v>0</v>
      </c>
      <c r="G9" s="307"/>
    </row>
    <row r="10" ht="22.25" customHeight="1">
      <c r="A10" s="308"/>
      <c r="B10" s="309"/>
      <c r="C10" t="s" s="310">
        <v>284</v>
      </c>
      <c r="D10" t="s" s="310">
        <v>285</v>
      </c>
      <c r="E10" s="311"/>
      <c r="F10" s="311">
        <f>E10*C30</f>
        <v>0</v>
      </c>
      <c r="G10" s="309"/>
    </row>
    <row r="11" ht="22.25" customHeight="1">
      <c r="A11" s="308"/>
      <c r="B11" s="307"/>
      <c r="C11" t="s" s="305">
        <v>286</v>
      </c>
      <c r="D11" t="s" s="305">
        <v>287</v>
      </c>
      <c r="E11" s="306"/>
      <c r="F11" s="306">
        <f>E11*C30</f>
        <v>0</v>
      </c>
      <c r="G11" s="307"/>
    </row>
    <row r="12" ht="22.25" customHeight="1">
      <c r="A12" s="308"/>
      <c r="B12" s="309"/>
      <c r="C12" t="s" s="310">
        <v>288</v>
      </c>
      <c r="D12" t="s" s="310">
        <v>289</v>
      </c>
      <c r="E12" s="311"/>
      <c r="F12" s="311">
        <f>E12*C30</f>
        <v>0</v>
      </c>
      <c r="G12" s="309"/>
    </row>
    <row r="13" ht="22.25" customHeight="1">
      <c r="A13" t="s" s="304">
        <v>278</v>
      </c>
      <c r="B13" t="s" s="305">
        <v>291</v>
      </c>
      <c r="C13" t="s" s="305">
        <v>280</v>
      </c>
      <c r="D13" t="s" s="305">
        <v>281</v>
      </c>
      <c r="E13" s="306"/>
      <c r="F13" s="306">
        <f>E13*C30</f>
        <v>0</v>
      </c>
      <c r="G13" s="307"/>
    </row>
    <row r="14" ht="22.25" customHeight="1">
      <c r="A14" s="308"/>
      <c r="B14" s="309"/>
      <c r="C14" t="s" s="310">
        <v>282</v>
      </c>
      <c r="D14" t="s" s="310">
        <v>283</v>
      </c>
      <c r="E14" s="311"/>
      <c r="F14" s="311">
        <f>E14*C30</f>
        <v>0</v>
      </c>
      <c r="G14" s="309"/>
    </row>
    <row r="15" ht="22.25" customHeight="1">
      <c r="A15" s="308"/>
      <c r="B15" s="307"/>
      <c r="C15" t="s" s="305">
        <v>284</v>
      </c>
      <c r="D15" t="s" s="305">
        <v>285</v>
      </c>
      <c r="E15" s="306"/>
      <c r="F15" s="306">
        <f>E15*C30</f>
        <v>0</v>
      </c>
      <c r="G15" s="307"/>
    </row>
    <row r="16" ht="22.25" customHeight="1">
      <c r="A16" s="308"/>
      <c r="B16" s="309"/>
      <c r="C16" t="s" s="310">
        <v>286</v>
      </c>
      <c r="D16" t="s" s="310">
        <v>287</v>
      </c>
      <c r="E16" s="311"/>
      <c r="F16" s="311">
        <f>E16*C30</f>
        <v>0</v>
      </c>
      <c r="G16" s="309"/>
    </row>
    <row r="17" ht="22.25" customHeight="1">
      <c r="A17" s="308"/>
      <c r="B17" s="307"/>
      <c r="C17" t="s" s="305">
        <v>288</v>
      </c>
      <c r="D17" t="s" s="305">
        <v>289</v>
      </c>
      <c r="E17" s="306"/>
      <c r="F17" s="306">
        <f>E17*C30</f>
        <v>0</v>
      </c>
      <c r="G17" s="307"/>
    </row>
    <row r="18" ht="22.25" customHeight="1">
      <c r="A18" s="313"/>
      <c r="B18" t="s" s="314">
        <v>292</v>
      </c>
      <c r="C18" s="309"/>
      <c r="D18" s="315"/>
      <c r="E18" s="316">
        <f>SUM(E3:E17)</f>
        <v>0</v>
      </c>
      <c r="F18" s="316">
        <f>SUM(F3:F17)</f>
        <v>0</v>
      </c>
      <c r="G18" s="317"/>
    </row>
    <row r="19" ht="22.25" customHeight="1">
      <c r="A19" t="s" s="304">
        <v>278</v>
      </c>
      <c r="B19" s="307"/>
      <c r="C19" t="s" s="305">
        <v>293</v>
      </c>
      <c r="D19" t="s" s="305">
        <v>294</v>
      </c>
      <c r="E19" s="306"/>
      <c r="F19" s="318">
        <f>E19*C30</f>
        <v>0</v>
      </c>
      <c r="G19" s="319"/>
    </row>
    <row r="20" ht="22.25" customHeight="1">
      <c r="A20" t="s" s="304">
        <v>278</v>
      </c>
      <c r="B20" s="309"/>
      <c r="C20" t="s" s="310">
        <v>295</v>
      </c>
      <c r="D20" t="s" s="310">
        <v>294</v>
      </c>
      <c r="E20" s="311"/>
      <c r="F20" s="311">
        <f>E20*C30</f>
        <v>0</v>
      </c>
      <c r="G20" s="320"/>
    </row>
    <row r="21" ht="22.25" customHeight="1">
      <c r="A21" t="s" s="304">
        <v>278</v>
      </c>
      <c r="B21" s="307"/>
      <c r="C21" t="s" s="305">
        <v>296</v>
      </c>
      <c r="D21" t="s" s="305">
        <v>294</v>
      </c>
      <c r="E21" s="306"/>
      <c r="F21" s="306">
        <f>E21*C$30</f>
        <v>0</v>
      </c>
      <c r="G21" s="307"/>
    </row>
    <row r="22" ht="22.25" customHeight="1">
      <c r="A22" t="s" s="304">
        <v>297</v>
      </c>
      <c r="B22" s="309"/>
      <c r="C22" t="s" s="310">
        <v>298</v>
      </c>
      <c r="D22" t="s" s="310">
        <v>294</v>
      </c>
      <c r="E22" s="311"/>
      <c r="F22" s="311">
        <f>E22*C30</f>
        <v>0</v>
      </c>
      <c r="G22" s="309"/>
    </row>
    <row r="23" ht="22.25" customHeight="1">
      <c r="A23" t="s" s="304">
        <v>297</v>
      </c>
      <c r="B23" s="307"/>
      <c r="C23" t="s" s="321">
        <v>299</v>
      </c>
      <c r="D23" t="s" s="321">
        <v>300</v>
      </c>
      <c r="E23" s="322"/>
      <c r="F23" s="322">
        <f>E23*C30</f>
        <v>0</v>
      </c>
      <c r="G23" s="307"/>
    </row>
    <row r="24" ht="22.25" customHeight="1">
      <c r="A24" t="s" s="304">
        <v>297</v>
      </c>
      <c r="B24" s="309"/>
      <c r="C24" t="s" s="321">
        <v>301</v>
      </c>
      <c r="D24" t="s" s="321">
        <v>302</v>
      </c>
      <c r="E24" s="322"/>
      <c r="F24" s="322">
        <f>E24*C30</f>
        <v>0</v>
      </c>
      <c r="G24" t="s" s="310">
        <v>303</v>
      </c>
    </row>
    <row r="25" ht="36.25" customHeight="1">
      <c r="A25" t="s" s="304">
        <v>297</v>
      </c>
      <c r="B25" s="307"/>
      <c r="C25" t="s" s="321">
        <v>304</v>
      </c>
      <c r="D25" t="s" s="321">
        <v>302</v>
      </c>
      <c r="E25" s="322"/>
      <c r="F25" s="322">
        <f>E25*C30</f>
        <v>0</v>
      </c>
      <c r="G25" t="s" s="305">
        <v>305</v>
      </c>
    </row>
    <row r="26" ht="22.25" customHeight="1">
      <c r="A26" t="s" s="304">
        <v>306</v>
      </c>
      <c r="B26" s="309"/>
      <c r="C26" t="s" s="310">
        <v>307</v>
      </c>
      <c r="D26" t="s" s="310">
        <v>294</v>
      </c>
      <c r="E26" s="323"/>
      <c r="F26" s="311">
        <f>E26*C30</f>
        <v>0</v>
      </c>
      <c r="G26" s="324"/>
    </row>
    <row r="27" ht="22.25" customHeight="1">
      <c r="A27" t="s" s="304">
        <v>306</v>
      </c>
      <c r="B27" s="307"/>
      <c r="C27" t="s" s="305">
        <v>308</v>
      </c>
      <c r="D27" t="s" s="305">
        <v>294</v>
      </c>
      <c r="E27" s="307"/>
      <c r="F27" s="325">
        <f>E27*C30</f>
        <v>0</v>
      </c>
      <c r="G27" s="326"/>
    </row>
    <row r="28" ht="22.25" customHeight="1">
      <c r="A28" s="313"/>
      <c r="B28" t="s" s="314">
        <v>309</v>
      </c>
      <c r="C28" s="309"/>
      <c r="D28" s="315"/>
      <c r="E28" s="316">
        <f>SUM(E19:E27)</f>
        <v>0</v>
      </c>
      <c r="F28" s="316">
        <f>SUM(F19:F27)</f>
        <v>0</v>
      </c>
      <c r="G28" s="315"/>
    </row>
    <row r="29" ht="23.1" customHeight="1">
      <c r="A29" t="s" s="327">
        <v>310</v>
      </c>
      <c r="B29" s="328"/>
      <c r="C29" s="328"/>
      <c r="D29" s="328"/>
      <c r="E29" s="329">
        <f>E18+E28</f>
        <v>0</v>
      </c>
      <c r="F29" s="329"/>
      <c r="G29" s="328"/>
    </row>
    <row r="30" ht="24" customHeight="1">
      <c r="A30" t="s" s="330">
        <v>311</v>
      </c>
      <c r="B30" s="331"/>
      <c r="C30" s="332">
        <v>12</v>
      </c>
      <c r="D30" s="333"/>
      <c r="E30" s="334">
        <f>E29*C30</f>
        <v>0</v>
      </c>
      <c r="F30" s="335">
        <f>F18+F28</f>
        <v>0</v>
      </c>
      <c r="G30" t="s" s="336">
        <v>312</v>
      </c>
    </row>
    <row r="31" ht="24" customHeight="1">
      <c r="A31" t="s" s="337">
        <v>313</v>
      </c>
      <c r="B31" s="328"/>
      <c r="C31" s="338">
        <f>E29*12</f>
        <v>0</v>
      </c>
      <c r="D31" s="339"/>
      <c r="E31" t="s" s="340">
        <v>314</v>
      </c>
      <c r="F31" t="s" s="341">
        <v>315</v>
      </c>
      <c r="G31" t="s" s="342">
        <v>316</v>
      </c>
    </row>
  </sheetData>
  <mergeCells count="7">
    <mergeCell ref="A1:G1"/>
    <mergeCell ref="B28:C28"/>
    <mergeCell ref="A29:D29"/>
    <mergeCell ref="A30:B30"/>
    <mergeCell ref="B18:C18"/>
    <mergeCell ref="C30:D30"/>
    <mergeCell ref="A31:B3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2:E7"/>
  <sheetViews>
    <sheetView workbookViewId="0" showGridLines="0" defaultGridColor="1">
      <pane topLeftCell="B3" xSplit="1" ySplit="2" activePane="bottomRight" state="frozen"/>
    </sheetView>
  </sheetViews>
  <sheetFormatPr defaultColWidth="22.1619" defaultRowHeight="18" customHeight="1" outlineLevelRow="0" outlineLevelCol="0"/>
  <cols>
    <col min="1" max="1" width="22.1641" style="343" customWidth="1"/>
    <col min="2" max="2" width="14" style="343" customWidth="1"/>
    <col min="3" max="3" width="13.2266" style="343" customWidth="1"/>
    <col min="4" max="4" width="15.5" style="343" customWidth="1"/>
    <col min="5" max="5" width="19.5078" style="343" customWidth="1"/>
    <col min="6" max="256" width="22.1641" style="343" customWidth="1"/>
  </cols>
  <sheetData>
    <row r="1" ht="23" customHeight="1">
      <c r="A1" t="s" s="7">
        <v>317</v>
      </c>
      <c r="B1" s="7"/>
      <c r="C1" s="7"/>
      <c r="D1" s="7"/>
      <c r="E1" s="7"/>
    </row>
    <row r="2" ht="19.4" customHeight="1">
      <c r="A2" t="s" s="9">
        <v>213</v>
      </c>
      <c r="B2" t="s" s="9">
        <v>319</v>
      </c>
      <c r="C2" t="s" s="9">
        <v>320</v>
      </c>
      <c r="D2" t="s" s="9">
        <v>321</v>
      </c>
      <c r="E2" t="s" s="9">
        <v>322</v>
      </c>
    </row>
    <row r="3" ht="19.4" customHeight="1">
      <c r="A3" t="s" s="33">
        <v>323</v>
      </c>
      <c r="B3" s="147">
        <v>28000</v>
      </c>
      <c r="C3" s="344">
        <v>0.05</v>
      </c>
      <c r="D3" s="148">
        <f>B3*C3</f>
        <v>1400</v>
      </c>
      <c r="E3" s="148">
        <f>B3-D3</f>
        <v>26600</v>
      </c>
    </row>
    <row r="4" ht="19.2" customHeight="1">
      <c r="A4" t="s" s="345">
        <v>324</v>
      </c>
      <c r="B4" s="346"/>
      <c r="C4" s="347">
        <v>0.12</v>
      </c>
      <c r="D4" s="129">
        <f>B4*C4</f>
        <v>0</v>
      </c>
      <c r="E4" s="129">
        <f>B4-D4</f>
        <v>0</v>
      </c>
    </row>
    <row r="5" ht="19.2" customHeight="1">
      <c r="A5" t="s" s="345">
        <v>325</v>
      </c>
      <c r="B5" s="150">
        <v>28000</v>
      </c>
      <c r="C5" s="348">
        <v>0.1</v>
      </c>
      <c r="D5" s="102">
        <f>B5*C5</f>
        <v>2800</v>
      </c>
      <c r="E5" s="102">
        <f>B5-D5</f>
        <v>25200</v>
      </c>
    </row>
    <row r="6" ht="19.2" customHeight="1">
      <c r="A6" t="s" s="345">
        <v>326</v>
      </c>
      <c r="B6" s="94"/>
      <c r="C6" s="347">
        <v>0</v>
      </c>
      <c r="D6" s="129">
        <f>B6*C6</f>
        <v>0</v>
      </c>
      <c r="E6" s="129">
        <f>B6-D6</f>
        <v>0</v>
      </c>
    </row>
    <row r="7" ht="19.2" customHeight="1">
      <c r="A7" t="s" s="345">
        <v>326</v>
      </c>
      <c r="B7" s="93"/>
      <c r="C7" s="348">
        <v>0</v>
      </c>
      <c r="D7" s="102">
        <f>B7*C7</f>
        <v>0</v>
      </c>
      <c r="E7" s="102">
        <f>B7-D7</f>
        <v>0</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5.1484" style="56" customWidth="1"/>
    <col min="2" max="2" width="18.5" style="56" customWidth="1"/>
    <col min="3" max="3" width="16.3516" style="56" customWidth="1"/>
    <col min="4" max="4" width="19.5625" style="56" customWidth="1"/>
    <col min="5" max="256" width="16.3516" style="56" customWidth="1"/>
  </cols>
  <sheetData>
    <row r="1" ht="23" customHeight="1">
      <c r="A1" t="s" s="7">
        <v>11</v>
      </c>
      <c r="B1" s="7"/>
      <c r="C1" s="7"/>
      <c r="D1" s="7"/>
    </row>
    <row r="2" ht="22.35" customHeight="1">
      <c r="A2" t="s" s="57">
        <v>49</v>
      </c>
      <c r="B2" t="s" s="57">
        <v>50</v>
      </c>
      <c r="C2" t="s" s="57">
        <v>28</v>
      </c>
      <c r="D2" s="58"/>
    </row>
    <row r="3" ht="22.35" customHeight="1">
      <c r="A3" t="s" s="59">
        <v>51</v>
      </c>
      <c r="B3" t="s" s="60">
        <v>52</v>
      </c>
      <c r="C3" s="61">
        <f>'2018流水帳 - 2018台幣帳戶流水帳'!H$10</f>
        <v>0</v>
      </c>
      <c r="D3" s="62"/>
    </row>
    <row r="4" ht="22.35" customHeight="1">
      <c r="A4" t="s" s="59">
        <v>53</v>
      </c>
      <c r="B4" s="63"/>
      <c r="C4" s="64">
        <f>C11-C10</f>
        <v>0</v>
      </c>
      <c r="D4" t="s" s="65">
        <v>54</v>
      </c>
    </row>
    <row r="5" ht="22.35" customHeight="1">
      <c r="A5" t="s" s="59">
        <v>55</v>
      </c>
      <c r="B5" s="66">
        <f>'2018外幣流水帳 - 2018 外幣戶頭流水帳（美金）'!G$13</f>
        <v>0</v>
      </c>
      <c r="C5" s="67">
        <f>B5*'收入項 - USD to TWD'!A4</f>
        <v>0</v>
      </c>
      <c r="D5" s="68"/>
    </row>
    <row r="6" ht="22.35" customHeight="1">
      <c r="A6" t="s" s="59">
        <v>56</v>
      </c>
      <c r="B6" s="69">
        <f>'2018外幣流水帳 - 2018 外幣戶頭流水帳（歐元）'!G$10</f>
        <v>0</v>
      </c>
      <c r="C6" s="70">
        <f>B6*'收入項 - EUR to TWD'!A4</f>
        <v>0</v>
      </c>
      <c r="D6" s="71"/>
    </row>
    <row r="7" ht="22.35" customHeight="1">
      <c r="A7" t="s" s="59">
        <v>57</v>
      </c>
      <c r="B7" s="66">
        <f>'2018外幣流水帳 - 2018 外幣戶頭流水帳（紐西蘭幣）'!G$6</f>
        <v>0</v>
      </c>
      <c r="C7" s="67">
        <f>B7*'收入項 - 匯率計算'!B5</f>
        <v>0</v>
      </c>
      <c r="D7" s="68"/>
    </row>
    <row r="8" ht="22.35" customHeight="1">
      <c r="A8" t="s" s="59">
        <v>58</v>
      </c>
      <c r="B8" s="72"/>
      <c r="C8" s="70">
        <v>0</v>
      </c>
      <c r="D8" s="73"/>
    </row>
    <row r="9" ht="22.35" customHeight="1">
      <c r="A9" t="s" s="59">
        <v>59</v>
      </c>
      <c r="B9" s="74"/>
      <c r="C9" s="67"/>
      <c r="D9" s="75"/>
    </row>
    <row r="10" ht="22.35" customHeight="1">
      <c r="A10" t="s" s="59">
        <v>60</v>
      </c>
      <c r="B10" s="72"/>
      <c r="C10" s="70"/>
      <c r="D10" s="76"/>
    </row>
    <row r="11" ht="22.35" customHeight="1">
      <c r="A11" t="s" s="77">
        <v>61</v>
      </c>
      <c r="B11" s="78"/>
      <c r="C11" s="61">
        <f>C3+C8+C5+C6+C7</f>
        <v>0</v>
      </c>
      <c r="D11" s="61"/>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2:N1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49" customWidth="1"/>
    <col min="2" max="2" width="17.1953" style="349" customWidth="1"/>
    <col min="3" max="3" width="24.2969" style="349" customWidth="1"/>
    <col min="4" max="7" width="16.3516" style="349" customWidth="1"/>
    <col min="8" max="8" width="7.98438" style="349" customWidth="1"/>
    <col min="9" max="9" width="16.3516" style="349" customWidth="1"/>
    <col min="10" max="10" width="6.16406" style="349" customWidth="1"/>
    <col min="11" max="11" width="6.57812" style="349" customWidth="1"/>
    <col min="12" max="12" width="8.22656" style="349" customWidth="1"/>
    <col min="13" max="13" width="45.7031" style="349" customWidth="1"/>
    <col min="14" max="14" width="37.0469" style="349" customWidth="1"/>
    <col min="15" max="256" width="16.3516" style="349" customWidth="1"/>
  </cols>
  <sheetData>
    <row r="1" ht="31" customHeight="1">
      <c r="A1" t="s" s="7">
        <v>328</v>
      </c>
      <c r="B1" s="7"/>
      <c r="C1" s="7"/>
      <c r="D1" s="7"/>
      <c r="E1" s="7"/>
      <c r="F1" s="7"/>
      <c r="G1" s="7"/>
      <c r="H1" s="7"/>
      <c r="I1" s="7"/>
      <c r="J1" s="7"/>
      <c r="K1" s="7"/>
      <c r="L1" s="7"/>
      <c r="M1" s="7"/>
      <c r="N1" s="7"/>
    </row>
    <row r="2" ht="22.5" customHeight="1">
      <c r="A2" t="s" s="350">
        <v>139</v>
      </c>
      <c r="B2" t="s" s="350">
        <v>140</v>
      </c>
      <c r="C2" t="s" s="350">
        <v>50</v>
      </c>
      <c r="D2" t="s" s="350">
        <v>141</v>
      </c>
      <c r="E2" t="s" s="350">
        <v>8</v>
      </c>
      <c r="F2" t="s" s="350">
        <v>7</v>
      </c>
      <c r="G2" t="s" s="350">
        <v>9</v>
      </c>
      <c r="H2" t="s" s="350">
        <v>146</v>
      </c>
      <c r="I2" t="s" s="350">
        <v>10</v>
      </c>
      <c r="J2" t="s" s="350">
        <v>147</v>
      </c>
      <c r="K2" t="s" s="350">
        <v>206</v>
      </c>
      <c r="L2" t="s" s="350">
        <v>207</v>
      </c>
      <c r="M2" t="s" s="350">
        <v>148</v>
      </c>
      <c r="N2" t="s" s="350">
        <v>149</v>
      </c>
    </row>
    <row r="3" ht="20.5" customHeight="1">
      <c r="A3" s="351"/>
      <c r="B3" s="352"/>
      <c r="C3" s="352"/>
      <c r="D3" s="352"/>
      <c r="E3" s="353"/>
      <c r="F3" s="354">
        <v>0</v>
      </c>
      <c r="G3" s="352"/>
      <c r="H3" s="352"/>
      <c r="I3" s="352"/>
      <c r="J3" s="352"/>
      <c r="K3" s="352"/>
      <c r="L3" s="352"/>
      <c r="M3" s="352"/>
      <c r="N3" s="352"/>
    </row>
    <row r="4" ht="22.5" customHeight="1">
      <c r="A4" s="355"/>
      <c r="B4" s="356"/>
      <c r="C4" s="357"/>
      <c r="D4" s="358"/>
      <c r="E4" s="359"/>
      <c r="F4" s="360"/>
      <c r="G4" s="361"/>
      <c r="H4" s="361"/>
      <c r="I4" s="361"/>
      <c r="J4" s="361"/>
      <c r="K4" s="361"/>
      <c r="L4" s="361"/>
      <c r="M4" s="361"/>
      <c r="N4" s="361"/>
    </row>
    <row r="5" ht="22.5" customHeight="1">
      <c r="A5" s="355"/>
      <c r="B5" s="356"/>
      <c r="C5" s="357"/>
      <c r="D5" s="358"/>
      <c r="E5" s="359"/>
      <c r="F5" s="361"/>
      <c r="G5" s="361"/>
      <c r="H5" s="361"/>
      <c r="I5" s="361"/>
      <c r="J5" s="361"/>
      <c r="K5" s="361"/>
      <c r="L5" s="361"/>
      <c r="M5" s="361"/>
      <c r="N5" s="361"/>
    </row>
    <row r="6" ht="22.5" customHeight="1">
      <c r="A6" s="355"/>
      <c r="B6" s="356"/>
      <c r="C6" s="357"/>
      <c r="D6" s="358"/>
      <c r="E6" s="362"/>
      <c r="F6" s="360"/>
      <c r="G6" s="361"/>
      <c r="H6" s="361"/>
      <c r="I6" s="361"/>
      <c r="J6" s="361"/>
      <c r="K6" s="361"/>
      <c r="L6" s="361"/>
      <c r="M6" s="361"/>
      <c r="N6" s="361"/>
    </row>
    <row r="7" ht="22.5" customHeight="1">
      <c r="A7" s="355"/>
      <c r="B7" s="356"/>
      <c r="C7" s="357"/>
      <c r="D7" s="358"/>
      <c r="E7" s="362"/>
      <c r="F7" s="361"/>
      <c r="G7" s="361"/>
      <c r="H7" s="361"/>
      <c r="I7" s="361"/>
      <c r="J7" s="361"/>
      <c r="K7" s="361"/>
      <c r="L7" s="361"/>
      <c r="M7" s="361"/>
      <c r="N7" s="361"/>
    </row>
    <row r="8" ht="22.5" customHeight="1">
      <c r="A8" s="355"/>
      <c r="B8" s="356"/>
      <c r="C8" s="360"/>
      <c r="D8" s="358"/>
      <c r="E8" s="362"/>
      <c r="F8" s="360"/>
      <c r="G8" s="361"/>
      <c r="H8" s="361"/>
      <c r="I8" s="361"/>
      <c r="J8" s="361"/>
      <c r="K8" s="361"/>
      <c r="L8" s="361"/>
      <c r="M8" s="361"/>
      <c r="N8" s="361"/>
    </row>
    <row r="9" ht="22.5" customHeight="1">
      <c r="A9" s="355"/>
      <c r="B9" s="356"/>
      <c r="C9" s="360"/>
      <c r="D9" s="358"/>
      <c r="E9" s="362"/>
      <c r="F9" s="361"/>
      <c r="G9" s="361"/>
      <c r="H9" s="361"/>
      <c r="I9" s="361"/>
      <c r="J9" s="361"/>
      <c r="K9" s="361"/>
      <c r="L9" s="361"/>
      <c r="M9" s="361"/>
      <c r="N9" s="361"/>
    </row>
    <row r="10" ht="22.5" customHeight="1">
      <c r="A10" s="355"/>
      <c r="B10" s="356"/>
      <c r="C10" s="360"/>
      <c r="D10" s="358"/>
      <c r="E10" s="362"/>
      <c r="F10" s="360"/>
      <c r="G10" s="361"/>
      <c r="H10" s="361"/>
      <c r="I10" s="361"/>
      <c r="J10" s="361"/>
      <c r="K10" s="361"/>
      <c r="L10" s="361"/>
      <c r="M10" s="361"/>
      <c r="N10" s="361"/>
    </row>
    <row r="11" ht="22.5" customHeight="1">
      <c r="A11" s="355"/>
      <c r="B11" s="356"/>
      <c r="C11" s="360"/>
      <c r="D11" s="358"/>
      <c r="E11" s="362"/>
      <c r="F11" s="361"/>
      <c r="G11" s="361"/>
      <c r="H11" s="361"/>
      <c r="I11" s="361"/>
      <c r="J11" s="361"/>
      <c r="K11" s="361"/>
      <c r="L11" s="361"/>
      <c r="M11" s="361"/>
      <c r="N11" s="361"/>
    </row>
    <row r="12" ht="22.5" customHeight="1">
      <c r="A12" s="355"/>
      <c r="B12" s="356"/>
      <c r="C12" s="357"/>
      <c r="D12" s="358"/>
      <c r="E12" s="363"/>
      <c r="F12" s="360"/>
      <c r="G12" s="361"/>
      <c r="H12" s="361"/>
      <c r="I12" s="361"/>
      <c r="J12" s="361"/>
      <c r="K12" s="361"/>
      <c r="L12" s="361"/>
      <c r="M12" s="360"/>
      <c r="N12" s="361"/>
    </row>
    <row r="13" ht="20.5" customHeight="1">
      <c r="A13" s="364"/>
      <c r="B13" s="365"/>
      <c r="C13" s="366"/>
      <c r="D13" s="367"/>
      <c r="E13" s="368">
        <f>SUM(E3:E12)</f>
        <v>0</v>
      </c>
      <c r="F13" s="369">
        <f>SUM(F3:F12)</f>
        <v>0</v>
      </c>
      <c r="G13" s="370">
        <f>E13+F13</f>
        <v>0</v>
      </c>
      <c r="H13" s="364"/>
      <c r="I13" s="364"/>
      <c r="J13" s="364"/>
      <c r="K13" s="364"/>
      <c r="L13" s="364"/>
      <c r="M13" s="364"/>
      <c r="N13" s="36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2:N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71" customWidth="1"/>
    <col min="2" max="2" width="17.1953" style="371" customWidth="1"/>
    <col min="3" max="3" width="24.2969" style="371" customWidth="1"/>
    <col min="4" max="7" width="16.3516" style="371" customWidth="1"/>
    <col min="8" max="8" width="7.98438" style="371" customWidth="1"/>
    <col min="9" max="9" width="16.3516" style="371" customWidth="1"/>
    <col min="10" max="10" width="6.16406" style="371" customWidth="1"/>
    <col min="11" max="11" width="6.57812" style="371" customWidth="1"/>
    <col min="12" max="12" width="8.22656" style="371" customWidth="1"/>
    <col min="13" max="13" width="45.7031" style="371" customWidth="1"/>
    <col min="14" max="14" width="37.0469" style="371" customWidth="1"/>
    <col min="15" max="256" width="16.3516" style="371" customWidth="1"/>
  </cols>
  <sheetData>
    <row r="1" ht="31" customHeight="1">
      <c r="A1" t="s" s="7">
        <v>330</v>
      </c>
      <c r="B1" s="7"/>
      <c r="C1" s="7"/>
      <c r="D1" s="7"/>
      <c r="E1" s="7"/>
      <c r="F1" s="7"/>
      <c r="G1" s="7"/>
      <c r="H1" s="7"/>
      <c r="I1" s="7"/>
      <c r="J1" s="7"/>
      <c r="K1" s="7"/>
      <c r="L1" s="7"/>
      <c r="M1" s="7"/>
      <c r="N1" s="7"/>
    </row>
    <row r="2" ht="22.5" customHeight="1">
      <c r="A2" t="s" s="350">
        <v>139</v>
      </c>
      <c r="B2" t="s" s="350">
        <v>140</v>
      </c>
      <c r="C2" t="s" s="350">
        <v>50</v>
      </c>
      <c r="D2" t="s" s="350">
        <v>141</v>
      </c>
      <c r="E2" t="s" s="350">
        <v>8</v>
      </c>
      <c r="F2" t="s" s="350">
        <v>7</v>
      </c>
      <c r="G2" t="s" s="350">
        <v>9</v>
      </c>
      <c r="H2" t="s" s="350">
        <v>146</v>
      </c>
      <c r="I2" t="s" s="350">
        <v>10</v>
      </c>
      <c r="J2" t="s" s="350">
        <v>147</v>
      </c>
      <c r="K2" t="s" s="350">
        <v>206</v>
      </c>
      <c r="L2" t="s" s="350">
        <v>207</v>
      </c>
      <c r="M2" t="s" s="350">
        <v>148</v>
      </c>
      <c r="N2" t="s" s="350">
        <v>149</v>
      </c>
    </row>
    <row r="3" ht="20.5" customHeight="1">
      <c r="A3" s="351"/>
      <c r="B3" s="352"/>
      <c r="C3" s="352"/>
      <c r="D3" s="352"/>
      <c r="E3" s="353"/>
      <c r="F3" s="354">
        <v>0</v>
      </c>
      <c r="G3" s="352"/>
      <c r="H3" s="352"/>
      <c r="I3" s="352"/>
      <c r="J3" s="352"/>
      <c r="K3" s="352"/>
      <c r="L3" s="352"/>
      <c r="M3" s="352"/>
      <c r="N3" s="352"/>
    </row>
    <row r="4" ht="20.5" customHeight="1">
      <c r="A4" s="355"/>
      <c r="B4" s="356"/>
      <c r="C4" s="356"/>
      <c r="D4" s="356"/>
      <c r="E4" s="363"/>
      <c r="F4" s="361"/>
      <c r="G4" s="361"/>
      <c r="H4" s="361"/>
      <c r="I4" s="361"/>
      <c r="J4" s="361"/>
      <c r="K4" s="361"/>
      <c r="L4" s="361"/>
      <c r="M4" s="361"/>
      <c r="N4" s="361"/>
    </row>
    <row r="5" ht="20.5" customHeight="1">
      <c r="A5" s="372"/>
      <c r="B5" s="356"/>
      <c r="C5" s="373"/>
      <c r="D5" s="358"/>
      <c r="E5" s="361"/>
      <c r="F5" s="361"/>
      <c r="G5" s="361"/>
      <c r="H5" s="361"/>
      <c r="I5" s="361"/>
      <c r="J5" s="361"/>
      <c r="K5" s="361"/>
      <c r="L5" s="361"/>
      <c r="M5" s="361"/>
      <c r="N5" s="361"/>
    </row>
    <row r="6" ht="20.5" customHeight="1">
      <c r="A6" s="372"/>
      <c r="B6" s="361"/>
      <c r="C6" s="373"/>
      <c r="D6" s="358"/>
      <c r="E6" s="361"/>
      <c r="F6" s="361"/>
      <c r="G6" s="361"/>
      <c r="H6" s="361"/>
      <c r="I6" s="361"/>
      <c r="J6" s="361"/>
      <c r="K6" s="361"/>
      <c r="L6" s="361"/>
      <c r="M6" s="361"/>
      <c r="N6" s="361"/>
    </row>
    <row r="7" ht="20.5" customHeight="1">
      <c r="A7" s="372"/>
      <c r="B7" s="356"/>
      <c r="C7" s="373"/>
      <c r="D7" s="361"/>
      <c r="E7" s="361"/>
      <c r="F7" s="361"/>
      <c r="G7" s="361"/>
      <c r="H7" s="361"/>
      <c r="I7" s="361"/>
      <c r="J7" s="361"/>
      <c r="K7" s="361"/>
      <c r="L7" s="361"/>
      <c r="M7" s="361"/>
      <c r="N7" s="361"/>
    </row>
    <row r="8" ht="20.5" customHeight="1">
      <c r="A8" s="372"/>
      <c r="B8" s="361"/>
      <c r="C8" s="373"/>
      <c r="D8" s="358"/>
      <c r="E8" s="361"/>
      <c r="F8" s="361"/>
      <c r="G8" s="361"/>
      <c r="H8" s="361"/>
      <c r="I8" s="361"/>
      <c r="J8" s="361"/>
      <c r="K8" s="361"/>
      <c r="L8" s="361"/>
      <c r="M8" s="361"/>
      <c r="N8" s="361"/>
    </row>
    <row r="9" ht="20.5" customHeight="1">
      <c r="A9" s="372"/>
      <c r="B9" s="374"/>
      <c r="C9" s="361"/>
      <c r="D9" s="361"/>
      <c r="E9" s="361"/>
      <c r="F9" s="361"/>
      <c r="G9" s="361"/>
      <c r="H9" s="361"/>
      <c r="I9" s="361"/>
      <c r="J9" s="361"/>
      <c r="K9" s="361"/>
      <c r="L9" s="361"/>
      <c r="M9" s="361"/>
      <c r="N9" s="361"/>
    </row>
    <row r="10" ht="20.5" customHeight="1">
      <c r="A10" s="364"/>
      <c r="B10" s="365"/>
      <c r="C10" s="366"/>
      <c r="D10" s="367"/>
      <c r="E10" s="368">
        <f>SUM(E3:E9)</f>
        <v>0</v>
      </c>
      <c r="F10" s="369">
        <f>SUM(F3:F9)</f>
        <v>0</v>
      </c>
      <c r="G10" s="370">
        <f>E10+F10</f>
        <v>0</v>
      </c>
      <c r="H10" s="364"/>
      <c r="I10" s="364"/>
      <c r="J10" s="364"/>
      <c r="K10" s="364"/>
      <c r="L10" s="364"/>
      <c r="M10" s="364"/>
      <c r="N10" s="36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2:N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75" customWidth="1"/>
    <col min="2" max="2" width="17.1953" style="375" customWidth="1"/>
    <col min="3" max="3" width="24.2969" style="375" customWidth="1"/>
    <col min="4" max="7" width="16.3516" style="375" customWidth="1"/>
    <col min="8" max="8" width="7.98438" style="375" customWidth="1"/>
    <col min="9" max="9" width="16.3516" style="375" customWidth="1"/>
    <col min="10" max="10" width="6.16406" style="375" customWidth="1"/>
    <col min="11" max="11" width="6.57812" style="375" customWidth="1"/>
    <col min="12" max="12" width="8.22656" style="375" customWidth="1"/>
    <col min="13" max="13" width="45.7031" style="375" customWidth="1"/>
    <col min="14" max="14" width="37.0469" style="375" customWidth="1"/>
    <col min="15" max="256" width="16.3516" style="375" customWidth="1"/>
  </cols>
  <sheetData>
    <row r="1" ht="31" customHeight="1">
      <c r="A1" t="s" s="7">
        <v>332</v>
      </c>
      <c r="B1" s="7"/>
      <c r="C1" s="7"/>
      <c r="D1" s="7"/>
      <c r="E1" s="7"/>
      <c r="F1" s="7"/>
      <c r="G1" s="7"/>
      <c r="H1" s="7"/>
      <c r="I1" s="7"/>
      <c r="J1" s="7"/>
      <c r="K1" s="7"/>
      <c r="L1" s="7"/>
      <c r="M1" s="7"/>
      <c r="N1" s="7"/>
    </row>
    <row r="2" ht="22.5" customHeight="1">
      <c r="A2" t="s" s="350">
        <v>139</v>
      </c>
      <c r="B2" t="s" s="350">
        <v>140</v>
      </c>
      <c r="C2" t="s" s="350">
        <v>50</v>
      </c>
      <c r="D2" t="s" s="350">
        <v>141</v>
      </c>
      <c r="E2" t="s" s="350">
        <v>8</v>
      </c>
      <c r="F2" t="s" s="350">
        <v>7</v>
      </c>
      <c r="G2" t="s" s="350">
        <v>9</v>
      </c>
      <c r="H2" t="s" s="350">
        <v>146</v>
      </c>
      <c r="I2" t="s" s="350">
        <v>10</v>
      </c>
      <c r="J2" t="s" s="350">
        <v>147</v>
      </c>
      <c r="K2" t="s" s="350">
        <v>206</v>
      </c>
      <c r="L2" t="s" s="350">
        <v>207</v>
      </c>
      <c r="M2" t="s" s="350">
        <v>148</v>
      </c>
      <c r="N2" t="s" s="350">
        <v>149</v>
      </c>
    </row>
    <row r="3" ht="20.5" customHeight="1">
      <c r="A3" s="351"/>
      <c r="B3" s="352"/>
      <c r="C3" s="352"/>
      <c r="D3" s="352"/>
      <c r="E3" s="353"/>
      <c r="F3" s="354">
        <v>0</v>
      </c>
      <c r="G3" s="352"/>
      <c r="H3" s="352"/>
      <c r="I3" s="352"/>
      <c r="J3" s="352"/>
      <c r="K3" s="352"/>
      <c r="L3" s="352"/>
      <c r="M3" s="352"/>
      <c r="N3" s="352"/>
    </row>
    <row r="4" ht="20.5" customHeight="1">
      <c r="A4" s="372"/>
      <c r="B4" s="356"/>
      <c r="C4" s="374"/>
      <c r="D4" s="358"/>
      <c r="E4" s="361"/>
      <c r="F4" s="361"/>
      <c r="G4" s="361"/>
      <c r="H4" s="361"/>
      <c r="I4" s="361"/>
      <c r="J4" s="361"/>
      <c r="K4" s="361"/>
      <c r="L4" s="361"/>
      <c r="M4" s="361"/>
      <c r="N4" s="361"/>
    </row>
    <row r="5" ht="20.5" customHeight="1">
      <c r="A5" s="372"/>
      <c r="B5" s="361"/>
      <c r="C5" s="361"/>
      <c r="D5" s="358"/>
      <c r="E5" s="361"/>
      <c r="F5" s="361"/>
      <c r="G5" s="361"/>
      <c r="H5" s="361"/>
      <c r="I5" s="361"/>
      <c r="J5" s="361"/>
      <c r="K5" s="361"/>
      <c r="L5" s="361"/>
      <c r="M5" s="361"/>
      <c r="N5" s="361"/>
    </row>
    <row r="6" ht="20.5" customHeight="1">
      <c r="A6" s="364"/>
      <c r="B6" s="365"/>
      <c r="C6" s="366"/>
      <c r="D6" s="367"/>
      <c r="E6" s="368">
        <f>SUM(E3:E5)</f>
        <v>0</v>
      </c>
      <c r="F6" s="369">
        <f>SUM(F3:F5)</f>
        <v>0</v>
      </c>
      <c r="G6" s="370">
        <f>E6+F6</f>
        <v>0</v>
      </c>
      <c r="H6" s="364"/>
      <c r="I6" s="364"/>
      <c r="J6" s="364"/>
      <c r="K6" s="364"/>
      <c r="L6" s="364"/>
      <c r="M6" s="364"/>
      <c r="N6" s="36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2:AF8"/>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376" customWidth="1"/>
    <col min="2" max="2" width="17.5" style="376" customWidth="1"/>
    <col min="3" max="32" width="16.3516" style="376" customWidth="1"/>
    <col min="33" max="256" width="13.375" style="376" customWidth="1"/>
  </cols>
  <sheetData>
    <row r="1" ht="23" customHeight="1">
      <c r="A1" t="s" s="7">
        <v>335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ht="22.55" customHeight="1">
      <c r="A2" t="s" s="9">
        <v>337</v>
      </c>
      <c r="B2" t="s" s="9">
        <v>338</v>
      </c>
      <c r="C2" t="s" s="9">
        <v>339</v>
      </c>
      <c r="D2" t="s" s="9">
        <v>340</v>
      </c>
      <c r="E2" t="s" s="377">
        <v>341</v>
      </c>
      <c r="F2" t="s" s="378">
        <v>342</v>
      </c>
      <c r="G2" t="s" s="377">
        <v>343</v>
      </c>
      <c r="H2" t="s" s="378">
        <v>342</v>
      </c>
      <c r="I2" t="s" s="377">
        <v>344</v>
      </c>
      <c r="J2" t="s" s="378">
        <v>342</v>
      </c>
      <c r="K2" t="s" s="377">
        <v>345</v>
      </c>
      <c r="L2" t="s" s="378">
        <v>342</v>
      </c>
      <c r="M2" t="s" s="377">
        <v>346</v>
      </c>
      <c r="N2" t="s" s="378">
        <v>342</v>
      </c>
      <c r="O2" t="s" s="377">
        <v>347</v>
      </c>
      <c r="P2" t="s" s="378">
        <v>342</v>
      </c>
      <c r="Q2" t="s" s="377">
        <v>348</v>
      </c>
      <c r="R2" t="s" s="378">
        <v>342</v>
      </c>
      <c r="S2" t="s" s="377">
        <v>349</v>
      </c>
      <c r="T2" t="s" s="378">
        <v>342</v>
      </c>
      <c r="U2" t="s" s="377">
        <v>350</v>
      </c>
      <c r="V2" t="s" s="378">
        <v>342</v>
      </c>
      <c r="W2" t="s" s="377">
        <v>351</v>
      </c>
      <c r="X2" t="s" s="378">
        <v>342</v>
      </c>
      <c r="Y2" t="s" s="377">
        <v>352</v>
      </c>
      <c r="Z2" t="s" s="378">
        <v>342</v>
      </c>
      <c r="AA2" t="s" s="377">
        <v>353</v>
      </c>
      <c r="AB2" t="s" s="378">
        <v>342</v>
      </c>
      <c r="AC2" t="s" s="9">
        <v>354</v>
      </c>
      <c r="AD2" t="s" s="9">
        <v>355</v>
      </c>
      <c r="AE2" t="s" s="9">
        <v>356</v>
      </c>
      <c r="AF2" t="s" s="9">
        <v>148</v>
      </c>
    </row>
    <row r="3" ht="20.75" customHeight="1">
      <c r="A3" s="33"/>
      <c r="B3" s="379"/>
      <c r="C3" s="380"/>
      <c r="D3" s="380"/>
      <c r="E3" s="380"/>
      <c r="F3" s="380"/>
      <c r="G3" s="380"/>
      <c r="H3" s="380"/>
      <c r="I3" s="380"/>
      <c r="J3" s="380"/>
      <c r="K3" s="380"/>
      <c r="L3" s="380"/>
      <c r="M3" s="380"/>
      <c r="N3" s="380"/>
      <c r="O3" s="380"/>
      <c r="P3" s="380"/>
      <c r="Q3" s="380"/>
      <c r="R3" s="380"/>
      <c r="S3" s="380"/>
      <c r="T3" s="380"/>
      <c r="U3" s="380"/>
      <c r="V3" s="380"/>
      <c r="W3" s="380"/>
      <c r="X3" s="380"/>
      <c r="Y3" s="380"/>
      <c r="Z3" s="380"/>
      <c r="AA3" s="380"/>
      <c r="AB3" s="380"/>
      <c r="AC3" s="47"/>
      <c r="AD3" s="381"/>
      <c r="AE3" s="382"/>
      <c r="AF3" s="380"/>
    </row>
    <row r="4" ht="20.75" customHeight="1">
      <c r="A4" s="345"/>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88"/>
      <c r="AD4" s="385"/>
      <c r="AE4" s="88"/>
      <c r="AF4" s="384"/>
    </row>
    <row r="5" ht="20.75" customHeight="1">
      <c r="A5" s="345"/>
      <c r="B5" s="386"/>
      <c r="C5" s="387"/>
      <c r="D5" s="387"/>
      <c r="E5" s="387"/>
      <c r="F5" s="387"/>
      <c r="G5" s="387"/>
      <c r="H5" s="387"/>
      <c r="I5" s="387"/>
      <c r="J5" s="387"/>
      <c r="K5" s="387"/>
      <c r="L5" s="387"/>
      <c r="M5" s="387"/>
      <c r="N5" s="387"/>
      <c r="O5" s="387"/>
      <c r="P5" s="387"/>
      <c r="Q5" s="387"/>
      <c r="R5" s="387"/>
      <c r="S5" s="387"/>
      <c r="T5" s="387"/>
      <c r="U5" s="387"/>
      <c r="V5" s="387"/>
      <c r="W5" s="387"/>
      <c r="X5" s="387"/>
      <c r="Y5" s="387"/>
      <c r="Z5" s="387"/>
      <c r="AA5" s="387"/>
      <c r="AB5" s="387"/>
      <c r="AC5" s="62"/>
      <c r="AD5" s="381"/>
      <c r="AE5" s="62"/>
      <c r="AF5" s="387"/>
    </row>
    <row r="6" ht="20.75" customHeight="1">
      <c r="A6" s="345"/>
      <c r="B6" s="383"/>
      <c r="C6" s="384"/>
      <c r="D6" s="384"/>
      <c r="E6" s="384"/>
      <c r="F6" s="384"/>
      <c r="G6" s="384"/>
      <c r="H6" s="384"/>
      <c r="I6" s="384"/>
      <c r="J6" s="384"/>
      <c r="K6" s="384"/>
      <c r="L6" s="88"/>
      <c r="M6" s="384"/>
      <c r="N6" s="384"/>
      <c r="O6" s="384"/>
      <c r="P6" s="384"/>
      <c r="Q6" s="384"/>
      <c r="R6" s="384"/>
      <c r="S6" s="384"/>
      <c r="T6" s="384"/>
      <c r="U6" s="384"/>
      <c r="V6" s="384"/>
      <c r="W6" s="384"/>
      <c r="X6" s="384"/>
      <c r="Y6" s="384"/>
      <c r="Z6" s="384"/>
      <c r="AA6" s="384"/>
      <c r="AB6" s="384"/>
      <c r="AC6" s="388"/>
      <c r="AD6" s="385"/>
      <c r="AE6" s="389"/>
      <c r="AF6" s="384"/>
    </row>
    <row r="7" ht="20.75" customHeight="1">
      <c r="A7" s="48"/>
      <c r="B7" s="390"/>
      <c r="C7" s="391"/>
      <c r="D7" s="391"/>
      <c r="E7" s="50"/>
      <c r="F7" s="50"/>
      <c r="G7" s="50"/>
      <c r="H7" s="50"/>
      <c r="I7" s="50"/>
      <c r="J7" s="391"/>
      <c r="K7" s="50"/>
      <c r="L7" s="391"/>
      <c r="M7" s="50"/>
      <c r="N7" s="391"/>
      <c r="O7" s="50"/>
      <c r="P7" s="50"/>
      <c r="Q7" s="50"/>
      <c r="R7" s="50"/>
      <c r="S7" s="391"/>
      <c r="T7" s="50"/>
      <c r="U7" s="50"/>
      <c r="V7" s="50"/>
      <c r="W7" s="391"/>
      <c r="X7" s="50"/>
      <c r="Y7" s="391"/>
      <c r="Z7" s="50"/>
      <c r="AA7" s="50"/>
      <c r="AB7" s="50"/>
      <c r="AC7" s="107"/>
      <c r="AD7" s="382"/>
      <c r="AE7" s="382"/>
      <c r="AF7" s="391"/>
    </row>
    <row r="8" ht="20.55" customHeight="1">
      <c r="A8" s="392"/>
      <c r="B8" s="393"/>
      <c r="C8" s="51"/>
      <c r="D8" s="109"/>
      <c r="E8" s="109"/>
      <c r="F8" s="109"/>
      <c r="G8" s="109"/>
      <c r="H8" s="109"/>
      <c r="I8" s="109"/>
      <c r="J8" s="109"/>
      <c r="K8" s="109"/>
      <c r="L8" s="109"/>
      <c r="M8" s="109"/>
      <c r="N8" s="109"/>
      <c r="O8" s="109"/>
      <c r="P8" s="109"/>
      <c r="Q8" s="51"/>
      <c r="R8" s="51"/>
      <c r="S8" s="109"/>
      <c r="T8" s="109"/>
      <c r="U8" s="109"/>
      <c r="V8" s="109"/>
      <c r="W8" s="109"/>
      <c r="X8" s="109"/>
      <c r="Y8" s="109"/>
      <c r="Z8" s="109"/>
      <c r="AA8" s="109"/>
      <c r="AB8" s="109"/>
      <c r="AC8" s="109">
        <f>SUM(AC3:AC7)</f>
        <v>0</v>
      </c>
      <c r="AD8" s="61">
        <f>SUM(AD3:AD7)</f>
        <v>0</v>
      </c>
      <c r="AE8" s="61">
        <f>SUM(AE3:AE7)</f>
        <v>0</v>
      </c>
      <c r="AF8" s="109"/>
    </row>
  </sheetData>
  <mergeCells count="1">
    <mergeCell ref="A1:A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2:E9"/>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394" customWidth="1"/>
    <col min="2" max="2" width="17.5" style="394" customWidth="1"/>
    <col min="3" max="3" width="16.3516" style="394" customWidth="1"/>
    <col min="4" max="4" width="8.99219" style="394" customWidth="1"/>
    <col min="5" max="5" width="15.8438" style="394" customWidth="1"/>
    <col min="6" max="256" width="13.375" style="394" customWidth="1"/>
  </cols>
  <sheetData>
    <row r="1" ht="23" customHeight="1">
      <c r="A1" t="s" s="7">
        <v>357</v>
      </c>
      <c r="B1" s="7"/>
      <c r="C1" s="7"/>
      <c r="D1" s="7"/>
      <c r="E1" s="7"/>
    </row>
    <row r="2" ht="22.55" customHeight="1">
      <c r="A2" t="s" s="143">
        <v>74</v>
      </c>
      <c r="B2" t="s" s="143">
        <v>50</v>
      </c>
      <c r="C2" t="s" s="143">
        <v>28</v>
      </c>
      <c r="D2" t="s" s="143">
        <v>147</v>
      </c>
      <c r="E2" t="s" s="143">
        <v>10</v>
      </c>
    </row>
    <row r="3" ht="20.75" customHeight="1">
      <c r="A3" s="119"/>
      <c r="B3" s="395"/>
      <c r="C3" s="381"/>
      <c r="D3" s="381"/>
      <c r="E3" s="381"/>
    </row>
    <row r="4" ht="20.75" customHeight="1">
      <c r="A4" s="119"/>
      <c r="B4" s="396"/>
      <c r="C4" s="385"/>
      <c r="D4" s="385"/>
      <c r="E4" s="385"/>
    </row>
    <row r="5" ht="20.75" customHeight="1">
      <c r="A5" s="119"/>
      <c r="B5" s="395"/>
      <c r="C5" s="381"/>
      <c r="D5" s="381"/>
      <c r="E5" s="381"/>
    </row>
    <row r="6" ht="20.75" customHeight="1">
      <c r="A6" s="119"/>
      <c r="B6" s="396"/>
      <c r="C6" s="385"/>
      <c r="D6" s="385"/>
      <c r="E6" s="385"/>
    </row>
    <row r="7" ht="20.75" customHeight="1">
      <c r="A7" s="119"/>
      <c r="B7" s="395"/>
      <c r="C7" s="381"/>
      <c r="D7" s="381"/>
      <c r="E7" s="381"/>
    </row>
    <row r="8" ht="20.55" customHeight="1">
      <c r="A8" s="115"/>
      <c r="B8" s="397"/>
      <c r="C8" s="398"/>
      <c r="D8" s="398"/>
      <c r="E8" s="398"/>
    </row>
    <row r="9" ht="22.35" customHeight="1">
      <c r="A9" t="s" s="399">
        <v>9</v>
      </c>
      <c r="B9" s="400"/>
      <c r="C9" s="61">
        <f>SUM(C3:C8)</f>
        <v>0</v>
      </c>
      <c r="D9" s="61"/>
      <c r="E9" s="61"/>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2:E5"/>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401" customWidth="1"/>
    <col min="2" max="2" width="17.5" style="401" customWidth="1"/>
    <col min="3" max="3" width="16.3516" style="401" customWidth="1"/>
    <col min="4" max="4" width="8.99219" style="401" customWidth="1"/>
    <col min="5" max="5" width="15.8438" style="401" customWidth="1"/>
    <col min="6" max="256" width="13.375" style="401" customWidth="1"/>
  </cols>
  <sheetData>
    <row r="1" ht="23" customHeight="1">
      <c r="A1" t="s" s="7">
        <v>359</v>
      </c>
      <c r="B1" s="7"/>
      <c r="C1" s="7"/>
      <c r="D1" s="7"/>
      <c r="E1" s="7"/>
    </row>
    <row r="2" ht="22.55" customHeight="1">
      <c r="A2" t="s" s="143">
        <v>74</v>
      </c>
      <c r="B2" t="s" s="143">
        <v>50</v>
      </c>
      <c r="C2" t="s" s="143">
        <v>28</v>
      </c>
      <c r="D2" t="s" s="143">
        <v>147</v>
      </c>
      <c r="E2" t="s" s="143">
        <v>10</v>
      </c>
    </row>
    <row r="3" ht="20.75" customHeight="1">
      <c r="A3" s="119"/>
      <c r="B3" s="395"/>
      <c r="C3" s="381"/>
      <c r="D3" s="381"/>
      <c r="E3" s="381"/>
    </row>
    <row r="4" ht="20.55" customHeight="1">
      <c r="A4" s="115"/>
      <c r="B4" s="397"/>
      <c r="C4" s="398"/>
      <c r="D4" s="398"/>
      <c r="E4" s="398"/>
    </row>
    <row r="5" ht="22.35" customHeight="1">
      <c r="A5" t="s" s="399">
        <v>9</v>
      </c>
      <c r="B5" s="400"/>
      <c r="C5" s="61">
        <f>SUM(C3:C4)</f>
        <v>0</v>
      </c>
      <c r="D5" s="61"/>
      <c r="E5" s="61"/>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2:C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402" customWidth="1"/>
    <col min="2" max="2" width="37.2969" style="402" customWidth="1"/>
    <col min="3" max="3" width="16.3516" style="402" customWidth="1"/>
    <col min="4" max="256" width="16.3516" style="402" customWidth="1"/>
  </cols>
  <sheetData>
    <row r="1" ht="23" customHeight="1">
      <c r="A1" t="s" s="7">
        <v>361</v>
      </c>
      <c r="B1" s="7"/>
      <c r="C1" s="7"/>
    </row>
    <row r="2" ht="22.55" customHeight="1">
      <c r="A2" t="s" s="403">
        <v>74</v>
      </c>
      <c r="B2" t="s" s="403">
        <v>50</v>
      </c>
      <c r="C2" t="s" s="403">
        <v>28</v>
      </c>
    </row>
    <row r="3" ht="20.75" customHeight="1">
      <c r="A3" s="119"/>
      <c r="B3" s="395"/>
      <c r="C3" s="381"/>
    </row>
    <row r="4" ht="20.75" customHeight="1">
      <c r="A4" s="119"/>
      <c r="B4" s="396"/>
      <c r="C4" s="385"/>
    </row>
    <row r="5" ht="20.75" customHeight="1">
      <c r="A5" s="119"/>
      <c r="B5" s="395"/>
      <c r="C5" s="381"/>
    </row>
    <row r="6" ht="20.75" customHeight="1">
      <c r="A6" s="119"/>
      <c r="B6" s="396"/>
      <c r="C6" s="385"/>
    </row>
    <row r="7" ht="20.75" customHeight="1">
      <c r="A7" s="119"/>
      <c r="B7" s="395"/>
      <c r="C7" s="381"/>
    </row>
    <row r="8" ht="20.75" customHeight="1">
      <c r="A8" s="119"/>
      <c r="B8" s="396"/>
      <c r="C8" s="385"/>
    </row>
    <row r="9" ht="22.55" customHeight="1">
      <c r="A9" t="s" s="108">
        <v>61</v>
      </c>
      <c r="B9" s="404"/>
      <c r="C9" s="405">
        <f>SUM(C3:C8)</f>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79" customWidth="1"/>
    <col min="2" max="256" width="16.3516" style="79" customWidth="1"/>
  </cols>
  <sheetData>
    <row r="1" ht="27.65" customHeight="1">
      <c r="A1" t="s" s="80">
        <v>62</v>
      </c>
    </row>
    <row r="2" ht="20.05" customHeight="1">
      <c r="A2" t="s" s="81">
        <v>64</v>
      </c>
    </row>
    <row r="3" ht="20.05" customHeight="1">
      <c r="A3" t="s" s="81">
        <v>65</v>
      </c>
    </row>
    <row r="4" ht="20.05" customHeight="1">
      <c r="A4" s="82">
        <v>30.885</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3" customWidth="1"/>
    <col min="2" max="256" width="16.3516" style="83" customWidth="1"/>
  </cols>
  <sheetData>
    <row r="1" ht="27.65" customHeight="1">
      <c r="A1" t="s" s="80">
        <v>66</v>
      </c>
    </row>
    <row r="2" ht="20.05" customHeight="1">
      <c r="A2" t="s" s="81">
        <v>68</v>
      </c>
    </row>
    <row r="3" ht="20.05" customHeight="1">
      <c r="A3" t="s" s="81">
        <v>65</v>
      </c>
    </row>
    <row r="4" ht="20.05" customHeight="1">
      <c r="A4" s="82">
        <v>21.233</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