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市场" sheetId="1" r:id="rId1"/>
    <sheet name="Sheet1" sheetId="2" r:id="rId2"/>
    <sheet name="Sheet2" sheetId="3" r:id="rId3"/>
    <sheet name="Sheet3" sheetId="4" r:id="rId4"/>
  </sheets>
  <definedNames>
    <definedName name="_xlnm._FilterDatabase" localSheetId="0" hidden="1">市场!$A$393:$H$408</definedName>
    <definedName name="_xlnm._FilterDatabase" localSheetId="3" hidden="1">Sheet3!$A$1:$B$53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5B9773B6EE9D49198E4666AA34E5521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61760" y="2857500"/>
          <a:ext cx="14630400" cy="5715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4EE87D3B08A444348ADAB1F47B9C62A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915400" y="384810"/>
          <a:ext cx="13335000" cy="5715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AFE94619D875444080B1250CC088CD9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705600" y="3543300"/>
          <a:ext cx="10248900" cy="5715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2639E6F6495A430E9D56A9FE207D720B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6739890" y="3337560"/>
          <a:ext cx="12854940" cy="5715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3" name="ID_4BF610D01CBA42F1B5CE1D69812C283D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979920" y="5943600"/>
          <a:ext cx="14317980" cy="5715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30DB389ABF264B92B3A156DA7EA225E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995160" y="4251960"/>
          <a:ext cx="14173200" cy="5715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F10402315EA74203B0321F0B5439D55C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071360" y="5021580"/>
          <a:ext cx="14523720" cy="5715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2" name="ID_F24D2431C5614774842DCAE816F3723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6979920" y="5600700"/>
          <a:ext cx="13098780" cy="5715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F664C8527D2A461D90603A89B2552515" descr="5元区间_ASIN分布-Jeans202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987540" y="4076700"/>
          <a:ext cx="10054590" cy="3352800"/>
        </a:xfrm>
        <a:prstGeom prst="rect">
          <a:avLst/>
        </a:prstGeom>
      </xdr:spPr>
    </xdr:pic>
  </etc:cellImage>
  <etc:cellImage>
    <xdr:pic>
      <xdr:nvPicPr>
        <xdr:cNvPr id="18" name="ID_23419B262AF0443E979DBA2B6EEF3842" descr="5元区间_ASIN分布-shorts202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987540" y="5791200"/>
          <a:ext cx="10057765" cy="3352800"/>
        </a:xfrm>
        <a:prstGeom prst="rect">
          <a:avLst/>
        </a:prstGeom>
      </xdr:spPr>
    </xdr:pic>
  </etc:cellImage>
  <etc:cellImage>
    <xdr:pic>
      <xdr:nvPicPr>
        <xdr:cNvPr id="19" name="ID_5FE54769FE28412D815304E552E77B9D" descr="5元区间_ASIN分布-sets2025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987540" y="6134100"/>
          <a:ext cx="10057765" cy="3352800"/>
        </a:xfrm>
        <a:prstGeom prst="rect">
          <a:avLst/>
        </a:prstGeom>
      </xdr:spPr>
    </xdr:pic>
  </etc:cellImage>
  <etc:cellImage>
    <xdr:pic>
      <xdr:nvPicPr>
        <xdr:cNvPr id="20" name="ID_27788D9E5D964FC2AFC98ABAC078889E" descr="5元区间_ASIN分布-blazer202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987540" y="6477000"/>
          <a:ext cx="10057765" cy="3352800"/>
        </a:xfrm>
        <a:prstGeom prst="rect">
          <a:avLst/>
        </a:prstGeom>
      </xdr:spPr>
    </xdr:pic>
  </etc:cellImage>
  <etc:cellImage>
    <xdr:pic>
      <xdr:nvPicPr>
        <xdr:cNvPr id="22" name="ID_06CDA42564C043EA9AC97DE507611236" descr="5元区间_ASIN分布-skirt202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987540" y="6819900"/>
          <a:ext cx="10057765" cy="3352800"/>
        </a:xfrm>
        <a:prstGeom prst="rect">
          <a:avLst/>
        </a:prstGeom>
      </xdr:spPr>
    </xdr:pic>
  </etc:cellImage>
  <etc:cellImage>
    <xdr:pic>
      <xdr:nvPicPr>
        <xdr:cNvPr id="24" name="ID_ECB4593ED076403CB332DE222A6B3509" descr="5元区间_ASIN分布-leggings2025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987540" y="7162800"/>
          <a:ext cx="10057765" cy="3352800"/>
        </a:xfrm>
        <a:prstGeom prst="rect">
          <a:avLst/>
        </a:prstGeom>
      </xdr:spPr>
    </xdr:pic>
  </etc:cellImage>
  <etc:cellImage>
    <xdr:pic>
      <xdr:nvPicPr>
        <xdr:cNvPr id="25" name="ID_1B6FBA744EF341D1AF64C4C02217884D" descr="5元区间_ASIN分布-bodysuit202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987540" y="7505700"/>
          <a:ext cx="10057765" cy="3352800"/>
        </a:xfrm>
        <a:prstGeom prst="rect">
          <a:avLst/>
        </a:prstGeom>
      </xdr:spPr>
    </xdr:pic>
  </etc:cellImage>
  <etc:cellImage>
    <xdr:pic>
      <xdr:nvPicPr>
        <xdr:cNvPr id="4" name="ID_77969DE0DD0C4FACBA1ECCA1C9E15ED2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9928860" y="365760"/>
          <a:ext cx="10904220" cy="61645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6" name="ID_D629CF2A6640442C9ACFB3134AED06C3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9928860" y="746760"/>
          <a:ext cx="10843260" cy="58445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7" name="ID_2BE00672E3194E1EB83EBD0C54803493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928860" y="1127760"/>
          <a:ext cx="10561320" cy="564642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B96F1C8AE6EB466CA071BDC58DBA2B68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0523220" y="2179320"/>
          <a:ext cx="10584180" cy="60502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9" name="ID_92F0077745A940A8962DE1608CCE008F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0408920" y="2468880"/>
          <a:ext cx="10485120" cy="53263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7BC7B78E60A44F989414EA71656E751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408920" y="2849880"/>
          <a:ext cx="12100560" cy="65760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84A9194C760B4DE497C7025657CFC9C6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0408920" y="3230880"/>
          <a:ext cx="11414760" cy="5905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E45DD5B54F354BB2927C98C879374FAE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0408920" y="4754880"/>
          <a:ext cx="11254740" cy="53873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26674AD0168E409D84E2FCC119A28DBA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0408920" y="3611880"/>
          <a:ext cx="10553700" cy="563118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8B83448FBACE4D4BB34622BD2BDD010B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0408920" y="3992880"/>
          <a:ext cx="10530840" cy="57683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CBB65E3E9B9144DDB554367061E817CB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0408920" y="4373880"/>
          <a:ext cx="11041380" cy="59207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9C31C25543064DF0958F42CC71084666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0408920" y="5135880"/>
          <a:ext cx="8930640" cy="49530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AE505C320782473AA200C9DD6E4D0DD0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0408920" y="1706880"/>
          <a:ext cx="8511540" cy="512064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7695DFB181E2400982F0620DE275CED6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0408920" y="1325880"/>
          <a:ext cx="10248900" cy="569976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D60F5A661B9940FFB0491C36B7E03E5A" descr="Picture"/>
        <xdr:cNvPicPr/>
      </xdr:nvPicPr>
      <xdr:blipFill>
        <a:blip r:embed="rId30" cstate="print"/>
        <a:stretch>
          <a:fillRect/>
        </a:stretch>
      </xdr:blipFill>
      <xdr:spPr>
        <a:xfrm>
          <a:off x="4320540" y="1351280"/>
          <a:ext cx="5238750" cy="3286125"/>
        </a:xfrm>
        <a:prstGeom prst="rect">
          <a:avLst/>
        </a:prstGeom>
      </xdr:spPr>
    </xdr:pic>
  </etc:cellImage>
  <etc:cellImage>
    <xdr:pic>
      <xdr:nvPicPr>
        <xdr:cNvPr id="34" name="ID_E8BA86425E4F45E1B70B71655C8283F9" descr="Picture"/>
        <xdr:cNvPicPr/>
      </xdr:nvPicPr>
      <xdr:blipFill>
        <a:blip r:embed="rId31" cstate="print"/>
        <a:stretch>
          <a:fillRect/>
        </a:stretch>
      </xdr:blipFill>
      <xdr:spPr>
        <a:xfrm>
          <a:off x="4320540" y="4637405"/>
          <a:ext cx="5238750" cy="3286125"/>
        </a:xfrm>
        <a:prstGeom prst="rect">
          <a:avLst/>
        </a:prstGeom>
      </xdr:spPr>
    </xdr:pic>
  </etc:cellImage>
  <etc:cellImage>
    <xdr:pic>
      <xdr:nvPicPr>
        <xdr:cNvPr id="35" name="ID_5C0FAFAE76EB4EC7A70CAC11DAACA99F" descr="Picture"/>
        <xdr:cNvPicPr/>
      </xdr:nvPicPr>
      <xdr:blipFill>
        <a:blip r:embed="rId32" cstate="print"/>
        <a:stretch>
          <a:fillRect/>
        </a:stretch>
      </xdr:blipFill>
      <xdr:spPr>
        <a:xfrm>
          <a:off x="4320540" y="66317495"/>
          <a:ext cx="5238750" cy="3286125"/>
        </a:xfrm>
        <a:prstGeom prst="rect">
          <a:avLst/>
        </a:prstGeom>
      </xdr:spPr>
    </xdr:pic>
  </etc:cellImage>
  <etc:cellImage>
    <xdr:pic>
      <xdr:nvPicPr>
        <xdr:cNvPr id="36" name="ID_1F50E5B4A8194ECB91F5680724F5EBCB" descr="Picture"/>
        <xdr:cNvPicPr/>
      </xdr:nvPicPr>
      <xdr:blipFill>
        <a:blip r:embed="rId33" cstate="print"/>
        <a:stretch>
          <a:fillRect/>
        </a:stretch>
      </xdr:blipFill>
      <xdr:spPr>
        <a:xfrm>
          <a:off x="4320540" y="21911310"/>
          <a:ext cx="5238750" cy="3286125"/>
        </a:xfrm>
        <a:prstGeom prst="rect">
          <a:avLst/>
        </a:prstGeom>
      </xdr:spPr>
    </xdr:pic>
  </etc:cellImage>
  <etc:cellImage>
    <xdr:pic>
      <xdr:nvPicPr>
        <xdr:cNvPr id="48" name="ID_23DE40705A9F4E63A4C9783CD810DCD0" descr="Picture"/>
        <xdr:cNvPicPr/>
      </xdr:nvPicPr>
      <xdr:blipFill>
        <a:blip r:embed="rId34" cstate="print"/>
        <a:stretch>
          <a:fillRect/>
        </a:stretch>
      </xdr:blipFill>
      <xdr:spPr>
        <a:xfrm>
          <a:off x="4320540" y="160102550"/>
          <a:ext cx="5238750" cy="3286125"/>
        </a:xfrm>
        <a:prstGeom prst="rect">
          <a:avLst/>
        </a:prstGeom>
      </xdr:spPr>
    </xdr:pic>
  </etc:cellImage>
  <etc:cellImage>
    <xdr:pic>
      <xdr:nvPicPr>
        <xdr:cNvPr id="37" name="ID_B88BA4BF13A64E8EAA7B4A3601774D0E" descr="Picture"/>
        <xdr:cNvPicPr/>
      </xdr:nvPicPr>
      <xdr:blipFill>
        <a:blip r:embed="rId35" cstate="print"/>
        <a:stretch>
          <a:fillRect/>
        </a:stretch>
      </xdr:blipFill>
      <xdr:spPr>
        <a:xfrm>
          <a:off x="4320540" y="18625185"/>
          <a:ext cx="5238750" cy="3286125"/>
        </a:xfrm>
        <a:prstGeom prst="rect">
          <a:avLst/>
        </a:prstGeom>
      </xdr:spPr>
    </xdr:pic>
  </etc:cellImage>
  <etc:cellImage>
    <xdr:pic>
      <xdr:nvPicPr>
        <xdr:cNvPr id="38" name="ID_D7322081C33B41C0A20E7AED459F4253" descr="Picture"/>
        <xdr:cNvPicPr/>
      </xdr:nvPicPr>
      <xdr:blipFill>
        <a:blip r:embed="rId36" cstate="print"/>
        <a:stretch>
          <a:fillRect/>
        </a:stretch>
      </xdr:blipFill>
      <xdr:spPr>
        <a:xfrm>
          <a:off x="4320540" y="49043590"/>
          <a:ext cx="5238750" cy="3286125"/>
        </a:xfrm>
        <a:prstGeom prst="rect">
          <a:avLst/>
        </a:prstGeom>
      </xdr:spPr>
    </xdr:pic>
  </etc:cellImage>
  <etc:cellImage>
    <xdr:pic>
      <xdr:nvPicPr>
        <xdr:cNvPr id="39" name="ID_D4225F61CA43469086DCF36805613222" descr="Picture"/>
        <xdr:cNvPicPr/>
      </xdr:nvPicPr>
      <xdr:blipFill>
        <a:blip r:embed="rId37" cstate="print"/>
        <a:stretch>
          <a:fillRect/>
        </a:stretch>
      </xdr:blipFill>
      <xdr:spPr>
        <a:xfrm>
          <a:off x="4320540" y="11209655"/>
          <a:ext cx="5238750" cy="3286125"/>
        </a:xfrm>
        <a:prstGeom prst="rect">
          <a:avLst/>
        </a:prstGeom>
      </xdr:spPr>
    </xdr:pic>
  </etc:cellImage>
  <etc:cellImage>
    <xdr:pic>
      <xdr:nvPicPr>
        <xdr:cNvPr id="40" name="ID_B31BE0BA04764D22BD7C8DFF4AF4FA0B" descr="Picture"/>
        <xdr:cNvPicPr/>
      </xdr:nvPicPr>
      <xdr:blipFill>
        <a:blip r:embed="rId38" cstate="print"/>
        <a:stretch>
          <a:fillRect/>
        </a:stretch>
      </xdr:blipFill>
      <xdr:spPr>
        <a:xfrm>
          <a:off x="4320540" y="7923530"/>
          <a:ext cx="5238750" cy="3286125"/>
        </a:xfrm>
        <a:prstGeom prst="rect">
          <a:avLst/>
        </a:prstGeom>
      </xdr:spPr>
    </xdr:pic>
  </etc:cellImage>
  <etc:cellImage>
    <xdr:pic>
      <xdr:nvPicPr>
        <xdr:cNvPr id="41" name="ID_2D022E6438CE4DD7875C19F7621D3082" descr="Picture"/>
        <xdr:cNvPicPr/>
      </xdr:nvPicPr>
      <xdr:blipFill>
        <a:blip r:embed="rId39" cstate="print"/>
        <a:stretch>
          <a:fillRect/>
        </a:stretch>
      </xdr:blipFill>
      <xdr:spPr>
        <a:xfrm>
          <a:off x="4320540" y="25197435"/>
          <a:ext cx="5238750" cy="3286125"/>
        </a:xfrm>
        <a:prstGeom prst="rect">
          <a:avLst/>
        </a:prstGeom>
      </xdr:spPr>
    </xdr:pic>
  </etc:cellImage>
  <etc:cellImage>
    <xdr:pic>
      <xdr:nvPicPr>
        <xdr:cNvPr id="44" name="ID_F229A426505C4A2D9A802CE2D19D3717" descr="Picture"/>
        <xdr:cNvPicPr/>
      </xdr:nvPicPr>
      <xdr:blipFill>
        <a:blip r:embed="rId40" cstate="print"/>
        <a:stretch>
          <a:fillRect/>
        </a:stretch>
      </xdr:blipFill>
      <xdr:spPr>
        <a:xfrm>
          <a:off x="4320540" y="42471340"/>
          <a:ext cx="5238750" cy="3286125"/>
        </a:xfrm>
        <a:prstGeom prst="rect">
          <a:avLst/>
        </a:prstGeom>
      </xdr:spPr>
    </xdr:pic>
  </etc:cellImage>
  <etc:cellImage>
    <xdr:pic>
      <xdr:nvPicPr>
        <xdr:cNvPr id="46" name="ID_83ED44AB69644CEBB098D9CCD35846C2" descr="Picture"/>
        <xdr:cNvPicPr/>
      </xdr:nvPicPr>
      <xdr:blipFill>
        <a:blip r:embed="rId41" cstate="print"/>
        <a:stretch>
          <a:fillRect/>
        </a:stretch>
      </xdr:blipFill>
      <xdr:spPr>
        <a:xfrm>
          <a:off x="4320540" y="14495780"/>
          <a:ext cx="5238750" cy="3286125"/>
        </a:xfrm>
        <a:prstGeom prst="rect">
          <a:avLst/>
        </a:prstGeom>
      </xdr:spPr>
    </xdr:pic>
  </etc:cellImage>
  <etc:cellImage>
    <xdr:pic>
      <xdr:nvPicPr>
        <xdr:cNvPr id="47" name="ID_7F6AD4A7605D49E78D19B6D4B3B82FB2" descr="Picture"/>
        <xdr:cNvPicPr/>
      </xdr:nvPicPr>
      <xdr:blipFill>
        <a:blip r:embed="rId42" cstate="print"/>
        <a:stretch>
          <a:fillRect/>
        </a:stretch>
      </xdr:blipFill>
      <xdr:spPr>
        <a:xfrm>
          <a:off x="4320540" y="28483560"/>
          <a:ext cx="5238750" cy="3286125"/>
        </a:xfrm>
        <a:prstGeom prst="rect">
          <a:avLst/>
        </a:prstGeom>
      </xdr:spPr>
    </xdr:pic>
  </etc:cellImage>
  <etc:cellImage>
    <xdr:pic>
      <xdr:nvPicPr>
        <xdr:cNvPr id="49" name="ID_C1BFA09CF60545F4B4C0310C3A5E3700" descr="Picture"/>
        <xdr:cNvPicPr/>
      </xdr:nvPicPr>
      <xdr:blipFill>
        <a:blip r:embed="rId43" cstate="print"/>
        <a:stretch>
          <a:fillRect/>
        </a:stretch>
      </xdr:blipFill>
      <xdr:spPr>
        <a:xfrm>
          <a:off x="4320540" y="142828645"/>
          <a:ext cx="5238750" cy="3286125"/>
        </a:xfrm>
        <a:prstGeom prst="rect">
          <a:avLst/>
        </a:prstGeom>
      </xdr:spPr>
    </xdr:pic>
  </etc:cellImage>
  <etc:cellImage>
    <xdr:pic>
      <xdr:nvPicPr>
        <xdr:cNvPr id="50" name="ID_2D4F421F4DB7411EA1CBD3AD481BBC64" descr="Picture"/>
        <xdr:cNvPicPr/>
      </xdr:nvPicPr>
      <xdr:blipFill>
        <a:blip r:embed="rId44" cstate="print"/>
        <a:stretch>
          <a:fillRect/>
        </a:stretch>
      </xdr:blipFill>
      <xdr:spPr>
        <a:xfrm>
          <a:off x="4320540" y="80305275"/>
          <a:ext cx="5238750" cy="3286125"/>
        </a:xfrm>
        <a:prstGeom prst="rect">
          <a:avLst/>
        </a:prstGeom>
      </xdr:spPr>
    </xdr:pic>
  </etc:cellImage>
  <etc:cellImage>
    <xdr:pic>
      <xdr:nvPicPr>
        <xdr:cNvPr id="51" name="ID_BC1BB24AF18A4668A9A88F43247D040A" descr="Picture"/>
        <xdr:cNvPicPr/>
      </xdr:nvPicPr>
      <xdr:blipFill>
        <a:blip r:embed="rId45" cstate="print"/>
        <a:stretch>
          <a:fillRect/>
        </a:stretch>
      </xdr:blipFill>
      <xdr:spPr>
        <a:xfrm>
          <a:off x="4320540" y="56459120"/>
          <a:ext cx="5238750" cy="3286125"/>
        </a:xfrm>
        <a:prstGeom prst="rect">
          <a:avLst/>
        </a:prstGeom>
      </xdr:spPr>
    </xdr:pic>
  </etc:cellImage>
  <etc:cellImage>
    <xdr:pic>
      <xdr:nvPicPr>
        <xdr:cNvPr id="52" name="ID_642C9EEDC9034799923B65A7C0335C4F" descr="Picture"/>
        <xdr:cNvPicPr/>
      </xdr:nvPicPr>
      <xdr:blipFill>
        <a:blip r:embed="rId46" cstate="print"/>
        <a:stretch>
          <a:fillRect/>
        </a:stretch>
      </xdr:blipFill>
      <xdr:spPr>
        <a:xfrm>
          <a:off x="4320540" y="31769685"/>
          <a:ext cx="5238750" cy="3286125"/>
        </a:xfrm>
        <a:prstGeom prst="rect">
          <a:avLst/>
        </a:prstGeom>
      </xdr:spPr>
    </xdr:pic>
  </etc:cellImage>
  <etc:cellImage>
    <xdr:pic>
      <xdr:nvPicPr>
        <xdr:cNvPr id="53" name="ID_8FA924EF891248D3B79ECCBE3E54CF17" descr="Picture"/>
        <xdr:cNvPicPr/>
      </xdr:nvPicPr>
      <xdr:blipFill>
        <a:blip r:embed="rId47" cstate="print"/>
        <a:stretch>
          <a:fillRect/>
        </a:stretch>
      </xdr:blipFill>
      <xdr:spPr>
        <a:xfrm>
          <a:off x="4320540" y="35899090"/>
          <a:ext cx="5238750" cy="3286125"/>
        </a:xfrm>
        <a:prstGeom prst="rect">
          <a:avLst/>
        </a:prstGeom>
      </xdr:spPr>
    </xdr:pic>
  </etc:cellImage>
  <etc:cellImage>
    <xdr:pic>
      <xdr:nvPicPr>
        <xdr:cNvPr id="54" name="ID_E88908788EF54A2E8DCA776D2CF7DEDC" descr="Picture"/>
        <xdr:cNvPicPr/>
      </xdr:nvPicPr>
      <xdr:blipFill>
        <a:blip r:embed="rId48" cstate="print"/>
        <a:stretch>
          <a:fillRect/>
        </a:stretch>
      </xdr:blipFill>
      <xdr:spPr>
        <a:xfrm>
          <a:off x="4320540" y="39185215"/>
          <a:ext cx="5238750" cy="3286125"/>
        </a:xfrm>
        <a:prstGeom prst="rect">
          <a:avLst/>
        </a:prstGeom>
      </xdr:spPr>
    </xdr:pic>
  </etc:cellImage>
  <etc:cellImage>
    <xdr:pic>
      <xdr:nvPicPr>
        <xdr:cNvPr id="55" name="ID_3308DAE698C64A909EC151443D369B8C" descr="Picture"/>
        <xdr:cNvPicPr/>
      </xdr:nvPicPr>
      <xdr:blipFill>
        <a:blip r:embed="rId49" cstate="print"/>
        <a:stretch>
          <a:fillRect/>
        </a:stretch>
      </xdr:blipFill>
      <xdr:spPr>
        <a:xfrm>
          <a:off x="4320540" y="163388675"/>
          <a:ext cx="5238750" cy="3286125"/>
        </a:xfrm>
        <a:prstGeom prst="rect">
          <a:avLst/>
        </a:prstGeom>
      </xdr:spPr>
    </xdr:pic>
  </etc:cellImage>
  <etc:cellImage>
    <xdr:pic>
      <xdr:nvPicPr>
        <xdr:cNvPr id="57" name="ID_468E59C055DF44D3B5EF1A2CD4DEAADB" descr="Picture"/>
        <xdr:cNvPicPr/>
      </xdr:nvPicPr>
      <xdr:blipFill>
        <a:blip r:embed="rId50" cstate="print"/>
        <a:stretch>
          <a:fillRect/>
        </a:stretch>
      </xdr:blipFill>
      <xdr:spPr>
        <a:xfrm>
          <a:off x="4320540" y="45757465"/>
          <a:ext cx="5238750" cy="3286125"/>
        </a:xfrm>
        <a:prstGeom prst="rect">
          <a:avLst/>
        </a:prstGeom>
      </xdr:spPr>
    </xdr:pic>
  </etc:cellImage>
  <etc:cellImage>
    <xdr:pic>
      <xdr:nvPicPr>
        <xdr:cNvPr id="58" name="ID_B9746D17448846528EFDD2B3B6506538" descr="Picture"/>
        <xdr:cNvPicPr/>
      </xdr:nvPicPr>
      <xdr:blipFill>
        <a:blip r:embed="rId51" cstate="print"/>
        <a:stretch>
          <a:fillRect/>
        </a:stretch>
      </xdr:blipFill>
      <xdr:spPr>
        <a:xfrm>
          <a:off x="4320540" y="135413115"/>
          <a:ext cx="5238750" cy="3286125"/>
        </a:xfrm>
        <a:prstGeom prst="rect">
          <a:avLst/>
        </a:prstGeom>
      </xdr:spPr>
    </xdr:pic>
  </etc:cellImage>
  <etc:cellImage>
    <xdr:pic>
      <xdr:nvPicPr>
        <xdr:cNvPr id="59" name="ID_383078866FE04BE3B5A75AD6E9A2EFBE" descr="Picture"/>
        <xdr:cNvPicPr/>
      </xdr:nvPicPr>
      <xdr:blipFill>
        <a:blip r:embed="rId52" cstate="print"/>
        <a:stretch>
          <a:fillRect/>
        </a:stretch>
      </xdr:blipFill>
      <xdr:spPr>
        <a:xfrm>
          <a:off x="4320540" y="53172995"/>
          <a:ext cx="5238750" cy="3286125"/>
        </a:xfrm>
        <a:prstGeom prst="rect">
          <a:avLst/>
        </a:prstGeom>
      </xdr:spPr>
    </xdr:pic>
  </etc:cellImage>
  <etc:cellImage>
    <xdr:pic>
      <xdr:nvPicPr>
        <xdr:cNvPr id="60" name="ID_0C5A6EFDDB3542A59E782B01C81A7403" descr="Picture"/>
        <xdr:cNvPicPr/>
      </xdr:nvPicPr>
      <xdr:blipFill>
        <a:blip r:embed="rId53" cstate="print"/>
        <a:stretch>
          <a:fillRect/>
        </a:stretch>
      </xdr:blipFill>
      <xdr:spPr>
        <a:xfrm>
          <a:off x="4320540" y="59745245"/>
          <a:ext cx="5238750" cy="3286125"/>
        </a:xfrm>
        <a:prstGeom prst="rect">
          <a:avLst/>
        </a:prstGeom>
      </xdr:spPr>
    </xdr:pic>
  </etc:cellImage>
  <etc:cellImage>
    <xdr:pic>
      <xdr:nvPicPr>
        <xdr:cNvPr id="62" name="ID_748AF0DED515463F8B0E40DBF9576728" descr="Picture"/>
        <xdr:cNvPicPr/>
      </xdr:nvPicPr>
      <xdr:blipFill>
        <a:blip r:embed="rId54" cstate="print"/>
        <a:stretch>
          <a:fillRect/>
        </a:stretch>
      </xdr:blipFill>
      <xdr:spPr>
        <a:xfrm>
          <a:off x="4320540" y="63031370"/>
          <a:ext cx="5238750" cy="3286125"/>
        </a:xfrm>
        <a:prstGeom prst="rect">
          <a:avLst/>
        </a:prstGeom>
      </xdr:spPr>
    </xdr:pic>
  </etc:cellImage>
  <etc:cellImage>
    <xdr:pic>
      <xdr:nvPicPr>
        <xdr:cNvPr id="63" name="ID_F47FFA35CF2149AC992BF1042C2751BC" descr="Picture"/>
        <xdr:cNvPicPr/>
      </xdr:nvPicPr>
      <xdr:blipFill>
        <a:blip r:embed="rId55" cstate="print"/>
        <a:stretch>
          <a:fillRect/>
        </a:stretch>
      </xdr:blipFill>
      <xdr:spPr>
        <a:xfrm>
          <a:off x="4320540" y="70446900"/>
          <a:ext cx="5238750" cy="3286125"/>
        </a:xfrm>
        <a:prstGeom prst="rect">
          <a:avLst/>
        </a:prstGeom>
      </xdr:spPr>
    </xdr:pic>
  </etc:cellImage>
  <etc:cellImage>
    <xdr:pic>
      <xdr:nvPicPr>
        <xdr:cNvPr id="64" name="ID_9A44ACC9484C4B80BE2BC93F0158F92B" descr="Picture"/>
        <xdr:cNvPicPr/>
      </xdr:nvPicPr>
      <xdr:blipFill>
        <a:blip r:embed="rId56" cstate="print"/>
        <a:stretch>
          <a:fillRect/>
        </a:stretch>
      </xdr:blipFill>
      <xdr:spPr>
        <a:xfrm>
          <a:off x="4320540" y="73733025"/>
          <a:ext cx="5238750" cy="3286125"/>
        </a:xfrm>
        <a:prstGeom prst="rect">
          <a:avLst/>
        </a:prstGeom>
      </xdr:spPr>
    </xdr:pic>
  </etc:cellImage>
  <etc:cellImage>
    <xdr:pic>
      <xdr:nvPicPr>
        <xdr:cNvPr id="65" name="ID_33A97608E7244B0A9C15C0459D159E61" descr="Picture"/>
        <xdr:cNvPicPr/>
      </xdr:nvPicPr>
      <xdr:blipFill>
        <a:blip r:embed="rId57" cstate="print"/>
        <a:stretch>
          <a:fillRect/>
        </a:stretch>
      </xdr:blipFill>
      <xdr:spPr>
        <a:xfrm>
          <a:off x="4320540" y="191364235"/>
          <a:ext cx="5238750" cy="3286125"/>
        </a:xfrm>
        <a:prstGeom prst="rect">
          <a:avLst/>
        </a:prstGeom>
      </xdr:spPr>
    </xdr:pic>
  </etc:cellImage>
  <etc:cellImage>
    <xdr:pic>
      <xdr:nvPicPr>
        <xdr:cNvPr id="66" name="ID_9B8863227E764635B8CE3A8CDE04E87B" descr="Picture"/>
        <xdr:cNvPicPr/>
      </xdr:nvPicPr>
      <xdr:blipFill>
        <a:blip r:embed="rId58" cstate="print"/>
        <a:stretch>
          <a:fillRect/>
        </a:stretch>
      </xdr:blipFill>
      <xdr:spPr>
        <a:xfrm>
          <a:off x="4320540" y="215210390"/>
          <a:ext cx="5238750" cy="3286125"/>
        </a:xfrm>
        <a:prstGeom prst="rect">
          <a:avLst/>
        </a:prstGeom>
      </xdr:spPr>
    </xdr:pic>
  </etc:cellImage>
  <etc:cellImage>
    <xdr:pic>
      <xdr:nvPicPr>
        <xdr:cNvPr id="67" name="ID_A710AB5CA8F04B26AEB08F7FC8CC1020" descr="Picture"/>
        <xdr:cNvPicPr/>
      </xdr:nvPicPr>
      <xdr:blipFill>
        <a:blip r:embed="rId59" cstate="print"/>
        <a:stretch>
          <a:fillRect/>
        </a:stretch>
      </xdr:blipFill>
      <xdr:spPr>
        <a:xfrm>
          <a:off x="4320540" y="125554740"/>
          <a:ext cx="5238750" cy="3286125"/>
        </a:xfrm>
        <a:prstGeom prst="rect">
          <a:avLst/>
        </a:prstGeom>
      </xdr:spPr>
    </xdr:pic>
  </etc:cellImage>
  <etc:cellImage>
    <xdr:pic>
      <xdr:nvPicPr>
        <xdr:cNvPr id="68" name="ID_112813B555DA4D8BAD02D74C6CDE07E8" descr="Picture"/>
        <xdr:cNvPicPr/>
      </xdr:nvPicPr>
      <xdr:blipFill>
        <a:blip r:embed="rId60" cstate="print"/>
        <a:stretch>
          <a:fillRect/>
        </a:stretch>
      </xdr:blipFill>
      <xdr:spPr>
        <a:xfrm>
          <a:off x="4320540" y="77019150"/>
          <a:ext cx="5238750" cy="3286125"/>
        </a:xfrm>
        <a:prstGeom prst="rect">
          <a:avLst/>
        </a:prstGeom>
      </xdr:spPr>
    </xdr:pic>
  </etc:cellImage>
  <etc:cellImage>
    <xdr:pic>
      <xdr:nvPicPr>
        <xdr:cNvPr id="69" name="ID_C9ACACDCD299404A902060D633629084" descr="Picture"/>
        <xdr:cNvPicPr/>
      </xdr:nvPicPr>
      <xdr:blipFill>
        <a:blip r:embed="rId61" cstate="print"/>
        <a:stretch>
          <a:fillRect/>
        </a:stretch>
      </xdr:blipFill>
      <xdr:spPr>
        <a:xfrm>
          <a:off x="4320540" y="83591400"/>
          <a:ext cx="5238750" cy="3286125"/>
        </a:xfrm>
        <a:prstGeom prst="rect">
          <a:avLst/>
        </a:prstGeom>
      </xdr:spPr>
    </xdr:pic>
  </etc:cellImage>
  <etc:cellImage>
    <xdr:pic>
      <xdr:nvPicPr>
        <xdr:cNvPr id="70" name="ID_72803E0A978D4856B9261694FEFB1FC8" descr="Picture"/>
        <xdr:cNvPicPr/>
      </xdr:nvPicPr>
      <xdr:blipFill>
        <a:blip r:embed="rId62" cstate="print"/>
        <a:stretch>
          <a:fillRect/>
        </a:stretch>
      </xdr:blipFill>
      <xdr:spPr>
        <a:xfrm>
          <a:off x="4320540" y="122268615"/>
          <a:ext cx="5238750" cy="3286125"/>
        </a:xfrm>
        <a:prstGeom prst="rect">
          <a:avLst/>
        </a:prstGeom>
      </xdr:spPr>
    </xdr:pic>
  </etc:cellImage>
  <etc:cellImage>
    <xdr:pic>
      <xdr:nvPicPr>
        <xdr:cNvPr id="72" name="ID_A978F18C82884EFE92C6A9A6393190A4" descr="Picture"/>
        <xdr:cNvPicPr/>
      </xdr:nvPicPr>
      <xdr:blipFill>
        <a:blip r:embed="rId63" cstate="print"/>
        <a:stretch>
          <a:fillRect/>
        </a:stretch>
      </xdr:blipFill>
      <xdr:spPr>
        <a:xfrm>
          <a:off x="4320540" y="146114770"/>
          <a:ext cx="5238750" cy="3286125"/>
        </a:xfrm>
        <a:prstGeom prst="rect">
          <a:avLst/>
        </a:prstGeom>
      </xdr:spPr>
    </xdr:pic>
  </etc:cellImage>
  <etc:cellImage>
    <xdr:pic>
      <xdr:nvPicPr>
        <xdr:cNvPr id="79" name="ID_7ED262E8034B4A0ABF87A58F17F49882" descr="Picture"/>
        <xdr:cNvPicPr/>
      </xdr:nvPicPr>
      <xdr:blipFill>
        <a:blip r:embed="rId64" cstate="print"/>
        <a:stretch>
          <a:fillRect/>
        </a:stretch>
      </xdr:blipFill>
      <xdr:spPr>
        <a:xfrm>
          <a:off x="4320540" y="128840865"/>
          <a:ext cx="5238750" cy="3286125"/>
        </a:xfrm>
        <a:prstGeom prst="rect">
          <a:avLst/>
        </a:prstGeom>
      </xdr:spPr>
    </xdr:pic>
  </etc:cellImage>
  <etc:cellImage>
    <xdr:pic>
      <xdr:nvPicPr>
        <xdr:cNvPr id="82" name="ID_8724E4C2733E458FB41635B479760DEB" descr="Picture"/>
        <xdr:cNvPicPr/>
      </xdr:nvPicPr>
      <xdr:blipFill>
        <a:blip r:embed="rId65" cstate="print"/>
        <a:stretch>
          <a:fillRect/>
        </a:stretch>
      </xdr:blipFill>
      <xdr:spPr>
        <a:xfrm>
          <a:off x="4320540" y="194650360"/>
          <a:ext cx="5238750" cy="3286125"/>
        </a:xfrm>
        <a:prstGeom prst="rect">
          <a:avLst/>
        </a:prstGeom>
      </xdr:spPr>
    </xdr:pic>
  </etc:cellImage>
  <etc:cellImage>
    <xdr:pic>
      <xdr:nvPicPr>
        <xdr:cNvPr id="83" name="ID_90FB4285EF274A588D17DBDC1D277FA1" descr="Picture"/>
        <xdr:cNvPicPr/>
      </xdr:nvPicPr>
      <xdr:blipFill>
        <a:blip r:embed="rId66" cstate="print"/>
        <a:stretch>
          <a:fillRect/>
        </a:stretch>
      </xdr:blipFill>
      <xdr:spPr>
        <a:xfrm>
          <a:off x="4320540" y="132126990"/>
          <a:ext cx="5238750" cy="3286125"/>
        </a:xfrm>
        <a:prstGeom prst="rect">
          <a:avLst/>
        </a:prstGeom>
      </xdr:spPr>
    </xdr:pic>
  </etc:cellImage>
  <etc:cellImage>
    <xdr:pic>
      <xdr:nvPicPr>
        <xdr:cNvPr id="84" name="ID_77A0503DE95842409CEECE438882F8B4" descr="Picture"/>
        <xdr:cNvPicPr/>
      </xdr:nvPicPr>
      <xdr:blipFill>
        <a:blip r:embed="rId67" cstate="print"/>
        <a:stretch>
          <a:fillRect/>
        </a:stretch>
      </xdr:blipFill>
      <xdr:spPr>
        <a:xfrm>
          <a:off x="4320540" y="139542520"/>
          <a:ext cx="5238750" cy="3286125"/>
        </a:xfrm>
        <a:prstGeom prst="rect">
          <a:avLst/>
        </a:prstGeom>
      </xdr:spPr>
    </xdr:pic>
  </etc:cellImage>
  <etc:cellImage>
    <xdr:pic>
      <xdr:nvPicPr>
        <xdr:cNvPr id="85" name="ID_A455033FB395494ABFFA33E245D5F88D" descr="Picture"/>
        <xdr:cNvPicPr/>
      </xdr:nvPicPr>
      <xdr:blipFill>
        <a:blip r:embed="rId68" cstate="print"/>
        <a:stretch>
          <a:fillRect/>
        </a:stretch>
      </xdr:blipFill>
      <xdr:spPr>
        <a:xfrm>
          <a:off x="4320540" y="149400895"/>
          <a:ext cx="5238750" cy="3286125"/>
        </a:xfrm>
        <a:prstGeom prst="rect">
          <a:avLst/>
        </a:prstGeom>
      </xdr:spPr>
    </xdr:pic>
  </etc:cellImage>
  <etc:cellImage>
    <xdr:pic>
      <xdr:nvPicPr>
        <xdr:cNvPr id="86" name="ID_1FE1E2AB4FA440D09000C863B55302D5" descr="Picture"/>
        <xdr:cNvPicPr/>
      </xdr:nvPicPr>
      <xdr:blipFill>
        <a:blip r:embed="rId69" cstate="print"/>
        <a:stretch>
          <a:fillRect/>
        </a:stretch>
      </xdr:blipFill>
      <xdr:spPr>
        <a:xfrm>
          <a:off x="4320540" y="152687020"/>
          <a:ext cx="5238750" cy="3286125"/>
        </a:xfrm>
        <a:prstGeom prst="rect">
          <a:avLst/>
        </a:prstGeom>
      </xdr:spPr>
    </xdr:pic>
  </etc:cellImage>
  <etc:cellImage>
    <xdr:pic>
      <xdr:nvPicPr>
        <xdr:cNvPr id="87" name="ID_A954FE9843F5449BBD16BF867D11A834" descr="Picture"/>
        <xdr:cNvPicPr/>
      </xdr:nvPicPr>
      <xdr:blipFill>
        <a:blip r:embed="rId70" cstate="print"/>
        <a:stretch>
          <a:fillRect/>
        </a:stretch>
      </xdr:blipFill>
      <xdr:spPr>
        <a:xfrm>
          <a:off x="4320540" y="156816425"/>
          <a:ext cx="5238750" cy="3286125"/>
        </a:xfrm>
        <a:prstGeom prst="rect">
          <a:avLst/>
        </a:prstGeom>
      </xdr:spPr>
    </xdr:pic>
  </etc:cellImage>
  <etc:cellImage>
    <xdr:pic>
      <xdr:nvPicPr>
        <xdr:cNvPr id="88" name="ID_58F7FE68303646CCA925FD8CCE022180" descr="Picture"/>
        <xdr:cNvPicPr/>
      </xdr:nvPicPr>
      <xdr:blipFill>
        <a:blip r:embed="rId71" cstate="print"/>
        <a:stretch>
          <a:fillRect/>
        </a:stretch>
      </xdr:blipFill>
      <xdr:spPr>
        <a:xfrm>
          <a:off x="4320540" y="166674800"/>
          <a:ext cx="5238750" cy="3286125"/>
        </a:xfrm>
        <a:prstGeom prst="rect">
          <a:avLst/>
        </a:prstGeom>
      </xdr:spPr>
    </xdr:pic>
  </etc:cellImage>
  <etc:cellImage>
    <xdr:pic>
      <xdr:nvPicPr>
        <xdr:cNvPr id="89" name="ID_C9008BF6032149E0A026C2397C957D65" descr="Picture"/>
        <xdr:cNvPicPr/>
      </xdr:nvPicPr>
      <xdr:blipFill>
        <a:blip r:embed="rId72" cstate="print"/>
        <a:stretch>
          <a:fillRect/>
        </a:stretch>
      </xdr:blipFill>
      <xdr:spPr>
        <a:xfrm>
          <a:off x="4320540" y="169960925"/>
          <a:ext cx="5238750" cy="3286125"/>
        </a:xfrm>
        <a:prstGeom prst="rect">
          <a:avLst/>
        </a:prstGeom>
      </xdr:spPr>
    </xdr:pic>
  </etc:cellImage>
  <etc:cellImage>
    <xdr:pic>
      <xdr:nvPicPr>
        <xdr:cNvPr id="90" name="ID_94EF80B6058E43378A5491F77E5A8FD4" descr="Picture"/>
        <xdr:cNvPicPr/>
      </xdr:nvPicPr>
      <xdr:blipFill>
        <a:blip r:embed="rId73" cstate="print"/>
        <a:stretch>
          <a:fillRect/>
        </a:stretch>
      </xdr:blipFill>
      <xdr:spPr>
        <a:xfrm>
          <a:off x="4320540" y="204508735"/>
          <a:ext cx="5238750" cy="3286125"/>
        </a:xfrm>
        <a:prstGeom prst="rect">
          <a:avLst/>
        </a:prstGeom>
      </xdr:spPr>
    </xdr:pic>
  </etc:cellImage>
  <etc:cellImage>
    <xdr:pic>
      <xdr:nvPicPr>
        <xdr:cNvPr id="93" name="ID_08B640F5FEC641EF94490584838039FF" descr="Picture"/>
        <xdr:cNvPicPr/>
      </xdr:nvPicPr>
      <xdr:blipFill>
        <a:blip r:embed="rId74" cstate="print"/>
        <a:stretch>
          <a:fillRect/>
        </a:stretch>
      </xdr:blipFill>
      <xdr:spPr>
        <a:xfrm>
          <a:off x="4320540" y="197936485"/>
          <a:ext cx="5238750" cy="3286125"/>
        </a:xfrm>
        <a:prstGeom prst="rect">
          <a:avLst/>
        </a:prstGeom>
      </xdr:spPr>
    </xdr:pic>
  </etc:cellImage>
  <etc:cellImage>
    <xdr:pic>
      <xdr:nvPicPr>
        <xdr:cNvPr id="94" name="ID_AF225F61A12F4457A3A0459EFAC5CB45" descr="Picture"/>
        <xdr:cNvPicPr/>
      </xdr:nvPicPr>
      <xdr:blipFill>
        <a:blip r:embed="rId75" cstate="print"/>
        <a:stretch>
          <a:fillRect/>
        </a:stretch>
      </xdr:blipFill>
      <xdr:spPr>
        <a:xfrm>
          <a:off x="4320540" y="201222610"/>
          <a:ext cx="5238750" cy="3286125"/>
        </a:xfrm>
        <a:prstGeom prst="rect">
          <a:avLst/>
        </a:prstGeom>
      </xdr:spPr>
    </xdr:pic>
  </etc:cellImage>
  <etc:cellImage>
    <xdr:pic>
      <xdr:nvPicPr>
        <xdr:cNvPr id="95" name="ID_B9C0183ECFE848708E0AC744CA41800C" descr="Picture"/>
        <xdr:cNvPicPr/>
      </xdr:nvPicPr>
      <xdr:blipFill>
        <a:blip r:embed="rId76" cstate="print"/>
        <a:stretch>
          <a:fillRect/>
        </a:stretch>
      </xdr:blipFill>
      <xdr:spPr>
        <a:xfrm>
          <a:off x="4320540" y="208638140"/>
          <a:ext cx="5238750" cy="3286125"/>
        </a:xfrm>
        <a:prstGeom prst="rect">
          <a:avLst/>
        </a:prstGeom>
      </xdr:spPr>
    </xdr:pic>
  </etc:cellImage>
  <etc:cellImage>
    <xdr:pic>
      <xdr:nvPicPr>
        <xdr:cNvPr id="96" name="ID_87799F10474C477AB4DE2867CDDE8271" descr="Picture"/>
        <xdr:cNvPicPr/>
      </xdr:nvPicPr>
      <xdr:blipFill>
        <a:blip r:embed="rId77" cstate="print"/>
        <a:stretch>
          <a:fillRect/>
        </a:stretch>
      </xdr:blipFill>
      <xdr:spPr>
        <a:xfrm>
          <a:off x="4320540" y="211924265"/>
          <a:ext cx="5238750" cy="3286125"/>
        </a:xfrm>
        <a:prstGeom prst="rect">
          <a:avLst/>
        </a:prstGeom>
      </xdr:spPr>
    </xdr:pic>
  </etc:cellImage>
  <etc:cellImage>
    <xdr:pic>
      <xdr:nvPicPr>
        <xdr:cNvPr id="97" name="ID_33A7A75E89484102A89030859C753033" descr="Picture"/>
        <xdr:cNvPicPr/>
      </xdr:nvPicPr>
      <xdr:blipFill>
        <a:blip r:embed="rId78" cstate="print"/>
        <a:stretch>
          <a:fillRect/>
        </a:stretch>
      </xdr:blipFill>
      <xdr:spPr>
        <a:xfrm>
          <a:off x="4320540" y="218496515"/>
          <a:ext cx="5238750" cy="3286125"/>
        </a:xfrm>
        <a:prstGeom prst="rect">
          <a:avLst/>
        </a:prstGeom>
      </xdr:spPr>
    </xdr:pic>
  </etc:cellImage>
  <etc:cellImage>
    <xdr:pic>
      <xdr:nvPicPr>
        <xdr:cNvPr id="98" name="ID_AA07366DDAF945DFBCF6A287EA9BE839" descr="Picture"/>
        <xdr:cNvPicPr/>
      </xdr:nvPicPr>
      <xdr:blipFill>
        <a:blip r:embed="rId79" cstate="print"/>
        <a:stretch>
          <a:fillRect/>
        </a:stretch>
      </xdr:blipFill>
      <xdr:spPr>
        <a:xfrm>
          <a:off x="4320540" y="221782640"/>
          <a:ext cx="5238750" cy="3286125"/>
        </a:xfrm>
        <a:prstGeom prst="rect">
          <a:avLst/>
        </a:prstGeom>
      </xdr:spPr>
    </xdr:pic>
  </etc:cellImage>
  <etc:cellImage>
    <xdr:pic>
      <xdr:nvPicPr>
        <xdr:cNvPr id="99" name="ID_2083E336A2E045D6BC75B65CC4352B38" descr="Picture"/>
        <xdr:cNvPicPr/>
      </xdr:nvPicPr>
      <xdr:blipFill>
        <a:blip r:embed="rId80" cstate="print"/>
        <a:stretch>
          <a:fillRect/>
        </a:stretch>
      </xdr:blipFill>
      <xdr:spPr>
        <a:xfrm>
          <a:off x="4320540" y="225912045"/>
          <a:ext cx="5238750" cy="3286125"/>
        </a:xfrm>
        <a:prstGeom prst="rect">
          <a:avLst/>
        </a:prstGeom>
      </xdr:spPr>
    </xdr:pic>
  </etc:cellImage>
  <etc:cellImage>
    <xdr:pic>
      <xdr:nvPicPr>
        <xdr:cNvPr id="100" name="ID_B8331E64D0F84189A20DB227904226B3" descr="Picture"/>
        <xdr:cNvPicPr/>
      </xdr:nvPicPr>
      <xdr:blipFill>
        <a:blip r:embed="rId81" cstate="print"/>
        <a:stretch>
          <a:fillRect/>
        </a:stretch>
      </xdr:blipFill>
      <xdr:spPr>
        <a:xfrm>
          <a:off x="4320540" y="229198170"/>
          <a:ext cx="5238750" cy="3286125"/>
        </a:xfrm>
        <a:prstGeom prst="rect">
          <a:avLst/>
        </a:prstGeom>
      </xdr:spPr>
    </xdr:pic>
  </etc:cellImage>
  <etc:cellImage>
    <xdr:pic>
      <xdr:nvPicPr>
        <xdr:cNvPr id="101" name="ID_86FB488874EF4968BEA4712743045A10" descr="Picture"/>
        <xdr:cNvPicPr/>
      </xdr:nvPicPr>
      <xdr:blipFill>
        <a:blip r:embed="rId82" cstate="print"/>
        <a:stretch>
          <a:fillRect/>
        </a:stretch>
      </xdr:blipFill>
      <xdr:spPr>
        <a:xfrm>
          <a:off x="4320540" y="232484295"/>
          <a:ext cx="5238750" cy="3286125"/>
        </a:xfrm>
        <a:prstGeom prst="rect">
          <a:avLst/>
        </a:prstGeom>
      </xdr:spPr>
    </xdr:pic>
  </etc:cellImage>
  <etc:cellImage>
    <xdr:pic>
      <xdr:nvPicPr>
        <xdr:cNvPr id="102" name="ID_4CFA52DF8F3D4D7F80DB4DCF13B725AB" descr="Picture"/>
        <xdr:cNvPicPr/>
      </xdr:nvPicPr>
      <xdr:blipFill>
        <a:blip r:embed="rId83" cstate="print"/>
        <a:stretch>
          <a:fillRect/>
        </a:stretch>
      </xdr:blipFill>
      <xdr:spPr>
        <a:xfrm>
          <a:off x="4320540" y="235770420"/>
          <a:ext cx="5238750" cy="3286125"/>
        </a:xfrm>
        <a:prstGeom prst="rect">
          <a:avLst/>
        </a:prstGeom>
      </xdr:spPr>
    </xdr:pic>
  </etc:cellImage>
  <etc:cellImage>
    <xdr:pic>
      <xdr:nvPicPr>
        <xdr:cNvPr id="103" name="ID_6DD05E0DC8A64935BA49A3B1B62D620A" descr="Picture"/>
        <xdr:cNvPicPr/>
      </xdr:nvPicPr>
      <xdr:blipFill>
        <a:blip r:embed="rId84" cstate="print"/>
        <a:stretch>
          <a:fillRect/>
        </a:stretch>
      </xdr:blipFill>
      <xdr:spPr>
        <a:xfrm>
          <a:off x="4320540" y="239056545"/>
          <a:ext cx="5238750" cy="32861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<sst xmlns="http://schemas.openxmlformats.org/spreadsheetml/2006/main" count="1717" uniqueCount="696">
  <si>
    <t>目录：</t>
  </si>
  <si>
    <t>1、女装类目&amp;价位段分布</t>
  </si>
  <si>
    <t>2、高端的市场份额、价格趋势</t>
  </si>
  <si>
    <t>3、高端的主要卖家&amp;爆款</t>
  </si>
  <si>
    <t>4、高端的产品分析</t>
  </si>
  <si>
    <t>5、总结</t>
  </si>
  <si>
    <t>数据源： similarweb</t>
  </si>
  <si>
    <t>*各类目TOP1000</t>
  </si>
  <si>
    <t>类目</t>
  </si>
  <si>
    <t>销售件数</t>
  </si>
  <si>
    <t>销售件数 YOY</t>
  </si>
  <si>
    <t>GMV $</t>
  </si>
  <si>
    <t>GMV YOY</t>
  </si>
  <si>
    <t>均价</t>
  </si>
  <si>
    <t>价格分布</t>
  </si>
  <si>
    <t>低价位 $</t>
  </si>
  <si>
    <t>中低价位 $</t>
  </si>
  <si>
    <t>中价位（主流） $</t>
  </si>
  <si>
    <t>中高价位 $</t>
  </si>
  <si>
    <t>高价位 $</t>
  </si>
  <si>
    <t>列1</t>
  </si>
  <si>
    <t>Lingerie, Sleep &amp; Lounge</t>
  </si>
  <si>
    <t>Dresses</t>
  </si>
  <si>
    <t>11.19~20.53 $</t>
  </si>
  <si>
    <t>20.53~35.31 $</t>
  </si>
  <si>
    <t>35.31~49.5 $</t>
  </si>
  <si>
    <t>49.5~59.42 $</t>
  </si>
  <si>
    <t>59.42~698.0 $</t>
  </si>
  <si>
    <t>*哪些</t>
  </si>
  <si>
    <t>Tops, Tees &amp; Blouses</t>
  </si>
  <si>
    <t>0~15.0 $</t>
  </si>
  <si>
    <t>15.0~20.0 $</t>
  </si>
  <si>
    <t>20.0~25.0 $</t>
  </si>
  <si>
    <t>25.0~30.0 $</t>
  </si>
  <si>
    <t>30.0~157.98 $</t>
  </si>
  <si>
    <t>Active</t>
  </si>
  <si>
    <t>6.71~9.47 $</t>
  </si>
  <si>
    <t>9.47~17.63 $</t>
  </si>
  <si>
    <t>17.63~30.54 $</t>
  </si>
  <si>
    <t>30.54~44.3 $</t>
  </si>
  <si>
    <t>44.3~368.1 $</t>
  </si>
  <si>
    <t>Sweaters</t>
  </si>
  <si>
    <t>9.17~14.97 $</t>
  </si>
  <si>
    <t>14.97~23.08 $</t>
  </si>
  <si>
    <t>23.08~35.43 $</t>
  </si>
  <si>
    <t>35.43~43.41 $</t>
  </si>
  <si>
    <t>43.41~52.48 $</t>
  </si>
  <si>
    <t>Jeans</t>
  </si>
  <si>
    <t>14.41~18.88 $</t>
  </si>
  <si>
    <t>18.88~31.55 $</t>
  </si>
  <si>
    <t>31.55~42.53 $</t>
  </si>
  <si>
    <t>42.53~58.8 $</t>
  </si>
  <si>
    <t>58.8~278.0 $</t>
  </si>
  <si>
    <t>Coats, Jackets &amp; Vests</t>
  </si>
  <si>
    <t>0~40.0 $</t>
  </si>
  <si>
    <t>40.0~65.0 $</t>
  </si>
  <si>
    <t>65.0~90.0 $</t>
  </si>
  <si>
    <t>90.0~115.0 $</t>
  </si>
  <si>
    <t>115.0~350.0 $</t>
  </si>
  <si>
    <t>Pants</t>
  </si>
  <si>
    <t>11.26~17.91 $</t>
  </si>
  <si>
    <t>17.91~25.88 $</t>
  </si>
  <si>
    <t>25.88~33.5 $</t>
  </si>
  <si>
    <t>33.5~39.79 $</t>
  </si>
  <si>
    <t>39.79~51.38 $</t>
  </si>
  <si>
    <t>Socks &amp; Hosiery</t>
  </si>
  <si>
    <t>Jumpsuits, Rompers &amp; Overalls</t>
  </si>
  <si>
    <t>13.69~19.44 $</t>
  </si>
  <si>
    <t>19.44~28.94 $</t>
  </si>
  <si>
    <t>28.94~39.65 $</t>
  </si>
  <si>
    <t>39.65~58.32 $</t>
  </si>
  <si>
    <t>58.32~147.66 $</t>
  </si>
  <si>
    <t>Fashion Hoodies &amp; Sweatshirts</t>
  </si>
  <si>
    <t>7.08~14.3 $</t>
  </si>
  <si>
    <t>14.3~23.47 $</t>
  </si>
  <si>
    <t>23.47~31.74 $</t>
  </si>
  <si>
    <t>31.74~48.92 $</t>
  </si>
  <si>
    <t>48.92~124.88 $</t>
  </si>
  <si>
    <t>Shorts</t>
  </si>
  <si>
    <t>11.24~17.22 $</t>
  </si>
  <si>
    <t>17.22~25.18 $</t>
  </si>
  <si>
    <t>25.18~32.02 $</t>
  </si>
  <si>
    <t>32.02~37.34 $</t>
  </si>
  <si>
    <t>37.34~365.0 $</t>
  </si>
  <si>
    <t>Clothing Sets</t>
  </si>
  <si>
    <t>14.99~21.39 $</t>
  </si>
  <si>
    <t>21.39~30.27 $</t>
  </si>
  <si>
    <t>30.27~38.7 $</t>
  </si>
  <si>
    <t>38.7~46.28 $</t>
  </si>
  <si>
    <t>46.28~57.63 $</t>
  </si>
  <si>
    <t>Suiting &amp; Blazers</t>
  </si>
  <si>
    <t>10.64~15.65 $</t>
  </si>
  <si>
    <t>15.65~21.99 $</t>
  </si>
  <si>
    <t>21.99~32.65 $</t>
  </si>
  <si>
    <t>32.65~40.14 $</t>
  </si>
  <si>
    <t>40.14~142.06 $</t>
  </si>
  <si>
    <t>Skirts</t>
  </si>
  <si>
    <t>Leggings</t>
  </si>
  <si>
    <t>15.0~25.0 $</t>
  </si>
  <si>
    <t>25.0~35.0 $</t>
  </si>
  <si>
    <t>35.0~45.0 $</t>
  </si>
  <si>
    <t>45.0~105.34 $</t>
  </si>
  <si>
    <t>Bodysuits</t>
  </si>
  <si>
    <t>7.8~14.22 $</t>
  </si>
  <si>
    <t>14.22~19.73 $</t>
  </si>
  <si>
    <t>19.73~28.19 $</t>
  </si>
  <si>
    <t>28.19~35.99 $</t>
  </si>
  <si>
    <t>35.99~44.9 $</t>
  </si>
  <si>
    <t>2.1 Dress</t>
  </si>
  <si>
    <t>中价位(35-49元)占46%主导，高端仅3.5%但价格上涨趋势强</t>
  </si>
  <si>
    <t>价位段</t>
  </si>
  <si>
    <t>价格区间标注$</t>
  </si>
  <si>
    <t>ASIN数量</t>
  </si>
  <si>
    <t>总GMV</t>
  </si>
  <si>
    <t>GMV占比(%)</t>
  </si>
  <si>
    <t>低价位</t>
  </si>
  <si>
    <t>11.19~20.53元</t>
  </si>
  <si>
    <t>中低价位</t>
  </si>
  <si>
    <t>20.53~35.31元</t>
  </si>
  <si>
    <t>中价位</t>
  </si>
  <si>
    <t>35.31~49.5元</t>
  </si>
  <si>
    <t>中高价位</t>
  </si>
  <si>
    <t>49.5~59.42元</t>
  </si>
  <si>
    <t>高价位</t>
  </si>
  <si>
    <t>59.42~698.0元</t>
  </si>
  <si>
    <t>📊 2024→2025 各价位段价格变化分析</t>
  </si>
  <si>
    <t>价格区间</t>
  </si>
  <si>
    <t>上涨</t>
  </si>
  <si>
    <t>下跌</t>
  </si>
  <si>
    <t>不变</t>
  </si>
  <si>
    <t>合计</t>
  </si>
  <si>
    <t>上涨占比(%)</t>
  </si>
  <si>
    <t>下跌占比(%)</t>
  </si>
  <si>
    <t>不变占比(%)</t>
  </si>
  <si>
    <t>2.2 上衣</t>
  </si>
  <si>
    <t>第三大类目，低价位(0-15元)占59%绝对主导，几乎所有价位价格都在下跌，做高端风险极大</t>
  </si>
  <si>
    <t>📊 最终 5 档位统计结果</t>
  </si>
  <si>
    <t>低价位占主导，中高和高价位占11%的份额</t>
  </si>
  <si>
    <t>产品占比(%)</t>
  </si>
  <si>
    <t>0~15.0元</t>
  </si>
  <si>
    <t>15.0~20.0元</t>
  </si>
  <si>
    <t>20.0~25.0元</t>
  </si>
  <si>
    <t>25.0~30.0元</t>
  </si>
  <si>
    <t>30.0~157.98元</t>
  </si>
  <si>
    <t>📊</t>
  </si>
  <si>
    <t>2024→2025</t>
  </si>
  <si>
    <t>各价位段价格变化分析</t>
  </si>
  <si>
    <t>2.3 Active</t>
  </si>
  <si>
    <t>中价位(17-30元)占43%，各价位段以下跌为主，高端存活率仅28%风险大</t>
  </si>
  <si>
    <r>
      <rPr>
        <sz val="11"/>
        <color theme="1"/>
        <rFont val="宋体"/>
        <charset val="134"/>
        <scheme val="minor"/>
      </rPr>
      <t>比较符合正态分布，</t>
    </r>
    <r>
      <rPr>
        <b/>
        <sz val="11"/>
        <color theme="1"/>
        <rFont val="宋体"/>
        <charset val="134"/>
        <scheme val="minor"/>
      </rPr>
      <t>中高价位段占20%的市场份额，价位在$30-$40. 高端只占4.4%的份额。</t>
    </r>
  </si>
  <si>
    <t>6.71~9.47元</t>
  </si>
  <si>
    <t>9.47~17.63元</t>
  </si>
  <si>
    <t>17.63~30.54元</t>
  </si>
  <si>
    <t>30.54~44.3元</t>
  </si>
  <si>
    <t>44.3~368.1元</t>
  </si>
  <si>
    <t>各个价位段呈现下跌趋势主导，且中低价位款存活率最高，做高端的风险较大。</t>
  </si>
  <si>
    <t>存活%</t>
  </si>
  <si>
    <t xml:space="preserve"> </t>
  </si>
  <si>
    <t>2.4 Sweaters</t>
  </si>
  <si>
    <t>中价位(23-35元)占48%主流，高价位价格上涨58%但存活率仅38%，做高端款风险较高</t>
  </si>
  <si>
    <t>==========================================================================================</t>
  </si>
  <si>
    <t>9.17~14.97元</t>
  </si>
  <si>
    <t>14.97~23.08元</t>
  </si>
  <si>
    <t>23.08~35.43元</t>
  </si>
  <si>
    <t>35.43~43.41元</t>
  </si>
  <si>
    <t>43.41~52.48元</t>
  </si>
  <si>
    <t>================================================================================</t>
  </si>
  <si>
    <t>除高价位段售价一半上升之外，各个价格段都是价格下降为主。 做高端款风险较高。</t>
  </si>
  <si>
    <t>2.5 Jeans</t>
  </si>
  <si>
    <t>中价位(31-42元)占48%主导，中高价位上涨58%，价格趋势相对乐观</t>
  </si>
  <si>
    <t>14.41~18.88元</t>
  </si>
  <si>
    <t>18.88~31.55元</t>
  </si>
  <si>
    <t>31.55~42.53元</t>
  </si>
  <si>
    <t>42.53~58.8元</t>
  </si>
  <si>
    <t>58.8~278.0元</t>
  </si>
  <si>
    <t>2.6 Coats, Jackets &amp; Vests</t>
  </si>
  <si>
    <t>中低价位(40-65元)占47%主导，高价位占14%份额大，高端价格上涨77%且存活率51%，做高端有优势</t>
  </si>
  <si>
    <t>0~40.0元</t>
  </si>
  <si>
    <t>40.0~65.0元</t>
  </si>
  <si>
    <t>65.0~90.0元</t>
  </si>
  <si>
    <t>90.0~115.0元</t>
  </si>
  <si>
    <t>115.0~350.0元</t>
  </si>
  <si>
    <t>存活率</t>
  </si>
  <si>
    <t>2.7 Pants</t>
  </si>
  <si>
    <t>中价位(26-33元)占48%主流，中高和高价位价格上涨70%+，长期趋势乐观</t>
  </si>
  <si>
    <t>以中、中低端价位为主。 中高端价位占19%份额， 高价位只占3%， 份额小。</t>
  </si>
  <si>
    <t>11.26~17.91元</t>
  </si>
  <si>
    <t>17.91~25.88元</t>
  </si>
  <si>
    <t>25.88~33.5元</t>
  </si>
  <si>
    <t>33.5~39.79元</t>
  </si>
  <si>
    <t>39.79~51.38元</t>
  </si>
  <si>
    <t>2.8 Jumpsuit</t>
  </si>
  <si>
    <t>中价位(29-40元)占44%主导，高价位上涨83%，中高价位上涨74%，高端机会好</t>
  </si>
  <si>
    <t>13.69~19.44元</t>
  </si>
  <si>
    <t>19.44~28.94元</t>
  </si>
  <si>
    <t>28.94~39.65元</t>
  </si>
  <si>
    <t>39.65~58.32元</t>
  </si>
  <si>
    <t>58.32~147.66元</t>
  </si>
  <si>
    <t>2.9 Fashion Hoodies &amp; Sweatshirts</t>
  </si>
  <si>
    <t>中价位(23-32元)占46%主流，高价位上涨62.5%，有高端机会</t>
  </si>
  <si>
    <t>7.08~14.3元</t>
  </si>
  <si>
    <t>14.3~23.47元</t>
  </si>
  <si>
    <t>23.47~31.74元</t>
  </si>
  <si>
    <t>31.74~48.92元</t>
  </si>
  <si>
    <t>48.92~124.88元</t>
  </si>
  <si>
    <t>2.11 Clothing Sets</t>
  </si>
  <si>
    <t>中价位(30-39元)占51%绝对主导，高价位上涨73%，可考虑高端</t>
  </si>
  <si>
    <t>==========</t>
  </si>
  <si>
    <t>14.99~21.39元</t>
  </si>
  <si>
    <t>21.39~30.27元</t>
  </si>
  <si>
    <t>30.27~38.7元</t>
  </si>
  <si>
    <t>38.7~46.28元</t>
  </si>
  <si>
    <t>46.28~57.63元</t>
  </si>
  <si>
    <t>2.12 Suiting &amp; Blazers</t>
  </si>
  <si>
    <t>中价位(22-33元)占49%主导，高价位上涨86%，但市场份额较小</t>
  </si>
  <si>
    <t>列2</t>
  </si>
  <si>
    <t>列3</t>
  </si>
  <si>
    <t>列4</t>
  </si>
  <si>
    <t>列5</t>
  </si>
  <si>
    <t>列6</t>
  </si>
  <si>
    <t>价位段          价格区间  ASIN数量     总GMV  产品占比(%)  GMV占比(%)</t>
  </si>
  <si>
    <t>10.64~15.65元</t>
  </si>
  <si>
    <t>15.65~21.99元</t>
  </si>
  <si>
    <t>21.99~32.65元</t>
  </si>
  <si>
    <t>32.65~40.14元</t>
  </si>
  <si>
    <t>40.14~142.06元</t>
  </si>
  <si>
    <t>2.14 Leggings</t>
  </si>
  <si>
    <t>价格分布均匀，中价位占26%，中高价位上涨77%，可尝试高端</t>
  </si>
  <si>
    <t>15.0~25.0元</t>
  </si>
  <si>
    <t>25.0~35.0元</t>
  </si>
  <si>
    <t>35.0~45.0元</t>
  </si>
  <si>
    <t>45.0~105.34元</t>
  </si>
  <si>
    <t>2.15 Bodysuits</t>
  </si>
  <si>
    <t>中价位(20-28元)占45%主导，中高价位上涨72%，适合发展中高端</t>
  </si>
  <si>
    <t>7.8~14.22元</t>
  </si>
  <si>
    <t>14.22~19.73元</t>
  </si>
  <si>
    <t>19.73~28.19元</t>
  </si>
  <si>
    <t>28.19~35.99元</t>
  </si>
  <si>
    <t>35.99~44.9元</t>
  </si>
  <si>
    <t>2.16 shorts</t>
  </si>
  <si>
    <t>中价位(25-32元)占47%主导，中高价位上涨86%，高价位上涨91%但份额小</t>
  </si>
  <si>
    <t>11.24~17.22元</t>
  </si>
  <si>
    <t>17.22~25.18元</t>
  </si>
  <si>
    <t>25.18~32.02元</t>
  </si>
  <si>
    <t>32.02~37.34元</t>
  </si>
  <si>
    <t>37.34~365.0元</t>
  </si>
  <si>
    <t>2.17 skirts</t>
  </si>
  <si>
    <t>与Suiting数据相似，中价位占49%，高端上涨86%但份额仅4%</t>
  </si>
  <si>
    <t>2.18 总结</t>
  </si>
  <si>
    <t>Dresses, jeans, jumpsuits进入第一优先类目， bodysuit, shorts,pants等为第二优先类目。</t>
  </si>
  <si>
    <t>主流价位-中($)</t>
  </si>
  <si>
    <t>高端价位（$)</t>
  </si>
  <si>
    <t>中高端+高端份额 %</t>
  </si>
  <si>
    <t>中高端+高端
GMV$/年</t>
  </si>
  <si>
    <t>中高价位价格上涨占比%</t>
  </si>
  <si>
    <t>推荐指数</t>
  </si>
  <si>
    <t>TOP1产品参考</t>
  </si>
  <si>
    <t>35-49</t>
  </si>
  <si>
    <t>★★★★★</t>
  </si>
  <si>
    <t>17-30</t>
  </si>
  <si>
    <t>★★☆</t>
  </si>
  <si>
    <t>0-15</t>
  </si>
  <si>
    <t>31-42</t>
  </si>
  <si>
    <t>★★★★</t>
  </si>
  <si>
    <t>23-35</t>
  </si>
  <si>
    <t>40-65</t>
  </si>
  <si>
    <t>26-33</t>
  </si>
  <si>
    <t>★★★</t>
  </si>
  <si>
    <t>29-40</t>
  </si>
  <si>
    <t>23-32</t>
  </si>
  <si>
    <t>25-32</t>
  </si>
  <si>
    <t>30-39</t>
  </si>
  <si>
    <t>22-33</t>
  </si>
  <si>
    <t>25-35</t>
  </si>
  <si>
    <t>20-28</t>
  </si>
  <si>
    <t>skirts</t>
  </si>
  <si>
    <t>3、 高价主要卖家和爆款</t>
  </si>
  <si>
    <t>bodysuit,jeans高价市场头部5卖家垄断，进入风险大。</t>
  </si>
  <si>
    <t>* 重点品类，竞争情况，产品特点</t>
  </si>
  <si>
    <t>高价dress2025 | TOP5品牌总占比：41.22%</t>
  </si>
  <si>
    <t>Brand</t>
  </si>
  <si>
    <t>高价REVENUE</t>
  </si>
  <si>
    <t>平均售价</t>
  </si>
  <si>
    <t>REVENUE占比(%)</t>
  </si>
  <si>
    <t>最高REVENUE_ASIN</t>
  </si>
  <si>
    <t>该ASIN_REVENUE</t>
  </si>
  <si>
    <t>KUTUMAI</t>
  </si>
  <si>
    <t>B0D8BBVFYT</t>
  </si>
  <si>
    <t>Popilush</t>
  </si>
  <si>
    <t>B0D8PK4T1S</t>
  </si>
  <si>
    <t>PRETTYGARDEN</t>
  </si>
  <si>
    <t>B09YTWFM64</t>
  </si>
  <si>
    <t>MEROKEETY</t>
  </si>
  <si>
    <t>B0BHWK7TLD</t>
  </si>
  <si>
    <t>Pinup Fashion</t>
  </si>
  <si>
    <t>B0DMMY3W8X</t>
  </si>
  <si>
    <t>🔥 TOP5 品牌营收总占比 = 41.22 %</t>
  </si>
  <si>
    <r>
      <rPr>
        <b/>
        <sz val="14"/>
        <color rgb="FFFFFFFF"/>
        <rFont val="微软雅黑"/>
        <charset val="134"/>
      </rPr>
      <t>高价jeans2025 | TOP5品牌总占比：84.02%</t>
    </r>
    <r>
      <rPr>
        <b/>
        <sz val="14"/>
        <color rgb="FFFF0000"/>
        <rFont val="微软雅黑"/>
        <charset val="134"/>
      </rPr>
      <t>-高垄断</t>
    </r>
  </si>
  <si>
    <t>Levi's</t>
  </si>
  <si>
    <t>B0BZH1CW8Q</t>
  </si>
  <si>
    <t>Judy Blue</t>
  </si>
  <si>
    <t>B0CKKNWRLR</t>
  </si>
  <si>
    <t>Democracy</t>
  </si>
  <si>
    <t>B07Q4JF88H</t>
  </si>
  <si>
    <t>Lucky Brand</t>
  </si>
  <si>
    <t>B07FZBZVTY</t>
  </si>
  <si>
    <t>ARIAT</t>
  </si>
  <si>
    <t>B07TLP1R6X</t>
  </si>
  <si>
    <t>🔥 TOP5品牌总营收占比：84.02%</t>
  </si>
  <si>
    <t>高价连体裤2025 | TOP5品牌总占比：61.08%</t>
  </si>
  <si>
    <t>Carhartt</t>
  </si>
  <si>
    <t>B07S7Z5LY7</t>
  </si>
  <si>
    <t>Dickies</t>
  </si>
  <si>
    <t>B07JGJB4HG</t>
  </si>
  <si>
    <t>B0DJV2319P</t>
  </si>
  <si>
    <t>Kaei&amp;Shi</t>
  </si>
  <si>
    <t>B0CLNN38H1</t>
  </si>
  <si>
    <t>Eleter</t>
  </si>
  <si>
    <t>B0BX5H7TG1</t>
  </si>
  <si>
    <t>🔥 TOP5 品牌营收总占比 = 61.08 %</t>
  </si>
  <si>
    <t>高价blazer2025 | TOP5品牌总占比：56.34%</t>
  </si>
  <si>
    <t>Cicy Bell</t>
  </si>
  <si>
    <t>B07WD8YZ2Q</t>
  </si>
  <si>
    <t>ELLEVEN</t>
  </si>
  <si>
    <t>B0DBZCY1W2</t>
  </si>
  <si>
    <t>B0CNSPC24W</t>
  </si>
  <si>
    <t>luvamia</t>
  </si>
  <si>
    <t>B0D86WQNY3</t>
  </si>
  <si>
    <t>KIRUNDO</t>
  </si>
  <si>
    <t>B0CJ595QRY</t>
  </si>
  <si>
    <t>🔥 TOP5 品牌营收总占比 = 56.34 %</t>
  </si>
  <si>
    <t>高价leggings2025 | TOP5品牌总占比：59.9%</t>
  </si>
  <si>
    <t>SPANX</t>
  </si>
  <si>
    <t>B00K1YH8SC</t>
  </si>
  <si>
    <t>Ginasy</t>
  </si>
  <si>
    <t>B07J9XWS2J</t>
  </si>
  <si>
    <t>HUE</t>
  </si>
  <si>
    <t>B07RSLFRYY</t>
  </si>
  <si>
    <t>Lover Premium</t>
  </si>
  <si>
    <t>B0DP6MX59D</t>
  </si>
  <si>
    <t>Rock &amp; Republic</t>
  </si>
  <si>
    <t>B084J25VVN</t>
  </si>
  <si>
    <t>🔥 TOP5品牌总营收占比：59.9%</t>
  </si>
  <si>
    <r>
      <rPr>
        <b/>
        <sz val="14"/>
        <color rgb="FFFFFFFF"/>
        <rFont val="微软雅黑"/>
        <charset val="134"/>
      </rPr>
      <t>高价bodysuit2025 | TOP5品牌总占比：</t>
    </r>
    <r>
      <rPr>
        <b/>
        <sz val="14"/>
        <color rgb="FFFF0000"/>
        <rFont val="微软雅黑"/>
        <charset val="134"/>
      </rPr>
      <t>83.92% 高垄断</t>
    </r>
  </si>
  <si>
    <t>MLYENX</t>
  </si>
  <si>
    <t>B0C4F9LKCN</t>
  </si>
  <si>
    <t>CE' CERDR</t>
  </si>
  <si>
    <t>B0CHBN6V9S</t>
  </si>
  <si>
    <t>Littleforbig</t>
  </si>
  <si>
    <t>B08BHZBMPQ</t>
  </si>
  <si>
    <t>Sundwudu</t>
  </si>
  <si>
    <t>B0DB53SYHF</t>
  </si>
  <si>
    <t>BALENNZ</t>
  </si>
  <si>
    <t>B0CK29QR3W</t>
  </si>
  <si>
    <t>🔥 TOP5 品牌营收总占比 = 83.92 %</t>
  </si>
  <si>
    <t>高价裤子2025 | TOP5品牌总占比：61.97%</t>
  </si>
  <si>
    <t>Flamingals</t>
  </si>
  <si>
    <t>B0FFT7X82T</t>
  </si>
  <si>
    <t>Lee</t>
  </si>
  <si>
    <t>B09P4B5B3H</t>
  </si>
  <si>
    <t>Tapata</t>
  </si>
  <si>
    <t>B08DTYQ5GZ</t>
  </si>
  <si>
    <t>FUNYYZO</t>
  </si>
  <si>
    <t>B0BCYXJTBP</t>
  </si>
  <si>
    <t>Conceited</t>
  </si>
  <si>
    <t>B08GSV75XD</t>
  </si>
  <si>
    <r>
      <rPr>
        <b/>
        <sz val="14"/>
        <color rgb="FFFFFFFF"/>
        <rFont val="微软雅黑"/>
        <charset val="134"/>
      </rPr>
      <t>高价shorts2025 | TOP5品牌总占比：</t>
    </r>
    <r>
      <rPr>
        <b/>
        <sz val="14"/>
        <color rgb="FFFF0000"/>
        <rFont val="微软雅黑"/>
        <charset val="134"/>
      </rPr>
      <t>100.0%-高垄断</t>
    </r>
  </si>
  <si>
    <t>Speedo</t>
  </si>
  <si>
    <t>B0824FK14K</t>
  </si>
  <si>
    <t>Terry</t>
  </si>
  <si>
    <t>B00I7Y4YV2</t>
  </si>
  <si>
    <t>prAna</t>
  </si>
  <si>
    <t>B092JMQN2M</t>
  </si>
  <si>
    <t>BALEAF</t>
  </si>
  <si>
    <t>B0F7L4W3PX</t>
  </si>
  <si>
    <t>🔥 TOP5 品牌营收总占比 = 100.0 %</t>
  </si>
  <si>
    <t>高价hoodie2025 | TOP5品牌总占比：49.59%</t>
  </si>
  <si>
    <t>B0C7YHHPDY</t>
  </si>
  <si>
    <t>ZITY</t>
  </si>
  <si>
    <t>B0F53TZQBW</t>
  </si>
  <si>
    <t>POLO RALPH LAUREN</t>
  </si>
  <si>
    <t>B01DFV8OH6</t>
  </si>
  <si>
    <t>SANTA CRUZ</t>
  </si>
  <si>
    <t>B000RAREN4</t>
  </si>
  <si>
    <t>Outerstuff</t>
  </si>
  <si>
    <t>B07ZQLD8BX</t>
  </si>
  <si>
    <t>🔥 TOP5 品牌营收总占比 = 49.59 %</t>
  </si>
  <si>
    <t>高价active2025 | TOP5品牌总占比：52.23%</t>
  </si>
  <si>
    <t>ANRABESS</t>
  </si>
  <si>
    <t>B0C3QPBTLT</t>
  </si>
  <si>
    <t>AUTOMET</t>
  </si>
  <si>
    <t>B0CC97XY3T</t>
  </si>
  <si>
    <t>Nike</t>
  </si>
  <si>
    <t>B0BTQ1H5N1</t>
  </si>
  <si>
    <t>B0F9FH2FRR</t>
  </si>
  <si>
    <t>Merino.tech</t>
  </si>
  <si>
    <t>B09C4KJ99B</t>
  </si>
  <si>
    <t>🔥 TOP5 品牌营收总占比 = 52.23 %</t>
  </si>
  <si>
    <t>高价sets2025 | TOP5品牌总占比：42.61%</t>
  </si>
  <si>
    <t>B0BYZ8NDPM</t>
  </si>
  <si>
    <t>B0D7S76VH9</t>
  </si>
  <si>
    <t>QINSEN</t>
  </si>
  <si>
    <t>B0FH2DFLMG</t>
  </si>
  <si>
    <t>B0C6XRJRVX</t>
  </si>
  <si>
    <t>LILLUSORY</t>
  </si>
  <si>
    <t>B0CCHRJX4T</t>
  </si>
  <si>
    <t>🔥 TOP5 品牌营收总占比 = 42.61 %</t>
  </si>
  <si>
    <t>高价sweaters2025 | TOP5品牌总占比：48.26%</t>
  </si>
  <si>
    <t>B0BCPHP51R</t>
  </si>
  <si>
    <t>Arach&amp;Cloz</t>
  </si>
  <si>
    <t>B0D5HL8J52</t>
  </si>
  <si>
    <t>Saodimallsu</t>
  </si>
  <si>
    <t>B0D46BTTP3</t>
  </si>
  <si>
    <t>Aelfric Eden</t>
  </si>
  <si>
    <t>B0BJTZC333</t>
  </si>
  <si>
    <t>B0BMTY13JS</t>
  </si>
  <si>
    <t>🔥 TOP5品牌总营收占比：48.26%</t>
  </si>
  <si>
    <t>高价tops2025 | TOP5品牌总占比：26.89%</t>
  </si>
  <si>
    <t>Ficerd</t>
  </si>
  <si>
    <t>B0DLP5FG24</t>
  </si>
  <si>
    <t>Siimcuzy</t>
  </si>
  <si>
    <t>B0D8TJXFZY</t>
  </si>
  <si>
    <t>Zeagoo</t>
  </si>
  <si>
    <t>B0FBR5C21Z</t>
  </si>
  <si>
    <t>Kinglaman</t>
  </si>
  <si>
    <t>B0DJ57FBP9</t>
  </si>
  <si>
    <t>Dalavch</t>
  </si>
  <si>
    <t>B0DQBZ537S</t>
  </si>
  <si>
    <t>🔥 TOP5 品牌营收总占比 = 26.89 %</t>
  </si>
  <si>
    <t>高价外套2025 | TOP5品牌总占比：67.59%</t>
  </si>
  <si>
    <t>ORORO</t>
  </si>
  <si>
    <t>B01H50RF46</t>
  </si>
  <si>
    <t>THE NORTH FACE</t>
  </si>
  <si>
    <t>B0CMRJ1NKY</t>
  </si>
  <si>
    <t>Columbia</t>
  </si>
  <si>
    <t>B0CLR9MNV8</t>
  </si>
  <si>
    <t>Venustas</t>
  </si>
  <si>
    <t>B08F51Z8TM</t>
  </si>
  <si>
    <t>B083XHMTH5</t>
  </si>
  <si>
    <t>🔥 TOP5 品牌营收总占比 = 67.59 %</t>
  </si>
  <si>
    <t>4、高端的爆款产品分析</t>
  </si>
  <si>
    <t>品牌的爆品， 面料、价格等特色</t>
  </si>
  <si>
    <t>高价dress2025 | TOP5 ASIN总占比：4.06%</t>
  </si>
  <si>
    <t>Asin</t>
  </si>
  <si>
    <t>总REVENUE</t>
  </si>
  <si>
    <t>商品截图</t>
  </si>
  <si>
    <t>面料</t>
  </si>
  <si>
    <t>Customer Says摘要</t>
  </si>
  <si>
    <t>✅ 优点</t>
  </si>
  <si>
    <t>⚠️ 缺点</t>
  </si>
  <si>
    <t>🎯 进攻建议</t>
  </si>
  <si>
    <t>95% Polyester, 5% Spandex</t>
  </si>
  <si>
    <t>消费者认为这款连衣裙非常修身显瘦，完美贴合身材曲线，外观优雅，被称赞为完美的小黑裙。面料柔软有弹性，有人提到弹性足以适应孕期。消费者喜欢多种颜色选择，尤其是雾蓝色。尺码方面部分人觉得标准，另一些人反映尺码表不够准确。</t>
  </si>
  <si>
    <t>✅ 消费者认为这条裙子极其修身显曲线，能完美贴合身材，面料和做工都很好
✅ fit: 405/479好评(85%)
✅ fit: 405/479好评(85%)
✅  消费者喜爱how 连衣裙 合身度s, noting that it hugs all the right places and is 修身显瘦 for ma
✅ appearance: 340/354好评(96%)</t>
  </si>
  <si>
    <t>⚠️ 尺码方面争议较大——部分消费者认为尺码准确，但也有人反映尺码表不太准
⚠️ sizing: 52/106负面(49%)</t>
  </si>
  <si>
    <t>尺码问题明显→赛维可强化精准尺码指南+灵活退换
对标舒适度→赛维需确保同等或更好的触感体验
显瘦/修身是核心卖点→赛维listing重点展示身材效果</t>
  </si>
  <si>
    <t>80% Nylon, 20% Spandex</t>
  </si>
  <si>
    <t>消费者认为这款连衣裙非常适合参加婚礼，内置塑身功能，舒适且面料柔软。合身度和尺码褒贬不一——部分人觉得完美合身、尺码标准，另一些人觉得穿脱困难且偏小。面料质量也有分歧，有人觉得不错，有人觉得薄，性价比评价也不一致。</t>
  </si>
  <si>
    <t>✅ 消费者认为这条裙子非常适合参加婚礼，自带塑身效果，舒适且面料柔软
✅ appearance: 123/135好评(91%)
✅ appearance: 123/135好评(91%)
✅ shape wear: 40/47好评(85%)
✅ comfort: 32/36好评(89%)</t>
  </si>
  <si>
    <t>⚠️ 版型评价分化——部分人觉得尺码准确穿着舒适，但也有人觉得偏紧难穿、尺码偏小。面料薄厚争议大，性价比看法不一
⚠️ others say it's thin, and opinions on value for money are divided between those who find it worth th
⚠️ fit: 40/128负面(31%)
⚠️ material: 23/53负面(43%)
⚠️ fabric: 11/34负面(32%)</t>
  </si>
  <si>
    <t>尺码问题明显→赛维可强化精准尺码指南+灵活退换
面料质感被吐槽→赛维主打高质感面料差异化
对标舒适度→赛维需确保同等或更好的触感体验</t>
  </si>
  <si>
    <t>B0DMZC6ZB7</t>
  </si>
  <si>
    <t>EYWOL</t>
  </si>
  <si>
    <t>100% Polyester</t>
  </si>
  <si>
    <t>消费者认为这款连衣裙漂亮，非常适合娇小身材，也有人提到适合微胖女性。尺码标准，有弹性，质量感觉不错。不过面料舒适度和质量褒贬不一——部分人觉得舒适，另一些人觉得略有不适；领口设计也评价不一。</t>
  </si>
  <si>
    <t>✅ 消费者认为这条裙子非常漂亮，特别适合娇小身材，穿上非常修身显瘦
✅ appearance: 95/100好评(95%)
✅ appearance: 95/100好评(95%)
✅ fit: 63/89好评(71%)
✅ quality: 39/47好评(83%)</t>
  </si>
  <si>
    <t>⚠️ 面料舒适度和质量评价两极分化——部分人觉得舒适，也有人觉得穿着不适。面料质感有人喜欢有人觉得粗糙，领口设计也有争议
⚠️ some find it 舒适, others say it's slightly un舒适, and
⚠️ some like the 面料, others find it harsh. The neckline also gets 评价不一
⚠️ fabric comfort: 30/61负面(49%)
⚠️ fabric quality: 8/23负面(35%)</t>
  </si>
  <si>
    <t>面料质感被吐槽→赛维主打高质感面料差异化
显瘦/修身是核心卖点→赛维listing重点展示身材效果</t>
  </si>
  <si>
    <t>B0DMZ5MFWK</t>
  </si>
  <si>
    <t>B0C53BN4V8</t>
  </si>
  <si>
    <t>ZZV</t>
  </si>
  <si>
    <t>消费者认为这款连衣裙修身显瘦，有人说完美贴合身材曲线，做工精良不显廉价。在外观、舒适度和百搭性方面获得好评，适合婚礼、鸡尾酒会、半正式场合等多种场合。面料厚实柔软，颜色选择丰富，有人提到搭配腮红色高跟鞋效果很好。</t>
  </si>
  <si>
    <t>✅ 消费者认为这条裙子非常修身，能完美贴合身材曲线，面料质量出色
✅ fit: 583/619好评(94%)
✅ fit: 583/619好评(94%)
✅  消费者认为连衣裙 修身显瘦, with one mentioning it hugs all the right places and another no
✅ quality: 361/378好评(96%)</t>
  </si>
  <si>
    <t>—无明显负面</t>
  </si>
  <si>
    <t>对标舒适度→赛维需确保同等或更好的触感体验
显瘦/修身是核心卖点→赛维listing重点展示身材效果</t>
  </si>
  <si>
    <t>🔥 TOP5 ASIN总营收占比：4.06%</t>
  </si>
  <si>
    <t/>
  </si>
  <si>
    <t>高价active2025 | TOP5 ASIN总占比：5.98%</t>
  </si>
  <si>
    <r>
      <rPr>
        <sz val="11"/>
        <color theme="1"/>
        <rFont val="宋体"/>
        <charset val="134"/>
        <scheme val="minor"/>
      </rPr>
      <t>消费者认为这款运动套装穿着舒适，尤其适合旅行，</t>
    </r>
    <r>
      <rPr>
        <sz val="11"/>
        <color rgb="FFFF0000"/>
        <rFont val="宋体"/>
        <charset val="134"/>
        <scheme val="minor"/>
      </rPr>
      <t>面料柔软奢华，触感如黄油般丝滑</t>
    </r>
    <r>
      <rPr>
        <sz val="11"/>
        <color theme="1"/>
        <rFont val="宋体"/>
        <charset val="134"/>
        <scheme val="minor"/>
      </rPr>
      <t>。在合身度、风格和质量方面获得好评，有人提到</t>
    </r>
    <r>
      <rPr>
        <sz val="11"/>
        <color rgb="FFFF0000"/>
        <rFont val="宋体"/>
        <charset val="134"/>
        <scheme val="minor"/>
      </rPr>
      <t>穿上后看起来很得体</t>
    </r>
    <r>
      <rPr>
        <sz val="11"/>
        <color theme="1"/>
        <rFont val="宋体"/>
        <charset val="134"/>
        <scheme val="minor"/>
      </rPr>
      <t>，另一人说看起来很昂贵。尺码方面褒贬不一——部分人觉得M码完美，另一些人觉得偏大，裤长也有分歧。</t>
    </r>
  </si>
  <si>
    <t>✅ 消费者认为这套运动套装非常舒适，尤其适合旅行穿着，面料柔软有质感
✅ fit: 1038/1451好评(72%)
✅ fit: 1038/1451好评(72%)
✅ comfort: 1210/1251好评(97%)
✅ quality: 1006/1073好评(94%)</t>
  </si>
  <si>
    <t>⚠️ 服装在版型、风格和质量方面获得好评，但尺码争议较大
⚠️ 尺码
⚠️ some find the medium size perfect, others note it 略偏大, and opinions on 长度 are di
⚠️ 消费者认为运动套装's 合身度 amazing and 修身显瘦, describing it as roomy, with one custome
⚠️ size: 353/614负面(57%)</t>
  </si>
  <si>
    <t>尺码问题明显→赛维可强化精准尺码指南+灵活退换
面料质感被吐槽→赛维主打高质感面料差异化
裤长/袖长争议大→赛维可推多长度选项(regular/petite/tall)
对标舒适度→赛维需确保同等或更好的触感体验</t>
  </si>
  <si>
    <t>B0C3QS2K65</t>
  </si>
  <si>
    <t>B0C3QQ43Q8</t>
  </si>
  <si>
    <t>B0C3QQBB4H</t>
  </si>
  <si>
    <t>消费者认为这款运动裤舒适且做工精良，厚实面料在寒冷天气穿着保暖。内里有柔软的绒毛衬里，有消费者表示在户外穿也足够时尚。尺码方面评价不一，部分人觉得合适，另一些人觉得偏大，但整体质量和外观获得好评。</t>
  </si>
  <si>
    <t>✅ 消费者认为这条运动裤舒适且做工精良，面料厚实保暖，适合秋冬日常穿着
✅ comfort: 641/671好评(96%)
✅ comfort: 641/671好评(96%)
✅ fit: 409/562好评(73%)
✅ quality: 403/445好评(91%)</t>
  </si>
  <si>
    <t>⚠️ 尺码评价两极分化，部分人觉得刚好，但也有人反映偏大，整体质量和外观评价正面
⚠️ others say it 偏大, the overall 质量 and 外观 receive positive reviews
⚠️ size: 150/341负面(44%)</t>
  </si>
  <si>
    <t>🔥 TOP5 ASIN总营收占比：5.98%</t>
  </si>
  <si>
    <t>高价Jeans2025 | TOP5 ASIN总占比：2.98%</t>
  </si>
  <si>
    <t>100% Cotton</t>
  </si>
  <si>
    <t>消费者认为这款牛仔裤质量优秀、穿着舒适，风格可爱且越穿越好看。合身度和尺码褒贬不一——部分人觉得修身显瘦，另一些人反映腰围偏大；部分人觉得尺码标准，另一些人反映尺码不一致。长度大多数人满意，但有人希望再长一寸。弹力评价不一，性价比也分两派。</t>
  </si>
  <si>
    <t>✅ 消费者认为这条牛仔裤质量出色且穿着舒适，款式可爱，实物比图片更好看
✅ quality: 112/120好评(93%)
✅ quality: 112/120好评(93%)
✅ style: 96/102好评(94%)
✅ comfort: 40/50好评(80%)</t>
  </si>
  <si>
    <t>⚠️ 版型评价分化——部分人觉得非常修身，但也有人反映腰围偏大。尺码一致性不稳定，价格偏高
⚠️ some say they're 尺码标准, others mention inconsistent 尺码. The 长度 is perfect for many, t
⚠️ others consider them pricey
⚠️ fit: 97/259负面(37%)
⚠️ length: 51/105负面(49%)</t>
  </si>
  <si>
    <t>尺码问题明显→赛维可强化精准尺码指南+灵活退换
裤长/袖长争议大→赛维可推多长度选项(regular/petite/tall)
对标舒适度→赛维需确保同等或更好的触感体验</t>
  </si>
  <si>
    <t>B09N61464Q</t>
  </si>
  <si>
    <t>消费者认为这款牛仔裤质量优秀，外观好看，尤其喜欢“男友风”版型和颜色。穿着舒适，有人说穿着不会胃不舒服。尺码、长度和弹力褒贬不一——部分人觉得尺码标准，另一些人觉得偏大；长度有人满意有人嫌短。耐久性也不一致，有人说能穿很多年，有人反映洗后褪色。</t>
  </si>
  <si>
    <t>✅ 消费者认为这条牛仔裤质量很好，外观尤其出色，颜色深邃好看
✅ quality: 229/249好评(92%)
✅ quality: 229/249好评(92%)
✅ appearance: 192/207好评(93%)
✅ comfort: 139/155好评(90%)</t>
  </si>
  <si>
    <t>⚠️ 尺码评价分化——部分人觉得准确，但也有人反映偏大。长度争议大，耐久性一般，有人反映洗后褪色
⚠️ some like the 长度, others find them 太短. The 耐用性 is also mixed, with some saying the
⚠️ others report fading after washing
⚠️ fit: 217/619负面(35%)
⚠️ sizing: 98/168负面(58%)</t>
  </si>
  <si>
    <t>尺码问题明显→赛维可强化精准尺码指南+灵活退换
裤长/袖长争议大→赛维可推多长度选项(regular/petite/tall)
颜色/褪色问题→赛维强调色牢度+实物色彩准确
对标舒适度→赛维需确保同等或更好的触感体验</t>
  </si>
  <si>
    <t>B0BZH1KLJ5</t>
  </si>
  <si>
    <t>B0DJWPMZZJ</t>
  </si>
  <si>
    <t>消费者很喜欢这款牛仔裤的修身效果，尤其适合微胖女性，质量优秀适合日常穿着。舒适度极高，有人提到穿着它在欧洲旅行非常舒服。收腰设计获得好评。长度和尺码褒贬不一——有人觉得长度合适，有人嫌短；尺码部分人觉得准确，部分人觉得偏大。面料厚度也有分歧。</t>
  </si>
  <si>
    <t>✅ 消费者非常喜欢这条牛仔裤的修身效果，特别适合梨形/曲线身材穿着
✅ fit: 306/402好评(76%)
✅ fit: 306/402好评(76%)
✅ quality: 167/191好评(87%)
✅ comfort: 158/171好评(92%)</t>
  </si>
  <si>
    <t>⚠️ 长度评价分化——部分人觉得合适，但也有人认为这种款式偏短。尺码偏大，面料厚度评价不一
⚠️ some find the 尺码 accurate, others find it large. The 面料 thickness is also mixed, with custom
⚠️ 消费者认为the pants 舒适 and 修身显瘦, 尤其 noting they are perfect for curvy
⚠️ length: 89/145负面(61%)
⚠️ sizing: 43/97负面(44%)</t>
  </si>
  <si>
    <t>B0C5YP9YM7</t>
  </si>
  <si>
    <t>84% Cotton, 15% Polyester, 1% Elastane</t>
  </si>
  <si>
    <t>消费者认为这款牛仔裤质量和风格超越大多数新牛仔裤，经典中蓝色多次洗涤不褪色。穿着舒适，有人喜欢裤脚的微喇设计。合身度和尺码褒贬不一——部分人觉得修身，另一些人反映尺码问题；弹力也有争议。长度评价不一，有人觉得完美，有人嫌短。</t>
  </si>
  <si>
    <t>✅ 消费者认为这条牛仔裤的质量和款式优于大多数新款牛仔裤，经典中腰设计
✅ quality: 305/336好评(91%)
✅ quality: 305/336好评(91%)
✅ appearance: 243/275好评(88%)
✅ comfort: 196/216好评(91%)</t>
  </si>
  <si>
    <t>⚠️ 版型评价分化——部分人觉得修身好看，但也有人反映尺码不准。弹力和长度也有争议
⚠️ some appreciate the right amount of stretch, others note little to no stretch. The 长度 is also mi
⚠️ others say they're 太短
⚠️ fit: 294/942负面(31%)
⚠️ stretchiness: 84/242负面(35%)</t>
  </si>
  <si>
    <t>🔥 TOP5 ASIN总营收占比：2.98%</t>
  </si>
  <si>
    <t>高价连体裤2025 | TOP5 ASIN总占比：6.7%</t>
  </si>
  <si>
    <t>消费者认为这款工装裤在雪地中保暖效果好，耐穿，能穿好几年。寒冷天气穿着舒适，穿脱方便，内部空间充足可以加层。合身度褒贬不一，部分人觉得完美，部分人觉得偏大，但消费者认为物有所值。</t>
  </si>
  <si>
    <t>✅ 消费者认为这款连体雪服在雪天非常保暖，耐用性强，穿了多年依然完好
✅ warmth: 168/174好评(97%)
✅ warmth: 168/174好评(97%)
✅  消费者认为工装裤 very warm, 尤其 in snow and cold weather conditions, with one
✅ quality: 102/113好评(90%)</t>
  </si>
  <si>
    <t>⚠️ 版型评价分化——部分人觉得完美，但也有人反映偏大。消费者认为性价比合理
⚠️ others say they're 太大, customers consider them worth the price
⚠️ fit: 77/256负面(30%)</t>
  </si>
  <si>
    <t>对标舒适度→赛维需确保同等或更好的触感体验</t>
  </si>
  <si>
    <t>B0DHZVVGNW</t>
  </si>
  <si>
    <t>CIDER</t>
  </si>
  <si>
    <t>90% Cotton, 10% Polyester</t>
  </si>
  <si>
    <t>消费者很喜欢这款工装裤的外观，有人赞其色彩搭配和豹纹图案完美。合身度舒适修身，有人提到适合宽臀型。面料柔软厚实，适合寒冷天气。尺码褒贬不一——部分人觉得标准，部分人觉得偏短。</t>
  </si>
  <si>
    <t>✅ 消费者非常喜欢这款连体服的外观，配色精美，豹纹图案完美
✅ appearance: 112/116好评(97%)
✅ appearance: 112/116好评(97%)
✅ fit: 67/83好评(81%)
✅ quality: 53/58好评(91%)</t>
  </si>
  <si>
    <t>⚠️ 面料柔软厚实适合冬天，但尺码争议大——部分人觉得准确，也有人反映偏短
⚠️ some find it 尺码标准, others say it's 太短
⚠️ sizing: 35/68负面(51%)</t>
  </si>
  <si>
    <t>尺码问题明显→赛维可强化精准尺码指南+灵活退换
裤长/袖长争议大→赛维可推多长度选项(regular/petite/tall)
对标舒适度→赛维需确保同等或更好的触感体验
显瘦/修身是核心卖点→赛维listing重点展示身材效果</t>
  </si>
  <si>
    <t>B0DHZVPSZY</t>
  </si>
  <si>
    <t>B07S5GXKF3</t>
  </si>
  <si>
    <t>B07S5HZ8NJ</t>
  </si>
  <si>
    <t>🔥 TOP5 ASIN总营收占比：6.7%</t>
  </si>
  <si>
    <t>高价blazer2025 | TOP5 ASIN总占比：7.18%</t>
  </si>
  <si>
    <t>Polyester &amp; Spandex</t>
  </si>
  <si>
    <t>消费者认为这款西装外套是完美的工作外套，看起来优雅且设计精良，性价比高。颜色获得好评，有人形容是柔和温暖的腮红色调。不过合身度和尺码评价不一——部分人觉得修身显瘦，另一些人反馈腰围太小、整体偏小。面料质量也褒贬不一，有人赞面料好，有人觉得显廉价。另外，面料较薄且不太透气。</t>
  </si>
  <si>
    <t>✅ 消费者认为这款西装外套是完美的通勤款，外观精致有设计感，性价比很高
✅ quality: 782/941好评(83%)
✅ quality: 782/941好评(83%)
✅ appearance: 656/778好评(84%)
✅ color: 313/427好评(73%)</t>
  </si>
  <si>
    <t>⚠️ 颜色偏暖粉色调，版型和尺码评价两极分化——部分人觉得修身好看，但也有人反映腰围偏小、整体偏小。面料质感争议大，且容易起皱
⚠️ , the 合身度 and 尺码 receive 评价不一 -
⚠️ some find it 修身显瘦, others report the waist being 太小 and 西装外套 running small. The m
⚠️ others find it cheap-looking. 另外，西装外套 tends to wrinkle easily
⚠️ fit: 489/1365负面(36%)</t>
  </si>
  <si>
    <t>B07WD9BS96</t>
  </si>
  <si>
    <t>B07WD9DSQ8</t>
  </si>
  <si>
    <t>B08DKL7KKY</t>
  </si>
  <si>
    <t>B07WD8TZLY</t>
  </si>
  <si>
    <t>🔥 TOP5 ASIN总营收占比：7.18%</t>
  </si>
  <si>
    <t>高价bodysuit2025 | TOP5 ASIN总占比：27.93%</t>
  </si>
  <si>
    <t>B0C4FC3D3G</t>
  </si>
  <si>
    <t>消费者认为这款连体衣修身显瘦、舒适、品质不错，面料柔软贴合不变形。有人形容面料'如黄油般'。颜色方面消费者很满意，洗后不褪色。尺码方面有分歧——部分人认为尺码标准，另一些人反映下半身过大。</t>
  </si>
  <si>
    <t>✅ 消费者认为这款连体衣非常修身显瘦、舒适且质量好，面料柔软不变形
✅ fit: 437/522好评(84%)
✅ fit: 437/522好评(84%)
✅ comfort: 359/390好评(92%)
✅ quality: 330/355好评(93%)</t>
  </si>
  <si>
    <t>⚠️ 颜色鲜艳耐洗，但尺码争议大——部分人觉得合身，也有人反映下半身偏大
⚠️ 尺码
⚠️ some find them 尺码标准, others report the bottom part being ridiculously huge
⚠️ 消费者认为that 连体衣 合身度 nicely and are 修身显瘦 to the body, with one customer notin
⚠️ sizing: 46/151负面(30%)</t>
  </si>
  <si>
    <t>尺码问题明显→赛维可强化精准尺码指南+灵活退换
颜色/褪色问题→赛维强调色牢度+实物色彩准确
对标舒适度→赛维需确保同等或更好的触感体验
显瘦/修身是核心卖点→赛维listing重点展示身材效果</t>
  </si>
  <si>
    <t>B0C4FD4FKJ</t>
  </si>
  <si>
    <t>B0C4F8DB1P</t>
  </si>
  <si>
    <t>B0C4F9T5HL</t>
  </si>
  <si>
    <t>🔥 TOP5 ASIN总营收占比：27.93%</t>
  </si>
  <si>
    <t>高价hoodie2025 | TOP5 ASIN总占比：24.24%</t>
  </si>
  <si>
    <t>消费者认为这款夹克尺码标准，质量令人满意。</t>
  </si>
  <si>
    <t>✅ 消费者认为这款夹克尺码准确，质量令人满意
✅ fit: 5/6好评(83%)
✅ fit: 5/6好评(83%)
✅  消费者满意于how 夹克 合身度s, noting that it is 尺码标准 and one customer me
✅ quality: 6/6好评(100%)</t>
  </si>
  <si>
    <t>关注ZITY评论动态，寻找差异化切入点</t>
  </si>
  <si>
    <t>B0CKY1PY83</t>
  </si>
  <si>
    <t>GAP</t>
  </si>
  <si>
    <t>消费者认为这款卫衣质量好，有人特别提到缝线工艺精良，面料超级柔软，设计时尚，颜色好看。穿着舒适保暖，活动空间充足。尺码方面部分人觉得合适，另一些人反映明显偏小。</t>
  </si>
  <si>
    <t>✅ 消费者认为这款卫衣质量很好，有人特别提到走线精细，穿着舒适且百搭
✅ quality: 51/52好评(98%)
✅ quality: 51/52好评(98%)
✅  消费者认为卫衣 to be of 质量好, with one customer specifically noting its high-
✅ fit: 22/29好评(76%)</t>
  </si>
  <si>
    <t>⚠️ 尺码争议较大——部分消费者认为尺码完美，但也有人反映明显偏小
⚠️ size: 15/30负面(50%)</t>
  </si>
  <si>
    <t>尺码问题明显→赛维可强化精准尺码指南+灵活退换
对标舒适度→赛维需确保同等或更好的触感体验</t>
  </si>
  <si>
    <t>B0F53YFZ22</t>
  </si>
  <si>
    <t>无评论摘要</t>
  </si>
  <si>
    <t>—</t>
  </si>
  <si>
    <t>关注POLO RALPH LAUREN评论动态，寻找差异化切入点</t>
  </si>
  <si>
    <t>B0CT3ZPLBN</t>
  </si>
  <si>
    <t>BILLIONHATS</t>
  </si>
  <si>
    <t>关注BILLIONHATS评论动态，寻找差异化切入点</t>
  </si>
  <si>
    <t>🔥 TOP5 ASIN总营收占比：24.24%</t>
  </si>
  <si>
    <t>高价sets2025 | TOP5 ASIN总占比：5.44%</t>
  </si>
  <si>
    <t>消费者认为这套服装时尚、舒适、百搭，可休闲可正式，适合度假穿着。颜色选择丰富获得好评。合身度、面料和质量褒贬不一——部分人觉得尺码标准、面料不错，另一些人反映偏大且面料并非100%亚麻。另外，洗后缩水明显。</t>
  </si>
  <si>
    <t>✅ 消费者认为这套搭配时尚、舒适且百搭，可正式可休闲，适合多种场合穿着
✅ appearance: 223/238好评(94%)
✅ appearance: 223/238好评(94%)
✅ comfort: 135/138好评(98%)
✅ versatility: 73/81好评(90%)</t>
  </si>
  <si>
    <t>⚠️ 尺码争议大——部分人觉得准确且面料好，但也有人反映偏大。面料有缩水问题
⚠️ fit: 135/353负面(38%)
⚠️ fabric: 27/89负面(30%)
⚠️ quality: 22/66负面(33%)
⚠️ shrinkage: 60/80负面(75%)</t>
  </si>
  <si>
    <t>尺码问题明显→赛维可强化精准尺码指南+灵活退换
面料质感被吐槽→赛维主打高质感面料差异化
缩水问题→赛维强调预缩工艺+洗后不变形卖点
对标舒适度→赛维需确保同等或更好的触感体验</t>
  </si>
  <si>
    <t>B0DRYFG5YK</t>
  </si>
  <si>
    <t>CHICME BEST SHOPPING DEALS</t>
  </si>
  <si>
    <t>消费者认为这款运动套装适合各种身材，有人说可休闲可正式。做工精良，舒适，面料柔软手感好。尺码方面褒贬不一，部分人觉得标准，另一些人觉得偏大。裤子长度也有争议——有人觉得合适，有人说比预期短很多。</t>
  </si>
  <si>
    <t>✅ 消费者认为这套运动套装适合各种身材，外观精致有居家感但不失时尚
✅ fit: 93/109好评(85%)
✅ fit: 93/109好评(85%)
✅  消费者喜欢how 运动套装 合身度s, 尤其 noting its 修身显瘦 waist and hips, and one cu
✅ appearance: 94/97好评(97%)</t>
  </si>
  <si>
    <t>⚠️ 部分人反映偏大。裤子长度评价分化——有人觉得偏长，也有人觉得比预期短很多
⚠️ some find them long, others say they're much shorter than expected
⚠️ sizing: 22/51负面(43%)
⚠️ pants length: 27/37负面(73%)</t>
  </si>
  <si>
    <t>B0BYZ7YZ2S</t>
  </si>
  <si>
    <t>B0D4CCXJ9M</t>
  </si>
  <si>
    <t>Molilove</t>
  </si>
  <si>
    <t>消费者认为这套服装外观吸引人，尤其喜欢鲜艳的图案，适合度假穿着。面料评价不一，有人喜欢，有人觉得廉价。合身度和尺码问题突出——上衣偏大、短裤偏小。质量和性价比也褒贬不一。</t>
  </si>
  <si>
    <t>✅ 消费者认为这套服装外观很吸引人，花色鲜艳活泼，且百搭实用
✅ appearance: 45/56好评(80%)
✅ appearance: 45/56好评(80%)
✅ versatility: 15/17好评(88%)</t>
  </si>
  <si>
    <t>⚠️ 部分人觉得面料廉价。版型问题突出——很多人反映上衣偏大、拉链质量堪忧
⚠️ others describe it as awful, and some considering it a great value
⚠️ others say it's not worth the money. 另外，the 拉链 质量 is concerning, with multiple c
⚠️ material: 33/55负面(60%)
⚠️ fit: 17/44负面(39%)</t>
  </si>
  <si>
    <t>尺码问题明显→赛维可强化精准尺码指南+灵活退换
面料质感被吐槽→赛维主打高质感面料差异化
裤长/袖长争议大→赛维可推多长度选项(regular/petite/tall)</t>
  </si>
  <si>
    <t>B0B6F9H6SC</t>
  </si>
  <si>
    <t>Viottiset</t>
  </si>
  <si>
    <t>消费者认为这款家居服套装舒适不扎人，触感柔软奢华。时尚百搭，居家和办公都适合，有人表示看起来比实际价格更贵。合身度和面料褒贬不一——部分人觉得腰围合适、面料好，另一些人反映弹力腰带偏紧，希望面料更厚实。</t>
  </si>
  <si>
    <t>✅ 消费者认为这套家居服非常舒适不刺痒，面料柔软有质感，穿着体验极佳
✅ comfort: 499/515好评(97%)
✅ comfort: 499/515好评(97%)
✅ appearance: 337/357好评(94%)
✅ quality: 236/312好评(76%)</t>
  </si>
  <si>
    <t>⚠️ 腰部和面料评价分化——部分人觉得松紧腰舒适面料好，但也有人反映腰带偏紧、面料偏薄。裤长问题明显
⚠️ fit: 146/461负面(32%)
⚠️ material: 55/181负面(30%)
⚠️ pants length: 97/159负面(61%)</t>
  </si>
  <si>
    <t>面料质感被吐槽→赛维主打高质感面料差异化
裤长/袖长争议大→赛维可推多长度选项(regular/petite/tall)
对标舒适度→赛维需确保同等或更好的触感体验</t>
  </si>
  <si>
    <t>🔥 TOP5 ASIN总营收占比：5.44%</t>
  </si>
  <si>
    <t>高价shorts2025 | TOP5 ASIN总占比：99.4%</t>
  </si>
  <si>
    <t>Polyester Blend</t>
  </si>
  <si>
    <t>消费者认为这款骑行短裤全程穿着舒适，口袋可以放iPhone。面料质量获得好评，做工精良。</t>
  </si>
  <si>
    <t>✅ 消费者认为这条骑行短裤全程穿着舒适，版型贴合，面料质量好
✅ fit: 9/11好评(82%)
✅ fit: 9/11好评(82%)
✅ fabric quality: 9/10好评(90%)
✅ comfort: 6/8好评(75%)</t>
  </si>
  <si>
    <t>⚠️ 消费者对骑行裤版型满意，有人提到手机口袋设计实用</t>
  </si>
  <si>
    <t>裤长/袖长争议大→赛维可推多长度选项(regular/petite/tall)
对标舒适度→赛维需确保同等或更好的触感体验</t>
  </si>
  <si>
    <t>B0824FS8BQ</t>
  </si>
  <si>
    <t>Polyester</t>
  </si>
  <si>
    <t>关注Speedo评论动态，寻找差异化切入点</t>
  </si>
  <si>
    <t>95% Nylon, 5% Elastane</t>
  </si>
  <si>
    <t>关注prAna评论动态，寻找差异化切入点</t>
  </si>
  <si>
    <t>B092JMFJ45</t>
  </si>
  <si>
    <t>🔥 TOP5 ASIN总营收占比：99.4%</t>
  </si>
  <si>
    <t>高价外套2025 | TOP5 ASIN总占比：10.9%</t>
  </si>
  <si>
    <t>消费者认为这款羽绒夹克保暖防水，修身好看，做工精良。设计轻便，帽子舒适，橄榄绿配色受欢迎。外观获得好评，有人赞其女性化剪裁。拉链质量褒贬不一。</t>
  </si>
  <si>
    <t>✅ 消费者认为这款羽绒服保暖防水，版型修身显瘦，做工精良
✅ warmth: 628/714好评(88%)
✅ fit: 406/549好评(74%)
✅ quality: 433/448好评(97%)</t>
  </si>
  <si>
    <t>⚠️ 拉链质量问题较多，部分消费者反映拉链容易出问题
⚠️ 消费者认为夹克 keeps them dry and warm, with one mentioning it provides 保暖性 without bu
⚠️ zipper quality: 103/185负面(56%)</t>
  </si>
  <si>
    <t>面料质感被吐槽→赛维主打高质感面料差异化
对标舒适度→赛维需确保同等或更好的触感体验
显瘦/修身是核心卖点→赛维listing重点展示身材效果</t>
  </si>
  <si>
    <t>B083LLS47W</t>
  </si>
  <si>
    <t>消费者认为这款加热马甲穿着暖和，适合穿在宽松外套内，设计轻便简约。质量好，寒冷天气穿着舒适。不过电池续航褒贬不一——有人说高档能用约4小时，另一些人反映电池失效问题。合身度也有分歧，部分人觉得合适，部分人觉得偏大。</t>
  </si>
  <si>
    <t>✅ 消费者认为这款加热马甲保暖效果好，可以套在宽松外套里面穿，质量可靠
✅ warmth: 1029/1156好评(89%)
✅ quality: 567/593好评(96%)
✅ functionality: 319/453好评(70%)</t>
  </si>
  <si>
    <t>⚠️ 电池续航评价两极分化——部分人说高档位能用约4小时，但也有人遇到电池故障。尺码偏大
⚠️ some say it lasts about 4 hours on high, others report issues with dead batteries. 另外，the
⚠️ others say it runs a little big
⚠️ fit: 307/722负面(43%)
⚠️ battery life: 302/557负面(54%)</t>
  </si>
  <si>
    <t>B01H50RDW0</t>
  </si>
  <si>
    <t>B08QJ77MRR</t>
  </si>
  <si>
    <t>消费者认为这款加热马甲穿着暖和，适合穿在外套和夹克内。马甲舒适、不重不臃肿，品质不错。电池续航和耐用性褒贬不一——部分人说中档全天够用，另一些人反映电池撑不了一天、使用5个月后停止工作。尺码也有分歧，部分人觉得标准，部分人觉得偏小。</t>
  </si>
  <si>
    <t>✅ 消费者认为这款加热马甲保暖效果好，可以穿在外套里面，加热速度快
✅ warmth: 165/207好评(80%)
✅ warmth: 165/207好评(80%)
✅  消费者认为马甲 keeps them toasty and warms up quickly, with one customer noting that the he
✅ fit: 90/124好评(73%)</t>
  </si>
  <si>
    <t>⚠️ 电池续航争议大——部分人说中档位能用一整天，但也有人反映电池不耐用。耐久性和尺码偏小也有反映
⚠️ others say it 偏小
⚠️ battery life: 84/145负面(58%)
⚠️ durability: 50/122负面(41%)
⚠️ sizing: 24/43负面(56%)</t>
  </si>
  <si>
    <t>🔥 TOP5 ASIN总营收占比：10.9%</t>
  </si>
  <si>
    <t>高价裤子2025 | TOP5 ASIN总占比：3.24%</t>
  </si>
  <si>
    <t>Cotton-Stretch Blend</t>
  </si>
  <si>
    <t>消费者认为这款七分裤穿着舒适，弹力腰围适合夏天，品质好，适合周末穿着。外观获得好评，有人喜欢腰部细节和纽扣设计，面料耐穿透气。颜色选择丰富，弹力表现好。不过尺码方面，部分人觉得标准，另一些人反映臀部和大腿偏紧或偏大。</t>
  </si>
  <si>
    <t>✅ 消费者认为这条七分裤舒适透气，松紧腰设计适合夏天穿着
✅ fit: 531/699好评(76%)
✅ fit: 531/699好评(76%)
✅  消费者喜欢the pants' 合身度, describing them as 舒适 and 修身显瘦, with one customer noti
✅ comfort: 422/434好评(97%)</t>
  </si>
  <si>
    <t>⚠️ 面料耐用透气，颜色选择多。但尺码争议大——部分人觉得准确，也有人反映臀部和大腿偏大
⚠️ the 面料 is durable and breathable. 消费者喜欢the variety of 颜色 options, with one mentioni
⚠️ 尺码
⚠️ some find them true-to-size, others report that the hips and thighs are disproportionately large
⚠️ size: 77/170负面(45%)</t>
  </si>
  <si>
    <t>B09PPLNNHV</t>
  </si>
  <si>
    <t>消费者认为这款七分裤舒适、做工精良，设计百搭实用。面料厚度适中获得好评，弹力腰带随运动自然伸展。有深口袋可放手机，七分长度修身显瘦。尺码方面部分人觉得合适，另一些人反映偏大。</t>
  </si>
  <si>
    <t>✅ 消费者认为这条七分裤舒适、做工好，款式百搭，口袋设计实用
✅ fit: 168/199好评(84%)
✅ fit: 168/199好评(84%)
✅  消费者喜欢how 裤子 合身度, describing them as nice and relaxing for work, with one customer
✅ comfort: 152/155好评(98%)</t>
  </si>
  <si>
    <t>⚠️ 尺码评价分化——部分消费者觉得刚好，但也有人反映裤子偏大
⚠️ sizing: 34/73负面(47%)</t>
  </si>
  <si>
    <t>B0CH3BKD42</t>
  </si>
  <si>
    <t>VILIGO</t>
  </si>
  <si>
    <t>PU Faux Leather</t>
  </si>
  <si>
    <t>消费者认为这款仿皮裤时尚、舒适、品质卓越，皮革质感自然不像塑料。弹性和柔软度获得好评。合身度和长度褒贬不一——部分人觉得适合娇小女性，另一些人觉得略偏大；长度有人觉得理想，有人觉得对高个子偏短。</t>
  </si>
  <si>
    <t>✅ 消费者认为这条仿皮裤时尚、舒适且质量出色，皮质自然不廉价
✅ style: 36/40好评(90%)
✅ style: 36/40好评(90%)
✅  消费者认为these leather pants chic and stylish, with one customer noting they look and feel gre
✅ quality: 30/36好评(83%)</t>
  </si>
  <si>
    <t>⚠️ 版型评价分化——部分人觉得适合娇小女性，但也有人觉得偏大。长度争议——矮个觉得合适，高个觉得偏短
⚠️ some consider the 长度 ideal, others find them 太短 for taller women
⚠️ fit: 24/78负面(31%)
⚠️ length: 15/29负面(52%)</t>
  </si>
  <si>
    <t>B09PPHJP2Z</t>
  </si>
  <si>
    <t>✅ 消费者认为这条七分裤舒适、做工好，款式百搭，口袋设计实用
✅ fit: 168/199好评(84%)
✅  消费者喜欢how 裤子 合身度, describing them as nice and relaxing for work, with one customer
✅ comfort: 152/155好评(98%)</t>
  </si>
  <si>
    <t>消费者认为这款裤子修身显瘦、穿着舒适，弹力腰带方便，垂坠面料看起来有质感。长度和尺码褒贬不一——部分人觉得适合矮个子且尺码标准，另一些人反映偏短偏宽。面料厚度也有争议，有人觉得适中，有人觉得偏薄。</t>
  </si>
  <si>
    <t>✅ 消费者认为这条裤子修身显瘦、穿着舒适，松紧腰带设计方便，面料垂坠感好
✅ fit: 1124/1495好评(75%)
✅ fit: 1124/1495好评(75%)
✅  消费者认为裤子 舒适 and 修身显瘦, with one mentioning they require no hemming.
✅ quality: 783/891好评(88%)</t>
  </si>
  <si>
    <t>⚠️ 尺码评价分化——部分人觉得适合矮个且尺码准确，但也有人反映偏短偏宽。面料厚度偏薄
⚠️ others find it 太薄
⚠️ length: 248/677负面(37%)
⚠️ size: 247/467负面(53%)
⚠️ fabric thickness: 119/312负面(38%)</t>
  </si>
  <si>
    <t>🔥 TOP5 ASIN总营收占比：3.24%</t>
  </si>
  <si>
    <t>5、总结建议</t>
  </si>
  <si>
    <t>5.1 优先布局方向</t>
  </si>
  <si>
    <t>高增长 + 规模类目：上衣、裤子，兼顾市场规模与增长潜力</t>
  </si>
  <si>
    <t>高潜力新品类：套装类目，把握 100%+ 增长率红利</t>
  </si>
  <si>
    <t>高端优势类目：外套、连体装，价格上涨且存活率较好</t>
  </si>
  <si>
    <t>5.2 定价策略建议</t>
  </si>
  <si>
    <t>高端路线：聚焦外套、连衣裙，定价 35-65 元</t>
  </si>
  <si>
    <t>主流路线：布局中价位类目，定价 20-35 元，覆盖最大消费群体</t>
  </si>
  <si>
    <t>走量路线：选择上衣、袜子等，定价 15-20 元，通过规模获利</t>
  </si>
  <si>
    <t>Tops, Tees &amp; Blouses（上衣）</t>
  </si>
  <si>
    <t>Jumpsuits, Rompers &amp; Overalls（Jumpsuit）</t>
  </si>
  <si>
    <t>品类</t>
  </si>
  <si>
    <t>中高价位区间</t>
  </si>
  <si>
    <t>价格上涨占比（%）</t>
  </si>
  <si>
    <t>25.0~30.0 元</t>
  </si>
  <si>
    <t>90.0~115.0 元</t>
  </si>
  <si>
    <t>49.5~59.42 元</t>
  </si>
  <si>
    <t>30.54~44.3 元</t>
  </si>
  <si>
    <t>42.53~58.8 元</t>
  </si>
  <si>
    <t>35.43~43.41 元</t>
  </si>
  <si>
    <t>39.65~58.32 元</t>
  </si>
  <si>
    <t>31.74~48.92 元</t>
  </si>
  <si>
    <t>33.5~39.79 元</t>
  </si>
  <si>
    <t>32.02~37.34 元</t>
  </si>
  <si>
    <t>35.0~45.0 元</t>
  </si>
  <si>
    <t>32.65~40.14 元</t>
  </si>
  <si>
    <t>38.7~46.28 元</t>
  </si>
  <si>
    <t>28.19~35.99 元</t>
  </si>
  <si>
    <t>amazon.com/dp/B09YTWFM64</t>
  </si>
  <si>
    <t>amazon.com/dp/B0D8PK4T1S</t>
  </si>
  <si>
    <t>amazon.com/dp/B0DMZC6ZB7</t>
  </si>
  <si>
    <t>amazon.com/dp/B0DMZ5MFWK</t>
  </si>
  <si>
    <t>amazon.com/dp/B0C53BN4V8</t>
  </si>
  <si>
    <t>amazon.com/dp/B0BZH1CW8Q</t>
  </si>
  <si>
    <t>amazon.com/dp/B09N61464Q</t>
  </si>
  <si>
    <t>amazon.com/dp/B0BZH1KLJ5</t>
  </si>
  <si>
    <t>amazon.com/dp/B0DJWPMZZJ</t>
  </si>
  <si>
    <t>amazon.com/dp/B0C5YP9YM7</t>
  </si>
  <si>
    <t>amazon.com/dp/B07S7Z5LY7</t>
  </si>
  <si>
    <t>amazon.com/dp/B0DHZVVGNW</t>
  </si>
  <si>
    <t>amazon.com/dp/B0DHZVPSZY</t>
  </si>
  <si>
    <t>amazon.com/dp/B07S5GXKF3</t>
  </si>
  <si>
    <t>amazon.com/dp/B07S5HZ8NJ</t>
  </si>
  <si>
    <t>amazon.com/dp/B07WD8YZ2Q</t>
  </si>
  <si>
    <t>amazon.com/dp/B07WD9BS96</t>
  </si>
  <si>
    <t>amazon.com/dp/B07WD9DSQ8</t>
  </si>
  <si>
    <t>amazon.com/dp/B08DKL7KKY</t>
  </si>
  <si>
    <t>amazon.com/dp/B07WD8TZLY</t>
  </si>
  <si>
    <t>amazon.com/dp/B00I7Y4YV2</t>
  </si>
  <si>
    <t>amazon.com/dp/B0824FS8BQ</t>
  </si>
  <si>
    <t>amazon.com/dp/B0824FK14K</t>
  </si>
  <si>
    <t>amazon.com/dp/B092JMQN2M</t>
  </si>
  <si>
    <t>amazon.com/dp/B092JMFJ45</t>
  </si>
  <si>
    <t>amazon.com/dp/B09P4B5B3H</t>
  </si>
  <si>
    <t>amazon.com/dp/B09PPLNNHV</t>
  </si>
  <si>
    <t>amazon.com/dp/B0CH3BKD42</t>
  </si>
  <si>
    <t>amazon.com/dp/B09PPHJP2Z</t>
  </si>
  <si>
    <t>amazon.com/dp/B0BCYXJTBP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</si>
</sst>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,,&quot;百万&quot;"/>
    <numFmt numFmtId="177" formatCode="0&quot;.&quot;00,,&quot;亿&quot;"/>
    <numFmt numFmtId="178" formatCode="\$#,##0.00;\-\$#,##0.00"/>
    <numFmt numFmtId="179" formatCode="0_);[Red]\(0\)"/>
    <numFmt numFmtId="180" formatCode="_ * #,##0_ ;_ * \-#,##0_ ;_ * &quot;-&quot;??_ ;_ @_ "/>
    <numFmt numFmtId="181" formatCode="\$#,##0;\-\$#,##0"/>
  </numFmts>
  <fonts count="47">
    <font>
      <sz val="11"/>
      <color theme="1"/>
      <name val="宋体"/>
      <charset val="134"/>
      <scheme val="minor"/>
    </font>
    <font>
      <sz val="10"/>
      <name val="微软雅黑"/>
      <charset val="134"/>
    </font>
    <font>
      <b/>
      <sz val="1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11"/>
      <color rgb="FFFFFFFF"/>
      <name val="微软雅黑"/>
      <charset val="134"/>
    </font>
    <font>
      <b/>
      <sz val="11"/>
      <color theme="1"/>
      <name val="宋体"/>
      <charset val="134"/>
      <scheme val="minor"/>
    </font>
    <font>
      <b/>
      <sz val="12"/>
      <color rgb="FF000000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trike/>
      <sz val="10.5"/>
      <color rgb="FF195AFE"/>
      <name val="DM Sans"/>
      <charset val="134"/>
    </font>
    <font>
      <strike/>
      <sz val="10.5"/>
      <color rgb="FF3A5166"/>
      <name val="Roboto"/>
      <charset val="134"/>
    </font>
    <font>
      <b/>
      <strike/>
      <sz val="7.5"/>
      <color rgb="FF009688"/>
      <name val="DM Sans"/>
      <charset val="134"/>
    </font>
    <font>
      <sz val="10.5"/>
      <color rgb="FF195AFE"/>
      <name val="DM Sans"/>
      <charset val="134"/>
    </font>
    <font>
      <sz val="10.5"/>
      <color rgb="FF3A5166"/>
      <name val="Roboto"/>
      <charset val="134"/>
    </font>
    <font>
      <b/>
      <sz val="7.5"/>
      <color rgb="FF009688"/>
      <name val="DM Sans"/>
      <charset val="134"/>
    </font>
    <font>
      <b/>
      <sz val="7.5"/>
      <color rgb="FFBB3F3F"/>
      <name val="DM Sans"/>
      <charset val="134"/>
    </font>
    <font>
      <sz val="10"/>
      <name val="宋体"/>
      <charset val="134"/>
      <scheme val="minor"/>
    </font>
    <font>
      <b/>
      <sz val="11"/>
      <color theme="0"/>
      <name val="宋体"/>
      <charset val="134"/>
      <scheme val="minor"/>
    </font>
    <font>
      <b/>
      <sz val="9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C00000"/>
      <name val="宋体"/>
      <charset val="134"/>
      <scheme val="minor"/>
    </font>
    <font>
      <b/>
      <sz val="11"/>
      <name val="微软雅黑"/>
      <charset val="134"/>
    </font>
    <font>
      <b/>
      <sz val="10"/>
      <color rgb="FFFFFFFF"/>
      <name val="Arial"/>
      <charset val="134"/>
    </font>
    <font>
      <sz val="9"/>
      <color rgb="FF006100"/>
      <name val="宋体"/>
      <charset val="134"/>
      <scheme val="minor"/>
    </font>
    <font>
      <sz val="9"/>
      <color rgb="FF9C0006"/>
      <name val="宋体"/>
      <charset val="134"/>
      <scheme val="minor"/>
    </font>
    <font>
      <sz val="9"/>
      <color rgb="FF00336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0000"/>
      <name val="微软雅黑"/>
      <charset val="134"/>
    </font>
  </fonts>
  <fills count="44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4472C4"/>
        <bgColor rgb="FF4472C4"/>
      </patternFill>
    </fill>
    <fill>
      <patternFill patternType="solid">
        <fgColor rgb="FF5B9BD5"/>
        <bgColor rgb="FF5B9BD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FF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C6EFCE"/>
        <bgColor rgb="FFC6EFCE"/>
      </patternFill>
    </fill>
    <fill>
      <patternFill patternType="solid">
        <fgColor rgb="FFE2EFDA"/>
        <bgColor rgb="FFE2EFDA"/>
      </patternFill>
    </fill>
    <fill>
      <patternFill patternType="solid">
        <fgColor rgb="FFFFC7CE"/>
        <bgColor rgb="FFFFC7CE"/>
      </patternFill>
    </fill>
    <fill>
      <patternFill patternType="solid">
        <fgColor rgb="FFDDEBF7"/>
        <bgColor rgb="FFDDEB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E6E9EC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13" borderId="10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4" borderId="13" applyNumberFormat="0" applyAlignment="0" applyProtection="0">
      <alignment vertical="center"/>
    </xf>
    <xf numFmtId="0" fontId="36" fillId="15" borderId="14" applyNumberFormat="0" applyAlignment="0" applyProtection="0">
      <alignment vertical="center"/>
    </xf>
    <xf numFmtId="0" fontId="37" fillId="15" borderId="13" applyNumberFormat="0" applyAlignment="0" applyProtection="0">
      <alignment vertical="center"/>
    </xf>
    <xf numFmtId="0" fontId="38" fillId="16" borderId="15" applyNumberFormat="0" applyAlignment="0" applyProtection="0">
      <alignment vertical="center"/>
    </xf>
    <xf numFmtId="0" fontId="39" fillId="0" borderId="16" applyNumberFormat="0" applyFill="0" applyAlignment="0" applyProtection="0">
      <alignment vertical="center"/>
    </xf>
    <xf numFmtId="0" fontId="40" fillId="0" borderId="17" applyNumberFormat="0" applyFill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5" fillId="37" borderId="0" applyNumberFormat="0" applyBorder="0" applyAlignment="0" applyProtection="0">
      <alignment vertical="center"/>
    </xf>
    <xf numFmtId="0" fontId="45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5" fillId="41" borderId="0" applyNumberFormat="0" applyBorder="0" applyAlignment="0" applyProtection="0">
      <alignment vertical="center"/>
    </xf>
    <xf numFmtId="0" fontId="45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</cellStyleXfs>
  <cellXfs count="114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0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6" fillId="0" borderId="0" xfId="0" applyFont="1" applyAlignment="1">
      <alignment horizontal="left" wrapText="1"/>
    </xf>
    <xf numFmtId="10" fontId="0" fillId="0" borderId="0" xfId="0" applyNumberFormat="1"/>
    <xf numFmtId="0" fontId="7" fillId="0" borderId="0" xfId="0" applyFont="1"/>
    <xf numFmtId="0" fontId="0" fillId="0" borderId="0" xfId="0" applyFont="1" applyFill="1" applyAlignment="1"/>
    <xf numFmtId="0" fontId="0" fillId="0" borderId="0" xfId="0" applyFont="1" applyFill="1" applyAlignment="1"/>
    <xf numFmtId="0" fontId="0" fillId="0" borderId="1" xfId="0" applyFont="1" applyFill="1" applyBorder="1" applyAlignment="1"/>
    <xf numFmtId="0" fontId="5" fillId="0" borderId="0" xfId="0" applyFont="1"/>
    <xf numFmtId="0" fontId="0" fillId="0" borderId="0" xfId="0" applyFill="1"/>
    <xf numFmtId="176" fontId="0" fillId="0" borderId="0" xfId="0" applyNumberFormat="1" applyFill="1"/>
    <xf numFmtId="177" fontId="0" fillId="0" borderId="0" xfId="0" applyNumberFormat="1" applyFill="1"/>
    <xf numFmtId="0" fontId="0" fillId="0" borderId="0" xfId="0" applyFill="1" applyAlignment="1">
      <alignment wrapText="1"/>
    </xf>
    <xf numFmtId="0" fontId="8" fillId="0" borderId="5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176" fontId="9" fillId="0" borderId="0" xfId="0" applyNumberFormat="1" applyFont="1" applyFill="1" applyBorder="1" applyAlignment="1" applyProtection="1">
      <alignment horizontal="left" wrapText="1"/>
    </xf>
    <xf numFmtId="10" fontId="10" fillId="0" borderId="5" xfId="0" applyNumberFormat="1" applyFont="1" applyFill="1" applyBorder="1" applyAlignment="1">
      <alignment horizontal="right"/>
    </xf>
    <xf numFmtId="177" fontId="9" fillId="0" borderId="5" xfId="0" applyNumberFormat="1" applyFont="1" applyFill="1" applyBorder="1" applyAlignment="1">
      <alignment wrapText="1"/>
    </xf>
    <xf numFmtId="178" fontId="7" fillId="0" borderId="0" xfId="0" applyNumberFormat="1" applyFont="1" applyFill="1"/>
    <xf numFmtId="0" fontId="7" fillId="0" borderId="0" xfId="0" applyFont="1" applyFill="1"/>
    <xf numFmtId="0" fontId="11" fillId="0" borderId="5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176" fontId="12" fillId="0" borderId="0" xfId="0" applyNumberFormat="1" applyFont="1" applyFill="1" applyBorder="1" applyAlignment="1" applyProtection="1">
      <alignment horizontal="left" wrapText="1"/>
    </xf>
    <xf numFmtId="10" fontId="13" fillId="0" borderId="5" xfId="0" applyNumberFormat="1" applyFont="1" applyFill="1" applyBorder="1" applyAlignment="1">
      <alignment horizontal="right"/>
    </xf>
    <xf numFmtId="177" fontId="12" fillId="0" borderId="5" xfId="0" applyNumberFormat="1" applyFont="1" applyFill="1" applyBorder="1" applyAlignment="1">
      <alignment wrapText="1"/>
    </xf>
    <xf numFmtId="178" fontId="0" fillId="0" borderId="0" xfId="0" applyNumberFormat="1" applyFill="1"/>
    <xf numFmtId="0" fontId="0" fillId="5" borderId="0" xfId="0" applyFill="1"/>
    <xf numFmtId="0" fontId="0" fillId="0" borderId="6" xfId="0" applyFont="1" applyFill="1" applyBorder="1"/>
    <xf numFmtId="0" fontId="11" fillId="0" borderId="5" xfId="0" applyFont="1" applyFill="1" applyBorder="1" applyAlignment="1">
      <alignment indent="1"/>
      <extLst>
        <ext xmlns:etc="http://www.wps.cn/officeDocument/2017/etCustomData" uri="{F19249F5-4A6E-446B-B59F-E2C9F2DAA1D5}">
          <etc:displayText val="2"/>
        </ext>
      </extLst>
    </xf>
    <xf numFmtId="0" fontId="11" fillId="0" borderId="0" xfId="0" applyFont="1" applyFill="1" applyBorder="1" applyAlignment="1">
      <alignment indent="1"/>
      <extLst>
        <ext xmlns:etc="http://www.wps.cn/officeDocument/2017/etCustomData" uri="{F19249F5-4A6E-446B-B59F-E2C9F2DAA1D5}">
          <etc:displayText val="2"/>
        </ext>
      </extLst>
    </xf>
    <xf numFmtId="176" fontId="12" fillId="0" borderId="0" xfId="0" applyNumberFormat="1" applyFont="1" applyFill="1" applyAlignment="1">
      <alignment horizontal="left" wrapText="1"/>
    </xf>
    <xf numFmtId="10" fontId="14" fillId="0" borderId="0" xfId="0" applyNumberFormat="1" applyFont="1" applyFill="1" applyBorder="1" applyAlignment="1">
      <alignment horizontal="right"/>
    </xf>
    <xf numFmtId="177" fontId="12" fillId="0" borderId="0" xfId="0" applyNumberFormat="1" applyFont="1" applyFill="1" applyBorder="1" applyAlignment="1">
      <alignment wrapText="1"/>
    </xf>
    <xf numFmtId="0" fontId="0" fillId="0" borderId="0" xfId="0" applyFont="1"/>
    <xf numFmtId="0" fontId="15" fillId="0" borderId="0" xfId="0" applyFont="1" applyAlignment="1">
      <alignment vertical="top"/>
    </xf>
    <xf numFmtId="176" fontId="16" fillId="0" borderId="0" xfId="0" applyNumberFormat="1" applyFont="1" applyFill="1" applyBorder="1"/>
    <xf numFmtId="0" fontId="16" fillId="0" borderId="0" xfId="0" applyFont="1" applyFill="1" applyBorder="1"/>
    <xf numFmtId="177" fontId="16" fillId="0" borderId="0" xfId="0" applyNumberFormat="1" applyFont="1" applyFill="1" applyBorder="1"/>
    <xf numFmtId="176" fontId="0" fillId="0" borderId="0" xfId="0" applyNumberFormat="1" applyFont="1" applyFill="1" applyBorder="1"/>
    <xf numFmtId="0" fontId="0" fillId="0" borderId="0" xfId="0" applyFill="1" applyBorder="1"/>
    <xf numFmtId="179" fontId="0" fillId="0" borderId="0" xfId="0" applyNumberFormat="1" applyFont="1" applyFill="1" applyBorder="1"/>
    <xf numFmtId="177" fontId="0" fillId="0" borderId="0" xfId="0" applyNumberFormat="1" applyFont="1" applyFill="1" applyBorder="1"/>
    <xf numFmtId="0" fontId="0" fillId="0" borderId="0" xfId="0" applyFont="1" applyFill="1" applyBorder="1"/>
    <xf numFmtId="0" fontId="0" fillId="5" borderId="0" xfId="0" applyFont="1" applyFill="1" applyBorder="1"/>
    <xf numFmtId="0" fontId="17" fillId="0" borderId="0" xfId="0" applyFont="1" applyAlignment="1">
      <alignment vertical="top"/>
    </xf>
    <xf numFmtId="180" fontId="0" fillId="0" borderId="0" xfId="3" applyNumberFormat="1" applyAlignment="1"/>
    <xf numFmtId="9" fontId="0" fillId="0" borderId="0" xfId="3" applyAlignment="1"/>
    <xf numFmtId="9" fontId="18" fillId="0" borderId="0" xfId="3" applyFont="1" applyAlignment="1"/>
    <xf numFmtId="0" fontId="0" fillId="6" borderId="6" xfId="0" applyFont="1" applyFill="1" applyBorder="1"/>
    <xf numFmtId="0" fontId="0" fillId="6" borderId="7" xfId="0" applyFont="1" applyFill="1" applyBorder="1"/>
    <xf numFmtId="0" fontId="17" fillId="0" borderId="6" xfId="0" applyFont="1" applyBorder="1" applyAlignment="1">
      <alignment vertical="top"/>
    </xf>
    <xf numFmtId="0" fontId="19" fillId="0" borderId="6" xfId="0" applyFont="1" applyBorder="1" applyAlignment="1">
      <alignment vertical="top"/>
    </xf>
    <xf numFmtId="0" fontId="19" fillId="0" borderId="0" xfId="0" applyFont="1" applyAlignment="1">
      <alignment vertical="top"/>
    </xf>
    <xf numFmtId="0" fontId="11" fillId="7" borderId="5" xfId="0" applyFont="1" applyFill="1" applyBorder="1" applyAlignment="1"/>
    <xf numFmtId="0" fontId="11" fillId="7" borderId="5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1" fillId="7" borderId="5" xfId="0" applyFont="1" applyFill="1" applyBorder="1" applyAlignment="1">
      <alignment indent="1"/>
      <extLst>
        <ext xmlns:etc="http://www.wps.cn/officeDocument/2017/etCustomData" uri="{F19249F5-4A6E-446B-B59F-E2C9F2DAA1D5}">
          <etc:displayText val="2"/>
        </ext>
      </extLst>
    </xf>
    <xf numFmtId="0" fontId="11" fillId="7" borderId="0" xfId="0" applyFont="1" applyFill="1" applyBorder="1" applyAlignment="1">
      <alignment indent="1"/>
      <extLst>
        <ext xmlns:etc="http://www.wps.cn/officeDocument/2017/etCustomData" uri="{F19249F5-4A6E-446B-B59F-E2C9F2DAA1D5}">
          <etc:displayText val="2"/>
        </ext>
      </extLst>
    </xf>
    <xf numFmtId="0" fontId="17" fillId="0" borderId="0" xfId="0" applyFont="1" applyAlignment="1">
      <alignment vertical="top" wrapText="1"/>
    </xf>
    <xf numFmtId="0" fontId="20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1" fillId="8" borderId="1" xfId="0" applyFont="1" applyFill="1" applyBorder="1" applyAlignment="1">
      <alignment vertical="top" wrapText="1"/>
    </xf>
    <xf numFmtId="10" fontId="0" fillId="0" borderId="1" xfId="0" applyNumberFormat="1" applyBorder="1" applyAlignment="1">
      <alignment vertical="top" wrapText="1"/>
    </xf>
    <xf numFmtId="176" fontId="0" fillId="0" borderId="1" xfId="0" applyNumberFormat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0" borderId="1" xfId="0" applyBorder="1"/>
    <xf numFmtId="0" fontId="0" fillId="2" borderId="1" xfId="0" applyFill="1" applyBorder="1" applyAlignment="1">
      <alignment vertical="top" wrapText="1"/>
    </xf>
    <xf numFmtId="0" fontId="0" fillId="0" borderId="1" xfId="0" applyBorder="1"/>
    <xf numFmtId="9" fontId="0" fillId="0" borderId="1" xfId="0" applyNumberFormat="1" applyBorder="1"/>
    <xf numFmtId="0" fontId="0" fillId="0" borderId="0" xfId="0" applyNumberFormat="1" applyFont="1" applyFill="1" applyBorder="1" applyAlignment="1" applyProtection="1"/>
    <xf numFmtId="181" fontId="0" fillId="0" borderId="0" xfId="0" applyNumberFormat="1" applyFont="1" applyFill="1" applyAlignment="1"/>
    <xf numFmtId="181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181" fontId="1" fillId="5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81" fontId="1" fillId="0" borderId="1" xfId="0" applyNumberFormat="1" applyFont="1" applyFill="1" applyBorder="1" applyAlignment="1">
      <alignment horizontal="center" vertical="center"/>
    </xf>
    <xf numFmtId="0" fontId="2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/>
    </xf>
    <xf numFmtId="0" fontId="22" fillId="0" borderId="1" xfId="0" applyFont="1" applyFill="1" applyBorder="1" applyAlignment="1">
      <alignment horizontal="left" vertical="center"/>
    </xf>
    <xf numFmtId="181" fontId="0" fillId="0" borderId="0" xfId="0" applyNumberFormat="1" applyFont="1" applyFill="1" applyAlignment="1"/>
    <xf numFmtId="0" fontId="0" fillId="0" borderId="0" xfId="0" applyFont="1" applyFill="1" applyAlignment="1">
      <alignment wrapText="1"/>
    </xf>
    <xf numFmtId="0" fontId="0" fillId="0" borderId="1" xfId="0" applyFont="1" applyFill="1" applyBorder="1" applyAlignment="1">
      <alignment wrapText="1"/>
    </xf>
    <xf numFmtId="0" fontId="0" fillId="0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top" wrapText="1"/>
    </xf>
    <xf numFmtId="0" fontId="0" fillId="0" borderId="2" xfId="0" applyFont="1" applyFill="1" applyBorder="1" applyAlignment="1">
      <alignment horizontal="center" vertical="top" wrapText="1"/>
    </xf>
    <xf numFmtId="0" fontId="0" fillId="0" borderId="8" xfId="0" applyFont="1" applyFill="1" applyBorder="1" applyAlignment="1">
      <alignment horizontal="center" vertical="top" wrapText="1"/>
    </xf>
    <xf numFmtId="0" fontId="0" fillId="0" borderId="3" xfId="0" applyFont="1" applyFill="1" applyBorder="1" applyAlignment="1">
      <alignment horizontal="center" vertical="top" wrapText="1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0" borderId="9" xfId="0" applyFont="1" applyFill="1" applyBorder="1" applyAlignment="1"/>
    <xf numFmtId="0" fontId="0" fillId="0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top" wrapText="1"/>
    </xf>
    <xf numFmtId="0" fontId="19" fillId="0" borderId="1" xfId="0" applyFont="1" applyFill="1" applyBorder="1" applyAlignment="1">
      <alignment vertical="top" wrapText="1"/>
    </xf>
    <xf numFmtId="0" fontId="24" fillId="10" borderId="1" xfId="0" applyFont="1" applyFill="1" applyBorder="1" applyAlignment="1">
      <alignment vertical="top" wrapText="1"/>
    </xf>
    <xf numFmtId="0" fontId="25" fillId="11" borderId="1" xfId="0" applyFont="1" applyFill="1" applyBorder="1" applyAlignment="1">
      <alignment vertical="top" wrapText="1"/>
    </xf>
    <xf numFmtId="0" fontId="26" fillId="12" borderId="1" xfId="0" applyFont="1" applyFill="1" applyBorder="1" applyAlignment="1">
      <alignment vertical="top" wrapText="1"/>
    </xf>
    <xf numFmtId="181" fontId="4" fillId="4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/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wrapText="1"/>
    </xf>
    <xf numFmtId="0" fontId="0" fillId="0" borderId="3" xfId="0" applyFont="1" applyFill="1" applyBorder="1" applyAlignment="1"/>
    <xf numFmtId="0" fontId="0" fillId="0" borderId="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2">
    <dxf/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 style="thin">
          <color theme="4" tint="0.399975585192419"/>
        </right>
        <top style="thin">
          <color theme="4" tint="0.399975585192419"/>
        </top>
        <bottom style="thin">
          <color theme="4" tint="0.399975585192419"/>
        </bottom>
      </border>
    </dxf>
    <dxf/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 style="thin">
          <color theme="4" tint="0.399975585192419"/>
        </right>
        <top style="thin">
          <color theme="4" tint="0.399975585192419"/>
        </top>
        <bottom style="thin">
          <color theme="4" tint="0.399975585192419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</border>
    </dxf>
    <dxf>
      <font>
        <name val="宋体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 style="thin">
          <color theme="4" tint="0.399975585192419"/>
        </right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right style="thin">
          <color theme="4" tint="0.399975585192419"/>
        </right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right style="thin">
          <color theme="4" tint="0.399975585192419"/>
        </right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right style="thin">
          <color theme="4" tint="0.399975585192419"/>
        </right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right style="thin">
          <color theme="4" tint="0.399975585192419"/>
        </right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right style="thin">
          <color theme="4" tint="0.399975585192419"/>
        </right>
        <top style="thin">
          <color theme="4" tint="0.399975585192419"/>
        </top>
        <bottom style="thin">
          <color theme="4" tint="0.399975585192419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numFmt numFmtId="182" formatCode="&quot;$&quot;#,##0.00;\-&quot;$&quot;#,##0.00"/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theme="5" tint="0.6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51"/>
      <tableStyleElement type="headerRow" dxfId="50"/>
      <tableStyleElement type="totalRow" dxfId="49"/>
      <tableStyleElement type="firstColumn" dxfId="48"/>
      <tableStyleElement type="lastColumn" dxfId="47"/>
      <tableStyleElement type="firstRowStripe" dxfId="46"/>
      <tableStyleElement type="firstColumnStripe" dxfId="45"/>
    </tableStyle>
    <tableStyle name="PivotStylePreset2_Accent1" table="0" count="10" xr9:uid="{267968C8-6FFD-4C36-ACC1-9EA1FD1885CA}">
      <tableStyleElement type="headerRow" dxfId="61"/>
      <tableStyleElement type="totalRow" dxfId="60"/>
      <tableStyleElement type="firstRowStripe" dxfId="59"/>
      <tableStyleElement type="firstColumnStripe" dxfId="58"/>
      <tableStyleElement type="firstSubtotalRow" dxfId="57"/>
      <tableStyleElement type="secondSubtotalRow" dxfId="56"/>
      <tableStyleElement type="firstRowSubheading" dxfId="55"/>
      <tableStyleElement type="secondRowSubheading" dxfId="54"/>
      <tableStyleElement type="pageFieldLabels" dxfId="53"/>
      <tableStyleElement type="pageFieldValues" dxfId="5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23.png"/><Relationship Id="rId84" Type="http://schemas.openxmlformats.org/officeDocument/2006/relationships/image" Target="media/image98.png"/><Relationship Id="rId83" Type="http://schemas.openxmlformats.org/officeDocument/2006/relationships/image" Target="media/image97.png"/><Relationship Id="rId82" Type="http://schemas.openxmlformats.org/officeDocument/2006/relationships/image" Target="media/image96.png"/><Relationship Id="rId81" Type="http://schemas.openxmlformats.org/officeDocument/2006/relationships/image" Target="media/image95.png"/><Relationship Id="rId80" Type="http://schemas.openxmlformats.org/officeDocument/2006/relationships/image" Target="media/image94.png"/><Relationship Id="rId8" Type="http://schemas.openxmlformats.org/officeDocument/2006/relationships/image" Target="media/image22.png"/><Relationship Id="rId79" Type="http://schemas.openxmlformats.org/officeDocument/2006/relationships/image" Target="media/image93.png"/><Relationship Id="rId78" Type="http://schemas.openxmlformats.org/officeDocument/2006/relationships/image" Target="media/image92.png"/><Relationship Id="rId77" Type="http://schemas.openxmlformats.org/officeDocument/2006/relationships/image" Target="media/image91.png"/><Relationship Id="rId76" Type="http://schemas.openxmlformats.org/officeDocument/2006/relationships/image" Target="media/image90.png"/><Relationship Id="rId75" Type="http://schemas.openxmlformats.org/officeDocument/2006/relationships/image" Target="media/image89.png"/><Relationship Id="rId74" Type="http://schemas.openxmlformats.org/officeDocument/2006/relationships/image" Target="media/image88.png"/><Relationship Id="rId73" Type="http://schemas.openxmlformats.org/officeDocument/2006/relationships/image" Target="media/image87.png"/><Relationship Id="rId72" Type="http://schemas.openxmlformats.org/officeDocument/2006/relationships/image" Target="media/image86.png"/><Relationship Id="rId71" Type="http://schemas.openxmlformats.org/officeDocument/2006/relationships/image" Target="media/image85.png"/><Relationship Id="rId70" Type="http://schemas.openxmlformats.org/officeDocument/2006/relationships/image" Target="media/image84.png"/><Relationship Id="rId7" Type="http://schemas.openxmlformats.org/officeDocument/2006/relationships/image" Target="media/image21.png"/><Relationship Id="rId69" Type="http://schemas.openxmlformats.org/officeDocument/2006/relationships/image" Target="media/image83.png"/><Relationship Id="rId68" Type="http://schemas.openxmlformats.org/officeDocument/2006/relationships/image" Target="media/image82.png"/><Relationship Id="rId67" Type="http://schemas.openxmlformats.org/officeDocument/2006/relationships/image" Target="media/image81.png"/><Relationship Id="rId66" Type="http://schemas.openxmlformats.org/officeDocument/2006/relationships/image" Target="media/image80.png"/><Relationship Id="rId65" Type="http://schemas.openxmlformats.org/officeDocument/2006/relationships/image" Target="media/image79.png"/><Relationship Id="rId64" Type="http://schemas.openxmlformats.org/officeDocument/2006/relationships/image" Target="media/image78.png"/><Relationship Id="rId63" Type="http://schemas.openxmlformats.org/officeDocument/2006/relationships/image" Target="media/image77.png"/><Relationship Id="rId62" Type="http://schemas.openxmlformats.org/officeDocument/2006/relationships/image" Target="media/image76.png"/><Relationship Id="rId61" Type="http://schemas.openxmlformats.org/officeDocument/2006/relationships/image" Target="media/image75.png"/><Relationship Id="rId60" Type="http://schemas.openxmlformats.org/officeDocument/2006/relationships/image" Target="media/image74.png"/><Relationship Id="rId6" Type="http://schemas.openxmlformats.org/officeDocument/2006/relationships/image" Target="media/image20.png"/><Relationship Id="rId59" Type="http://schemas.openxmlformats.org/officeDocument/2006/relationships/image" Target="media/image73.png"/><Relationship Id="rId58" Type="http://schemas.openxmlformats.org/officeDocument/2006/relationships/image" Target="media/image72.png"/><Relationship Id="rId57" Type="http://schemas.openxmlformats.org/officeDocument/2006/relationships/image" Target="media/image71.png"/><Relationship Id="rId56" Type="http://schemas.openxmlformats.org/officeDocument/2006/relationships/image" Target="media/image70.png"/><Relationship Id="rId55" Type="http://schemas.openxmlformats.org/officeDocument/2006/relationships/image" Target="media/image69.png"/><Relationship Id="rId54" Type="http://schemas.openxmlformats.org/officeDocument/2006/relationships/image" Target="media/image68.png"/><Relationship Id="rId53" Type="http://schemas.openxmlformats.org/officeDocument/2006/relationships/image" Target="media/image67.png"/><Relationship Id="rId52" Type="http://schemas.openxmlformats.org/officeDocument/2006/relationships/image" Target="media/image66.png"/><Relationship Id="rId51" Type="http://schemas.openxmlformats.org/officeDocument/2006/relationships/image" Target="media/image65.png"/><Relationship Id="rId50" Type="http://schemas.openxmlformats.org/officeDocument/2006/relationships/image" Target="media/image64.png"/><Relationship Id="rId5" Type="http://schemas.openxmlformats.org/officeDocument/2006/relationships/image" Target="media/image19.png"/><Relationship Id="rId49" Type="http://schemas.openxmlformats.org/officeDocument/2006/relationships/image" Target="media/image63.png"/><Relationship Id="rId48" Type="http://schemas.openxmlformats.org/officeDocument/2006/relationships/image" Target="media/image62.png"/><Relationship Id="rId47" Type="http://schemas.openxmlformats.org/officeDocument/2006/relationships/image" Target="media/image61.png"/><Relationship Id="rId46" Type="http://schemas.openxmlformats.org/officeDocument/2006/relationships/image" Target="media/image60.png"/><Relationship Id="rId45" Type="http://schemas.openxmlformats.org/officeDocument/2006/relationships/image" Target="media/image59.png"/><Relationship Id="rId44" Type="http://schemas.openxmlformats.org/officeDocument/2006/relationships/image" Target="media/image58.png"/><Relationship Id="rId43" Type="http://schemas.openxmlformats.org/officeDocument/2006/relationships/image" Target="media/image57.png"/><Relationship Id="rId42" Type="http://schemas.openxmlformats.org/officeDocument/2006/relationships/image" Target="media/image56.png"/><Relationship Id="rId41" Type="http://schemas.openxmlformats.org/officeDocument/2006/relationships/image" Target="media/image55.png"/><Relationship Id="rId40" Type="http://schemas.openxmlformats.org/officeDocument/2006/relationships/image" Target="media/image54.png"/><Relationship Id="rId4" Type="http://schemas.openxmlformats.org/officeDocument/2006/relationships/image" Target="media/image18.png"/><Relationship Id="rId39" Type="http://schemas.openxmlformats.org/officeDocument/2006/relationships/image" Target="media/image53.png"/><Relationship Id="rId38" Type="http://schemas.openxmlformats.org/officeDocument/2006/relationships/image" Target="media/image52.png"/><Relationship Id="rId37" Type="http://schemas.openxmlformats.org/officeDocument/2006/relationships/image" Target="media/image51.png"/><Relationship Id="rId36" Type="http://schemas.openxmlformats.org/officeDocument/2006/relationships/image" Target="media/image50.png"/><Relationship Id="rId35" Type="http://schemas.openxmlformats.org/officeDocument/2006/relationships/image" Target="media/image49.png"/><Relationship Id="rId34" Type="http://schemas.openxmlformats.org/officeDocument/2006/relationships/image" Target="media/image48.png"/><Relationship Id="rId33" Type="http://schemas.openxmlformats.org/officeDocument/2006/relationships/image" Target="media/image47.png"/><Relationship Id="rId32" Type="http://schemas.openxmlformats.org/officeDocument/2006/relationships/image" Target="media/image46.png"/><Relationship Id="rId31" Type="http://schemas.openxmlformats.org/officeDocument/2006/relationships/image" Target="media/image45.png"/><Relationship Id="rId30" Type="http://schemas.openxmlformats.org/officeDocument/2006/relationships/image" Target="media/image44.png"/><Relationship Id="rId3" Type="http://schemas.openxmlformats.org/officeDocument/2006/relationships/image" Target="media/image17.png"/><Relationship Id="rId29" Type="http://schemas.openxmlformats.org/officeDocument/2006/relationships/image" Target="media/image43.png"/><Relationship Id="rId28" Type="http://schemas.openxmlformats.org/officeDocument/2006/relationships/image" Target="media/image42.png"/><Relationship Id="rId27" Type="http://schemas.openxmlformats.org/officeDocument/2006/relationships/image" Target="media/image41.png"/><Relationship Id="rId26" Type="http://schemas.openxmlformats.org/officeDocument/2006/relationships/image" Target="media/image40.png"/><Relationship Id="rId25" Type="http://schemas.openxmlformats.org/officeDocument/2006/relationships/image" Target="media/image39.png"/><Relationship Id="rId24" Type="http://schemas.openxmlformats.org/officeDocument/2006/relationships/image" Target="media/image38.png"/><Relationship Id="rId23" Type="http://schemas.openxmlformats.org/officeDocument/2006/relationships/image" Target="media/image37.png"/><Relationship Id="rId22" Type="http://schemas.openxmlformats.org/officeDocument/2006/relationships/image" Target="media/image36.png"/><Relationship Id="rId21" Type="http://schemas.openxmlformats.org/officeDocument/2006/relationships/image" Target="media/image35.png"/><Relationship Id="rId20" Type="http://schemas.openxmlformats.org/officeDocument/2006/relationships/image" Target="media/image34.png"/><Relationship Id="rId2" Type="http://schemas.openxmlformats.org/officeDocument/2006/relationships/image" Target="media/image16.png"/><Relationship Id="rId19" Type="http://schemas.openxmlformats.org/officeDocument/2006/relationships/image" Target="media/image33.png"/><Relationship Id="rId18" Type="http://schemas.openxmlformats.org/officeDocument/2006/relationships/image" Target="media/image32.png"/><Relationship Id="rId17" Type="http://schemas.openxmlformats.org/officeDocument/2006/relationships/image" Target="media/image31.png"/><Relationship Id="rId16" Type="http://schemas.openxmlformats.org/officeDocument/2006/relationships/image" Target="media/image30.png"/><Relationship Id="rId15" Type="http://schemas.openxmlformats.org/officeDocument/2006/relationships/image" Target="media/image29.png"/><Relationship Id="rId14" Type="http://schemas.openxmlformats.org/officeDocument/2006/relationships/image" Target="media/image28.png"/><Relationship Id="rId13" Type="http://schemas.openxmlformats.org/officeDocument/2006/relationships/image" Target="media/image27.png"/><Relationship Id="rId12" Type="http://schemas.openxmlformats.org/officeDocument/2006/relationships/image" Target="media/image26.png"/><Relationship Id="rId11" Type="http://schemas.openxmlformats.org/officeDocument/2006/relationships/image" Target="media/image25.png"/><Relationship Id="rId10" Type="http://schemas.openxmlformats.org/officeDocument/2006/relationships/image" Target="media/image24.png"/><Relationship Id="rId1" Type="http://schemas.openxmlformats.org/officeDocument/2006/relationships/image" Target="media/image15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60960</xdr:colOff>
      <xdr:row>30</xdr:row>
      <xdr:rowOff>0</xdr:rowOff>
    </xdr:from>
    <xdr:to>
      <xdr:col>9</xdr:col>
      <xdr:colOff>380365</xdr:colOff>
      <xdr:row>42</xdr:row>
      <xdr:rowOff>87630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17280" y="7680960"/>
          <a:ext cx="4563745" cy="22821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171450</xdr:colOff>
      <xdr:row>55</xdr:row>
      <xdr:rowOff>106680</xdr:rowOff>
    </xdr:from>
    <xdr:to>
      <xdr:col>9</xdr:col>
      <xdr:colOff>481330</xdr:colOff>
      <xdr:row>68</xdr:row>
      <xdr:rowOff>7620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27770" y="12359640"/>
          <a:ext cx="4554220" cy="2278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418465</xdr:colOff>
      <xdr:row>80</xdr:row>
      <xdr:rowOff>45720</xdr:rowOff>
    </xdr:from>
    <xdr:to>
      <xdr:col>9</xdr:col>
      <xdr:colOff>173355</xdr:colOff>
      <xdr:row>91</xdr:row>
      <xdr:rowOff>34290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074785" y="16870680"/>
          <a:ext cx="3999230" cy="2000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444500</xdr:colOff>
      <xdr:row>103</xdr:row>
      <xdr:rowOff>136525</xdr:rowOff>
    </xdr:from>
    <xdr:to>
      <xdr:col>9</xdr:col>
      <xdr:colOff>292100</xdr:colOff>
      <xdr:row>114</xdr:row>
      <xdr:rowOff>171450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100820" y="21167725"/>
          <a:ext cx="4091940" cy="2046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472440</xdr:colOff>
      <xdr:row>149</xdr:row>
      <xdr:rowOff>163830</xdr:rowOff>
    </xdr:from>
    <xdr:to>
      <xdr:col>9</xdr:col>
      <xdr:colOff>394335</xdr:colOff>
      <xdr:row>161</xdr:row>
      <xdr:rowOff>53340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128760" y="29607510"/>
          <a:ext cx="4166235" cy="20840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586740</xdr:colOff>
      <xdr:row>172</xdr:row>
      <xdr:rowOff>114300</xdr:rowOff>
    </xdr:from>
    <xdr:to>
      <xdr:col>9</xdr:col>
      <xdr:colOff>314325</xdr:colOff>
      <xdr:row>183</xdr:row>
      <xdr:rowOff>89535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243060" y="33764220"/>
          <a:ext cx="3971925" cy="1986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579120</xdr:colOff>
      <xdr:row>196</xdr:row>
      <xdr:rowOff>175260</xdr:rowOff>
    </xdr:from>
    <xdr:to>
      <xdr:col>9</xdr:col>
      <xdr:colOff>1026795</xdr:colOff>
      <xdr:row>209</xdr:row>
      <xdr:rowOff>144780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235440" y="38214300"/>
          <a:ext cx="4692015" cy="2346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655320</xdr:colOff>
      <xdr:row>219</xdr:row>
      <xdr:rowOff>60960</xdr:rowOff>
    </xdr:from>
    <xdr:to>
      <xdr:col>9</xdr:col>
      <xdr:colOff>1089025</xdr:colOff>
      <xdr:row>232</xdr:row>
      <xdr:rowOff>19685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311640" y="42306240"/>
          <a:ext cx="4678045" cy="23933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259080</xdr:colOff>
      <xdr:row>265</xdr:row>
      <xdr:rowOff>167640</xdr:rowOff>
    </xdr:from>
    <xdr:to>
      <xdr:col>9</xdr:col>
      <xdr:colOff>709295</xdr:colOff>
      <xdr:row>277</xdr:row>
      <xdr:rowOff>91440</xdr:rowOff>
    </xdr:to>
    <xdr:pic>
      <xdr:nvPicPr>
        <xdr:cNvPr id="10" name="图片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915400" y="50882550"/>
          <a:ext cx="4694555" cy="2346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560070</xdr:colOff>
      <xdr:row>292</xdr:row>
      <xdr:rowOff>167640</xdr:rowOff>
    </xdr:from>
    <xdr:to>
      <xdr:col>9</xdr:col>
      <xdr:colOff>1007745</xdr:colOff>
      <xdr:row>305</xdr:row>
      <xdr:rowOff>137160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216390" y="56277510"/>
          <a:ext cx="4692015" cy="2346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563880</xdr:colOff>
      <xdr:row>126</xdr:row>
      <xdr:rowOff>7620</xdr:rowOff>
    </xdr:from>
    <xdr:to>
      <xdr:col>9</xdr:col>
      <xdr:colOff>760095</xdr:colOff>
      <xdr:row>138</xdr:row>
      <xdr:rowOff>34290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220200" y="25245060"/>
          <a:ext cx="4440555" cy="22212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647700</xdr:colOff>
      <xdr:row>245</xdr:row>
      <xdr:rowOff>60960</xdr:rowOff>
    </xdr:from>
    <xdr:to>
      <xdr:col>9</xdr:col>
      <xdr:colOff>415925</xdr:colOff>
      <xdr:row>256</xdr:row>
      <xdr:rowOff>55245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304020" y="47118270"/>
          <a:ext cx="4012565" cy="20059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457200</xdr:colOff>
      <xdr:row>321</xdr:row>
      <xdr:rowOff>60960</xdr:rowOff>
    </xdr:from>
    <xdr:to>
      <xdr:col>9</xdr:col>
      <xdr:colOff>188595</xdr:colOff>
      <xdr:row>330</xdr:row>
      <xdr:rowOff>173355</xdr:rowOff>
    </xdr:to>
    <xdr:pic>
      <xdr:nvPicPr>
        <xdr:cNvPr id="14" name="图片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113520" y="61474350"/>
          <a:ext cx="3975735" cy="1986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6</xdr:col>
      <xdr:colOff>556260</xdr:colOff>
      <xdr:row>343</xdr:row>
      <xdr:rowOff>175260</xdr:rowOff>
    </xdr:from>
    <xdr:to>
      <xdr:col>9</xdr:col>
      <xdr:colOff>876300</xdr:colOff>
      <xdr:row>356</xdr:row>
      <xdr:rowOff>80645</xdr:rowOff>
    </xdr:to>
    <xdr:pic>
      <xdr:nvPicPr>
        <xdr:cNvPr id="16" name="图片 15" descr="价位段GMV-shorts202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9212580" y="65840610"/>
          <a:ext cx="4564380" cy="2282825"/>
        </a:xfrm>
        <a:prstGeom prst="rect">
          <a:avLst/>
        </a:prstGeom>
      </xdr:spPr>
    </xdr:pic>
    <xdr:clientData/>
  </xdr:twoCellAnchor>
  <xdr:twoCellAnchor editAs="oneCell">
    <xdr:from>
      <xdr:col>6</xdr:col>
      <xdr:colOff>281940</xdr:colOff>
      <xdr:row>369</xdr:row>
      <xdr:rowOff>83820</xdr:rowOff>
    </xdr:from>
    <xdr:to>
      <xdr:col>9</xdr:col>
      <xdr:colOff>11430</xdr:colOff>
      <xdr:row>380</xdr:row>
      <xdr:rowOff>59055</xdr:rowOff>
    </xdr:to>
    <xdr:pic>
      <xdr:nvPicPr>
        <xdr:cNvPr id="17" name="图片 16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8938260" y="70504050"/>
          <a:ext cx="3973830" cy="19869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表6" displayName="表6" ref="A94:J99" totalsRowShown="0">
  <autoFilter xmlns:etc="http://www.wps.cn/officeDocument/2017/etCustomData" ref="A94:J99" etc:filterBottomFollowUsedRange="0"/>
  <tableColumns count="10">
    <tableColumn id="1" name="价位段"/>
    <tableColumn id="2" name="价格区间"/>
    <tableColumn id="3" name="存活%">
      <calculatedColumnFormula>G95/C85</calculatedColumnFormula>
    </tableColumn>
    <tableColumn id="4" name="上涨"/>
    <tableColumn id="5" name="下跌"/>
    <tableColumn id="6" name="不变"/>
    <tableColumn id="7" name="合计"/>
    <tableColumn id="8" name="上涨占比(%)"/>
    <tableColumn id="9" name="下跌占比(%)"/>
    <tableColumn id="10" name="不变占比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表5" displayName="表5" ref="A84:F89" totalsRowShown="0">
  <autoFilter xmlns:etc="http://www.wps.cn/officeDocument/2017/etCustomData" ref="A84:F89" etc:filterBottomFollowUsedRange="0"/>
  <tableColumns count="6">
    <tableColumn id="1" name="价位段"/>
    <tableColumn id="2" name="价格区间"/>
    <tableColumn id="3" name="ASIN数量"/>
    <tableColumn id="4" name="总GMV"/>
    <tableColumn id="5" name="产品占比(%)"/>
    <tableColumn id="6" name="GMV占比(%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表2" displayName="表2" ref="A46:I51" totalsRowShown="0">
  <autoFilter xmlns:etc="http://www.wps.cn/officeDocument/2017/etCustomData" ref="A46:I51" etc:filterBottomFollowUsedRange="0"/>
  <tableColumns count="9">
    <tableColumn id="1" name="价位段"/>
    <tableColumn id="2" name="价格区间"/>
    <tableColumn id="3" name="上涨"/>
    <tableColumn id="4" name="下跌"/>
    <tableColumn id="5" name="不变"/>
    <tableColumn id="6" name="合计"/>
    <tableColumn id="7" name="上涨占比(%)"/>
    <tableColumn id="8" name="下跌占比(%)"/>
    <tableColumn id="9" name="不变占比(%)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表3" displayName="表3" ref="A70:I75" totalsRowShown="0">
  <autoFilter xmlns:etc="http://www.wps.cn/officeDocument/2017/etCustomData" ref="A70:I75" etc:filterBottomFollowUsedRange="0"/>
  <tableColumns count="9">
    <tableColumn id="1" name="价位段"/>
    <tableColumn id="2" name="价格区间"/>
    <tableColumn id="3" name="上涨"/>
    <tableColumn id="4" name="下跌"/>
    <tableColumn id="5" name="不变"/>
    <tableColumn id="6" name="合计"/>
    <tableColumn id="7" name="上涨占比(%)"/>
    <tableColumn id="8" name="下跌占比(%)"/>
    <tableColumn id="9" name="不变占比(%)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表4" displayName="表4" ref="A59:F64" totalsRowShown="0">
  <autoFilter xmlns:etc="http://www.wps.cn/officeDocument/2017/etCustomData" ref="A59:F64" etc:filterBottomFollowUsedRange="0"/>
  <tableColumns count="6">
    <tableColumn id="1" name="价位段"/>
    <tableColumn id="2" name="价格区间"/>
    <tableColumn id="3" name="ASIN数量"/>
    <tableColumn id="4" name="总GMV"/>
    <tableColumn id="5" name="产品占比(%)"/>
    <tableColumn id="6" name="GMV占比(%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表7" displayName="表7" ref="A117:J122" totalsRowShown="0">
  <autoFilter xmlns:etc="http://www.wps.cn/officeDocument/2017/etCustomData" ref="A117:J122" etc:filterBottomFollowUsedRange="0"/>
  <tableColumns count="10">
    <tableColumn id="1" name="价位段"/>
    <tableColumn id="2" name="价格区间"/>
    <tableColumn id="3" name="存活%">
      <calculatedColumnFormula>G118/C108</calculatedColumnFormula>
    </tableColumn>
    <tableColumn id="4" name="上涨"/>
    <tableColumn id="5" name="下跌"/>
    <tableColumn id="6" name="不变"/>
    <tableColumn id="7" name="合计"/>
    <tableColumn id="8" name="上涨占比(%)"/>
    <tableColumn id="9" name="下跌占比(%)"/>
    <tableColumn id="10" name="不变占比(%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表_8" displayName="表_8" ref="A107:F112" totalsRowShown="0">
  <autoFilter xmlns:etc="http://www.wps.cn/officeDocument/2017/etCustomData" ref="A107:F112" etc:filterBottomFollowUsedRange="0"/>
  <tableColumns count="6">
    <tableColumn id="1" name="价位段"/>
    <tableColumn id="2" name="价格区间"/>
    <tableColumn id="3" name="ASIN数量"/>
    <tableColumn id="4" name="总GMV"/>
    <tableColumn id="5" name="产品占比(%)"/>
    <tableColumn id="6" name="GMV占比(%)"/>
  </tableColumns>
  <tableStyleInfo name="TableStylePreset3_Accent1" showFirstColumn="0" showLastColumn="0" showRowStripes="1" showColumnStripes="0"/>
</table>
</file>

<file path=xl/tables/table8.xml><?xml version="1.0" encoding="utf-8"?>
<table xmlns="http://schemas.openxmlformats.org/spreadsheetml/2006/main" id="8" name="表8" displayName="表8" ref="A129:F134" totalsRowShown="0">
  <autoFilter xmlns:etc="http://www.wps.cn/officeDocument/2017/etCustomData" ref="A129:F134" etc:filterBottomFollowUsedRange="0"/>
  <tableColumns count="6">
    <tableColumn id="1" name="价位段"/>
    <tableColumn id="2" name="价格区间"/>
    <tableColumn id="3" name="ASIN数量"/>
    <tableColumn id="4" name="总GMV"/>
    <tableColumn id="5" name="产品占比(%)"/>
    <tableColumn id="6" name="GMV占比(%)"/>
  </tableColumns>
  <tableStyleInfo name="TableStylePreset3_Accent1" showFirstColumn="0" showLastColumn="0" showRowStripes="1" showColumnStripes="0"/>
</table>
</file>

<file path=xl/tables/table9.xml><?xml version="1.0" encoding="utf-8"?>
<table xmlns="http://schemas.openxmlformats.org/spreadsheetml/2006/main" id="9" name="表9" displayName="表9" ref="A154:F159" totalsRowShown="0">
  <autoFilter xmlns:etc="http://www.wps.cn/officeDocument/2017/etCustomData" ref="A154:F159" etc:filterBottomFollowUsedRange="0"/>
  <tableColumns count="6">
    <tableColumn id="1" name="价位段"/>
    <tableColumn id="2" name="价格区间"/>
    <tableColumn id="3" name="ASIN数量"/>
    <tableColumn id="4" name="总GMV"/>
    <tableColumn id="5" name="产品占比(%)"/>
    <tableColumn id="6" name="GMV占比(%)"/>
  </tableColumns>
  <tableStyleInfo name="TableStylePreset3_Accent1" showFirstColumn="0" showLastColumn="0" showRowStripes="1" showColumnStripes="0"/>
</table>
</file>

<file path=xl/tables/table10.xml><?xml version="1.0" encoding="utf-8"?>
<table xmlns="http://schemas.openxmlformats.org/spreadsheetml/2006/main" id="10" name="表10" displayName="表10" ref="A164:J169" totalsRowShown="0">
  <autoFilter xmlns:etc="http://www.wps.cn/officeDocument/2017/etCustomData" ref="A164:J169" etc:filterBottomFollowUsedRange="0"/>
  <tableColumns count="10">
    <tableColumn id="1" name="价位段"/>
    <tableColumn id="2" name="价格区间"/>
    <tableColumn id="3" name="存活率" dataDxfId="0">
      <calculatedColumnFormula>G165/C155</calculatedColumnFormula>
    </tableColumn>
    <tableColumn id="4" name="上涨"/>
    <tableColumn id="5" name="下跌"/>
    <tableColumn id="6" name="不变"/>
    <tableColumn id="7" name="合计"/>
    <tableColumn id="8" name="上涨占比(%)" dataDxfId="1"/>
    <tableColumn id="9" name="下跌占比(%)" dataDxfId="2"/>
    <tableColumn id="10" name="不变占比(%)" dataDxfId="3"/>
  </tableColumns>
  <tableStyleInfo name="TableStylePreset3_Accent1" showFirstColumn="0" showLastColumn="0" showRowStripes="1" showColumnStripes="0"/>
</table>
</file>

<file path=xl/tables/table11.xml><?xml version="1.0" encoding="utf-8"?>
<table xmlns="http://schemas.openxmlformats.org/spreadsheetml/2006/main" id="11" name="表11" displayName="表11" ref="A178:F183" totalsRowShown="0">
  <autoFilter xmlns:etc="http://www.wps.cn/officeDocument/2017/etCustomData" ref="A178:F183" etc:filterBottomFollowUsedRange="0"/>
  <tableColumns count="6">
    <tableColumn id="1" name="价位段"/>
    <tableColumn id="2" name="价格区间"/>
    <tableColumn id="3" name="ASIN数量"/>
    <tableColumn id="4" name="总GMV"/>
    <tableColumn id="5" name="产品占比(%)"/>
    <tableColumn id="6" name="GMV占比(%)"/>
  </tableColumns>
  <tableStyleInfo name="TableStylePreset3_Accent1" showFirstColumn="0" showLastColumn="0" showRowStripes="1" showColumnStripes="0"/>
</table>
</file>

<file path=xl/tables/table12.xml><?xml version="1.0" encoding="utf-8"?>
<table xmlns="http://schemas.openxmlformats.org/spreadsheetml/2006/main" id="12" name="表12" displayName="表12" ref="A188:J193" totalsRowShown="0">
  <autoFilter xmlns:etc="http://www.wps.cn/officeDocument/2017/etCustomData" ref="A188:J193" etc:filterBottomFollowUsedRange="0"/>
  <tableColumns count="10">
    <tableColumn id="1" name="价位段"/>
    <tableColumn id="2" name="价格区间"/>
    <tableColumn id="3" name="存活率" dataDxfId="4">
      <calculatedColumnFormula>G189/C179</calculatedColumnFormula>
    </tableColumn>
    <tableColumn id="4" name="上涨"/>
    <tableColumn id="5" name="下跌"/>
    <tableColumn id="6" name="不变"/>
    <tableColumn id="7" name="合计"/>
    <tableColumn id="8" name="上涨占比(%)" dataDxfId="5"/>
    <tableColumn id="9" name="下跌占比(%)" dataDxfId="6"/>
    <tableColumn id="10" name="不变占比(%)" dataDxfId="7"/>
  </tableColumns>
  <tableStyleInfo name="TableStylePreset3_Accent1" showFirstColumn="0" showLastColumn="0" showRowStripes="1" showColumnStripes="0"/>
</table>
</file>

<file path=xl/tables/table13.xml><?xml version="1.0" encoding="utf-8"?>
<table xmlns="http://schemas.openxmlformats.org/spreadsheetml/2006/main" id="13" name="表13" displayName="表13" ref="A202:F207" totalsRowShown="0">
  <autoFilter xmlns:etc="http://www.wps.cn/officeDocument/2017/etCustomData" ref="A202:F207" etc:filterBottomFollowUsedRange="0"/>
  <tableColumns count="6">
    <tableColumn id="1" name="价位段"/>
    <tableColumn id="2" name="价格区间"/>
    <tableColumn id="3" name="ASIN数量"/>
    <tableColumn id="4" name="总GMV"/>
    <tableColumn id="5" name="产品占比(%)"/>
    <tableColumn id="6" name="GMV占比(%)"/>
  </tableColumns>
  <tableStyleInfo name="TableStylePreset3_Accent1" showFirstColumn="0" showLastColumn="0" showRowStripes="1" showColumnStripes="0"/>
</table>
</file>

<file path=xl/tables/table14.xml><?xml version="1.0" encoding="utf-8"?>
<table xmlns="http://schemas.openxmlformats.org/spreadsheetml/2006/main" id="14" name="表14" displayName="表14" ref="A212:I217" totalsRowShown="0">
  <autoFilter xmlns:etc="http://www.wps.cn/officeDocument/2017/etCustomData" ref="A212:I217" etc:filterBottomFollowUsedRange="0"/>
  <tableColumns count="9">
    <tableColumn id="1" name="价位段"/>
    <tableColumn id="2" name="价格区间"/>
    <tableColumn id="3" name="上涨"/>
    <tableColumn id="4" name="下跌"/>
    <tableColumn id="5" name="不变"/>
    <tableColumn id="6" name="合计"/>
    <tableColumn id="7" name="上涨占比(%)" dataDxfId="8"/>
    <tableColumn id="8" name="下跌占比(%)" dataDxfId="9"/>
    <tableColumn id="9" name="不变占比(%)" dataDxfId="10"/>
  </tableColumns>
  <tableStyleInfo name="TableStylePreset3_Accent1" showFirstColumn="0" showLastColumn="0" showRowStripes="1" showColumnStripes="0"/>
</table>
</file>

<file path=xl/tables/table15.xml><?xml version="1.0" encoding="utf-8"?>
<table xmlns="http://schemas.openxmlformats.org/spreadsheetml/2006/main" id="15" name="表15" displayName="表15" ref="A225:F230" totalsRowShown="0">
  <autoFilter xmlns:etc="http://www.wps.cn/officeDocument/2017/etCustomData" ref="A225:F230" etc:filterBottomFollowUsedRange="0"/>
  <tableColumns count="6">
    <tableColumn id="1" name="价位段"/>
    <tableColumn id="2" name="价格区间"/>
    <tableColumn id="3" name="ASIN数量"/>
    <tableColumn id="4" name="总GMV"/>
    <tableColumn id="5" name="产品占比(%)"/>
    <tableColumn id="6" name="GMV占比(%)"/>
  </tableColumns>
  <tableStyleInfo name="TableStylePreset3_Accent1" showFirstColumn="0" showLastColumn="0" showRowStripes="1" showColumnStripes="0"/>
</table>
</file>

<file path=xl/tables/table16.xml><?xml version="1.0" encoding="utf-8"?>
<table xmlns="http://schemas.openxmlformats.org/spreadsheetml/2006/main" id="16" name="表16" displayName="表16" ref="A235:I240" totalsRowShown="0">
  <autoFilter xmlns:etc="http://www.wps.cn/officeDocument/2017/etCustomData" ref="A235:I240" etc:filterBottomFollowUsedRange="0"/>
  <tableColumns count="9">
    <tableColumn id="1" name="价位段"/>
    <tableColumn id="2" name="价格区间"/>
    <tableColumn id="3" name="上涨"/>
    <tableColumn id="4" name="下跌"/>
    <tableColumn id="5" name="不变"/>
    <tableColumn id="6" name="合计"/>
    <tableColumn id="7" name="上涨占比(%)"/>
    <tableColumn id="8" name="下跌占比(%)"/>
    <tableColumn id="9" name="不变占比(%)"/>
  </tableColumns>
  <tableStyleInfo name="TableStylePreset3_Accent1" showFirstColumn="0" showLastColumn="0" showRowStripes="1" showColumnStripes="0"/>
</table>
</file>

<file path=xl/tables/table17.xml><?xml version="1.0" encoding="utf-8"?>
<table xmlns="http://schemas.openxmlformats.org/spreadsheetml/2006/main" id="17" name="表17" displayName="表17" ref="A249:F254" totalsRowShown="0">
  <autoFilter xmlns:etc="http://www.wps.cn/officeDocument/2017/etCustomData" ref="A249:F254" etc:filterBottomFollowUsedRange="0"/>
  <tableColumns count="6">
    <tableColumn id="1" name="价位段"/>
    <tableColumn id="2" name="价格区间"/>
    <tableColumn id="3" name="ASIN数量"/>
    <tableColumn id="4" name="总GMV"/>
    <tableColumn id="5" name="产品占比(%)"/>
    <tableColumn id="6" name="GMV占比(%)"/>
  </tableColumns>
  <tableStyleInfo name="TableStylePreset3_Accent1" showFirstColumn="0" showLastColumn="0" showRowStripes="1" showColumnStripes="0"/>
</table>
</file>

<file path=xl/tables/table18.xml><?xml version="1.0" encoding="utf-8"?>
<table xmlns="http://schemas.openxmlformats.org/spreadsheetml/2006/main" id="18" name="表18" displayName="表18" ref="A259:I264" totalsRowShown="0">
  <autoFilter xmlns:etc="http://www.wps.cn/officeDocument/2017/etCustomData" ref="A259:I264" etc:filterBottomFollowUsedRange="0"/>
  <tableColumns count="9">
    <tableColumn id="1" name="价位段"/>
    <tableColumn id="2" name="价格区间"/>
    <tableColumn id="3" name="上涨"/>
    <tableColumn id="4" name="下跌"/>
    <tableColumn id="5" name="不变"/>
    <tableColumn id="6" name="合计"/>
    <tableColumn id="7" name="上涨占比(%)"/>
    <tableColumn id="8" name="下跌占比(%)"/>
    <tableColumn id="9" name="不变占比(%)"/>
  </tableColumns>
  <tableStyleInfo name="TableStylePreset3_Accent1" showFirstColumn="0" showLastColumn="0" showRowStripes="1" showColumnStripes="0"/>
</table>
</file>

<file path=xl/tables/table19.xml><?xml version="1.0" encoding="utf-8"?>
<table xmlns="http://schemas.openxmlformats.org/spreadsheetml/2006/main" id="19" name="表19" displayName="表19" ref="A270:F276" totalsRowShown="0">
  <autoFilter xmlns:etc="http://www.wps.cn/officeDocument/2017/etCustomData" ref="A270:F276" etc:filterBottomFollowUsedRange="0"/>
  <tableColumns count="6">
    <tableColumn id="1" name="列1"/>
    <tableColumn id="2" name="列2"/>
    <tableColumn id="3" name="列3"/>
    <tableColumn id="4" name="列4"/>
    <tableColumn id="5" name="列5"/>
    <tableColumn id="6" name="列6"/>
  </tableColumns>
  <tableStyleInfo name="TableStylePreset3_Accent1" showFirstColumn="0" showLastColumn="0" showRowStripes="1" showColumnStripes="0"/>
</table>
</file>

<file path=xl/tables/table20.xml><?xml version="1.0" encoding="utf-8"?>
<table xmlns="http://schemas.openxmlformats.org/spreadsheetml/2006/main" id="20" name="表20" displayName="表20" ref="A280:I285" totalsRowShown="0">
  <autoFilter xmlns:etc="http://www.wps.cn/officeDocument/2017/etCustomData" ref="A280:I285" etc:filterBottomFollowUsedRange="0"/>
  <tableColumns count="9">
    <tableColumn id="1" name="价位段"/>
    <tableColumn id="2" name="价格区间"/>
    <tableColumn id="3" name="上涨"/>
    <tableColumn id="4" name="下跌"/>
    <tableColumn id="5" name="不变"/>
    <tableColumn id="6" name="合计"/>
    <tableColumn id="7" name="上涨占比(%)" dataDxfId="11"/>
    <tableColumn id="8" name="下跌占比(%)" dataDxfId="12"/>
    <tableColumn id="9" name="不变占比(%)" dataDxfId="13"/>
  </tableColumns>
  <tableStyleInfo name="TableStylePreset3_Accent1" showFirstColumn="0" showLastColumn="0" showRowStripes="1" showColumnStripes="0"/>
</table>
</file>

<file path=xl/tables/table21.xml><?xml version="1.0" encoding="utf-8"?>
<table xmlns="http://schemas.openxmlformats.org/spreadsheetml/2006/main" id="21" name="表21" displayName="表21" ref="A296:F301" totalsRowShown="0">
  <autoFilter xmlns:etc="http://www.wps.cn/officeDocument/2017/etCustomData" ref="A296:F301" etc:filterBottomFollowUsedRange="0"/>
  <tableColumns count="6">
    <tableColumn id="1" name="价位段"/>
    <tableColumn id="2" name="价格区间"/>
    <tableColumn id="3" name="ASIN数量"/>
    <tableColumn id="4" name="总GMV"/>
    <tableColumn id="5" name="产品占比(%)"/>
    <tableColumn id="6" name="GMV占比(%)"/>
  </tableColumns>
  <tableStyleInfo name="TableStylePreset3_Accent1" showFirstColumn="0" showLastColumn="0" showRowStripes="1" showColumnStripes="0"/>
</table>
</file>

<file path=xl/tables/table22.xml><?xml version="1.0" encoding="utf-8"?>
<table xmlns="http://schemas.openxmlformats.org/spreadsheetml/2006/main" id="22" name="表22" displayName="表22" ref="A310:I315" totalsRowShown="0">
  <autoFilter xmlns:etc="http://www.wps.cn/officeDocument/2017/etCustomData" ref="A310:I315" etc:filterBottomFollowUsedRange="0"/>
  <tableColumns count="9">
    <tableColumn id="1" name="价位段"/>
    <tableColumn id="2" name="价格区间"/>
    <tableColumn id="3" name="上涨"/>
    <tableColumn id="4" name="下跌"/>
    <tableColumn id="5" name="不变"/>
    <tableColumn id="6" name="合计"/>
    <tableColumn id="7" name="上涨占比(%)" dataDxfId="14"/>
    <tableColumn id="8" name="下跌占比(%)" dataDxfId="15"/>
    <tableColumn id="9" name="不变占比(%)" dataDxfId="16"/>
  </tableColumns>
  <tableStyleInfo name="TableStylePreset3_Accent1" showFirstColumn="0" showLastColumn="0" showRowStripes="1" showColumnStripes="0"/>
</table>
</file>

<file path=xl/tables/table23.xml><?xml version="1.0" encoding="utf-8"?>
<table xmlns="http://schemas.openxmlformats.org/spreadsheetml/2006/main" id="23" name="表23" displayName="表23" ref="A325:F330" totalsRowShown="0">
  <autoFilter xmlns:etc="http://www.wps.cn/officeDocument/2017/etCustomData" ref="A325:F330" etc:filterBottomFollowUsedRange="0"/>
  <tableColumns count="6">
    <tableColumn id="1" name="价位段"/>
    <tableColumn id="2" name="价格区间"/>
    <tableColumn id="3" name="ASIN数量"/>
    <tableColumn id="4" name="总GMV"/>
    <tableColumn id="5" name="产品占比(%)"/>
    <tableColumn id="6" name="GMV占比(%)"/>
  </tableColumns>
  <tableStyleInfo name="TableStylePreset3_Accent1" showFirstColumn="0" showLastColumn="0" showRowStripes="1" showColumnStripes="0"/>
</table>
</file>

<file path=xl/tables/table24.xml><?xml version="1.0" encoding="utf-8"?>
<table xmlns="http://schemas.openxmlformats.org/spreadsheetml/2006/main" id="24" name="表24" displayName="表24" ref="A335:I340" totalsRowShown="0">
  <autoFilter xmlns:etc="http://www.wps.cn/officeDocument/2017/etCustomData" ref="A335:I340" etc:filterBottomFollowUsedRange="0"/>
  <tableColumns count="9">
    <tableColumn id="1" name="价位段"/>
    <tableColumn id="2" name="价格区间"/>
    <tableColumn id="3" name="上涨"/>
    <tableColumn id="4" name="下跌"/>
    <tableColumn id="5" name="不变"/>
    <tableColumn id="6" name="合计"/>
    <tableColumn id="7" name="上涨占比(%)" dataDxfId="17"/>
    <tableColumn id="8" name="下跌占比(%)" dataDxfId="18"/>
    <tableColumn id="9" name="不变占比(%)" dataDxfId="19"/>
  </tableColumns>
  <tableStyleInfo name="TableStylePreset3_Accent1" showFirstColumn="0" showLastColumn="0" showRowStripes="1" showColumnStripes="0"/>
</table>
</file>

<file path=xl/tables/table25.xml><?xml version="1.0" encoding="utf-8"?>
<table xmlns="http://schemas.openxmlformats.org/spreadsheetml/2006/main" id="25" name="表25" displayName="表25" ref="A349:F354" totalsRowShown="0">
  <autoFilter xmlns:etc="http://www.wps.cn/officeDocument/2017/etCustomData" ref="A349:F354" etc:filterBottomFollowUsedRange="0"/>
  <tableColumns count="6">
    <tableColumn id="1" name="价位段"/>
    <tableColumn id="2" name="价格区间"/>
    <tableColumn id="3" name="ASIN数量"/>
    <tableColumn id="4" name="总GMV"/>
    <tableColumn id="5" name="产品占比(%)"/>
    <tableColumn id="6" name="GMV占比(%)"/>
  </tableColumns>
  <tableStyleInfo name="TableStylePreset3_Accent1" showFirstColumn="0" showLastColumn="0" showRowStripes="1" showColumnStripes="0"/>
</table>
</file>

<file path=xl/tables/table26.xml><?xml version="1.0" encoding="utf-8"?>
<table xmlns="http://schemas.openxmlformats.org/spreadsheetml/2006/main" id="26" name="表26" displayName="表26" ref="A359:I364" totalsRowShown="0">
  <autoFilter xmlns:etc="http://www.wps.cn/officeDocument/2017/etCustomData" ref="A359:I364" etc:filterBottomFollowUsedRange="0"/>
  <tableColumns count="9">
    <tableColumn id="1" name="价位段"/>
    <tableColumn id="2" name="价格区间"/>
    <tableColumn id="3" name="上涨"/>
    <tableColumn id="4" name="下跌"/>
    <tableColumn id="5" name="不变"/>
    <tableColumn id="6" name="合计"/>
    <tableColumn id="7" name="上涨占比(%)" dataDxfId="20"/>
    <tableColumn id="8" name="下跌占比(%)" dataDxfId="21"/>
    <tableColumn id="9" name="不变占比(%)" dataDxfId="22"/>
  </tableColumns>
  <tableStyleInfo name="TableStylePreset3_Accent1" showFirstColumn="0" showLastColumn="0" showRowStripes="1" showColumnStripes="0"/>
</table>
</file>

<file path=xl/tables/table27.xml><?xml version="1.0" encoding="utf-8"?>
<table xmlns="http://schemas.openxmlformats.org/spreadsheetml/2006/main" id="27" name="表27" displayName="表27" ref="A373:F378" totalsRowShown="0">
  <autoFilter xmlns:etc="http://www.wps.cn/officeDocument/2017/etCustomData" ref="A373:F378" etc:filterBottomFollowUsedRange="0"/>
  <tableColumns count="6">
    <tableColumn id="1" name="价位段"/>
    <tableColumn id="2" name="价格区间"/>
    <tableColumn id="3" name="ASIN数量"/>
    <tableColumn id="4" name="总GMV"/>
    <tableColumn id="5" name="产品占比(%)"/>
    <tableColumn id="6" name="GMV占比(%)"/>
  </tableColumns>
  <tableStyleInfo name="TableStylePreset3_Accent1" showFirstColumn="0" showLastColumn="0" showRowStripes="1" showColumnStripes="0"/>
</table>
</file>

<file path=xl/tables/table28.xml><?xml version="1.0" encoding="utf-8"?>
<table xmlns="http://schemas.openxmlformats.org/spreadsheetml/2006/main" id="28" name="表28" displayName="表28" ref="A383:I388" totalsRowShown="0">
  <autoFilter xmlns:etc="http://www.wps.cn/officeDocument/2017/etCustomData" ref="A383:I388" etc:filterBottomFollowUsedRange="0"/>
  <tableColumns count="9">
    <tableColumn id="1" name="价位段"/>
    <tableColumn id="2" name="价格区间"/>
    <tableColumn id="3" name="上涨"/>
    <tableColumn id="4" name="下跌"/>
    <tableColumn id="5" name="不变"/>
    <tableColumn id="6" name="合计"/>
    <tableColumn id="7" name="上涨占比(%)" dataDxfId="23"/>
    <tableColumn id="8" name="下跌占比(%)" dataDxfId="24"/>
    <tableColumn id="9" name="不变占比(%)" dataDxfId="25"/>
  </tableColumns>
  <tableStyleInfo name="TableStylePreset3_Accent1" showFirstColumn="0" showLastColumn="0" showRowStripes="1" showColumnStripes="0"/>
</table>
</file>

<file path=xl/tables/table29.xml><?xml version="1.0" encoding="utf-8"?>
<table xmlns="http://schemas.openxmlformats.org/spreadsheetml/2006/main" id="29" name="表29" displayName="表29" ref="A11:M28" totalsRowShown="0">
  <autoFilter xmlns:etc="http://www.wps.cn/officeDocument/2017/etCustomData" ref="A11:M28" etc:filterBottomFollowUsedRange="0"/>
  <tableColumns count="13">
    <tableColumn id="1" name="类目" dataDxfId="26"/>
    <tableColumn id="2" name="销售件数" dataDxfId="27"/>
    <tableColumn id="3" name="销售件数 YOY" dataDxfId="28"/>
    <tableColumn id="4" name="GMV $" dataDxfId="29"/>
    <tableColumn id="5" name="GMV YOY" dataDxfId="30"/>
    <tableColumn id="8" name="均价" dataDxfId="31">
      <calculatedColumnFormula>D12/B12</calculatedColumnFormula>
    </tableColumn>
    <tableColumn id="9" name="价格分布" dataDxfId="32"/>
    <tableColumn id="10" name="低价位 $" dataDxfId="33"/>
    <tableColumn id="11" name="中低价位 $" dataDxfId="34"/>
    <tableColumn id="12" name="中价位（主流） $" dataDxfId="35"/>
    <tableColumn id="13" name="中高价位 $" dataDxfId="36"/>
    <tableColumn id="14" name="高价位 $" dataDxfId="37"/>
    <tableColumn id="6" name="列1"/>
  </tableColumns>
  <tableStyleInfo name="TableStylePreset3_Accent1" showFirstColumn="0" showLastColumn="0" showRowStripes="1" showColumnStripes="0"/>
</table>
</file>

<file path=xl/tables/table30.xml><?xml version="1.0" encoding="utf-8"?>
<table xmlns="http://schemas.openxmlformats.org/spreadsheetml/2006/main" id="30" name="表30" displayName="表30" ref="A141:I146" totalsRowShown="0">
  <autoFilter xmlns:etc="http://www.wps.cn/officeDocument/2017/etCustomData" ref="A141:I146" etc:filterBottomFollowUsedRange="0"/>
  <tableColumns count="9">
    <tableColumn id="1" name="价位段"/>
    <tableColumn id="2" name="价格区间"/>
    <tableColumn id="3" name="上涨"/>
    <tableColumn id="4" name="下跌"/>
    <tableColumn id="5" name="不变"/>
    <tableColumn id="6" name="合计"/>
    <tableColumn id="7" name="上涨占比(%)"/>
    <tableColumn id="8" name="下跌占比(%)"/>
    <tableColumn id="9" name="不变占比(%)"/>
  </tableColumns>
  <tableStyleInfo name="TableStylePreset3_Accent1" showFirstColumn="0" showLastColumn="0" showRowStripes="1" showColumnStripes="0"/>
</table>
</file>

<file path=xl/tables/table31.xml><?xml version="1.0" encoding="utf-8"?>
<table xmlns="http://schemas.openxmlformats.org/spreadsheetml/2006/main" id="31" name="表31" displayName="表31" ref="A35:E40" totalsRowShown="0">
  <autoFilter xmlns:etc="http://www.wps.cn/officeDocument/2017/etCustomData" ref="A35:E40" etc:filterBottomFollowUsedRange="0"/>
  <tableColumns count="5">
    <tableColumn id="1" name="价位段" dataDxfId="38"/>
    <tableColumn id="2" name="价格区间标注$" dataDxfId="39"/>
    <tableColumn id="3" name="ASIN数量" dataDxfId="40"/>
    <tableColumn id="4" name="总GMV" dataDxfId="41"/>
    <tableColumn id="5" name="GMV占比(%)" dataDxfId="42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table" Target="../tables/table8.xml"/><Relationship Id="rId8" Type="http://schemas.openxmlformats.org/officeDocument/2006/relationships/table" Target="../tables/table7.xml"/><Relationship Id="rId7" Type="http://schemas.openxmlformats.org/officeDocument/2006/relationships/table" Target="../tables/table6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Relationship Id="rId32" Type="http://schemas.openxmlformats.org/officeDocument/2006/relationships/table" Target="../tables/table31.xml"/><Relationship Id="rId31" Type="http://schemas.openxmlformats.org/officeDocument/2006/relationships/table" Target="../tables/table30.xml"/><Relationship Id="rId30" Type="http://schemas.openxmlformats.org/officeDocument/2006/relationships/table" Target="../tables/table29.xml"/><Relationship Id="rId3" Type="http://schemas.openxmlformats.org/officeDocument/2006/relationships/table" Target="../tables/table2.xml"/><Relationship Id="rId29" Type="http://schemas.openxmlformats.org/officeDocument/2006/relationships/table" Target="../tables/table28.xml"/><Relationship Id="rId28" Type="http://schemas.openxmlformats.org/officeDocument/2006/relationships/table" Target="../tables/table27.xml"/><Relationship Id="rId27" Type="http://schemas.openxmlformats.org/officeDocument/2006/relationships/table" Target="../tables/table26.xml"/><Relationship Id="rId26" Type="http://schemas.openxmlformats.org/officeDocument/2006/relationships/table" Target="../tables/table25.xml"/><Relationship Id="rId25" Type="http://schemas.openxmlformats.org/officeDocument/2006/relationships/table" Target="../tables/table24.xml"/><Relationship Id="rId24" Type="http://schemas.openxmlformats.org/officeDocument/2006/relationships/table" Target="../tables/table23.xml"/><Relationship Id="rId23" Type="http://schemas.openxmlformats.org/officeDocument/2006/relationships/table" Target="../tables/table22.xml"/><Relationship Id="rId22" Type="http://schemas.openxmlformats.org/officeDocument/2006/relationships/table" Target="../tables/table21.xml"/><Relationship Id="rId21" Type="http://schemas.openxmlformats.org/officeDocument/2006/relationships/table" Target="../tables/table20.xml"/><Relationship Id="rId20" Type="http://schemas.openxmlformats.org/officeDocument/2006/relationships/table" Target="../tables/table19.xml"/><Relationship Id="rId2" Type="http://schemas.openxmlformats.org/officeDocument/2006/relationships/table" Target="../tables/table1.xml"/><Relationship Id="rId19" Type="http://schemas.openxmlformats.org/officeDocument/2006/relationships/table" Target="../tables/table18.xml"/><Relationship Id="rId18" Type="http://schemas.openxmlformats.org/officeDocument/2006/relationships/table" Target="../tables/table17.xml"/><Relationship Id="rId17" Type="http://schemas.openxmlformats.org/officeDocument/2006/relationships/table" Target="../tables/table16.xml"/><Relationship Id="rId16" Type="http://schemas.openxmlformats.org/officeDocument/2006/relationships/table" Target="../tables/table15.xml"/><Relationship Id="rId15" Type="http://schemas.openxmlformats.org/officeDocument/2006/relationships/table" Target="../tables/table14.xml"/><Relationship Id="rId14" Type="http://schemas.openxmlformats.org/officeDocument/2006/relationships/table" Target="../tables/table13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649"/>
  <sheetViews>
    <sheetView tabSelected="1" topLeftCell="A484" workbookViewId="0">
      <pane xSplit="1" topLeftCell="B1" activePane="topRight" state="frozen"/>
      <selection/>
      <selection pane="topRight" activeCell="A544" sqref="A544"/>
    </sheetView>
  </sheetViews>
  <sheetFormatPr defaultColWidth="8.88888888888889" defaultRowHeight="14.4"/>
  <cols>
    <col min="1" max="1" width="24.4444444444444" customWidth="1"/>
    <col min="2" max="2" width="15.6666666666667" customWidth="1"/>
    <col min="3" max="3" width="17.3333333333333" customWidth="1"/>
    <col min="4" max="4" width="20.2222222222222" customWidth="1"/>
    <col min="5" max="5" width="21.6666666666667" customWidth="1"/>
    <col min="6" max="6" width="26.8888888888889" customWidth="1"/>
    <col min="7" max="7" width="23.1111111111111" customWidth="1"/>
    <col min="8" max="8" width="22" customWidth="1"/>
    <col min="9" max="9" width="16.7777777777778" customWidth="1"/>
    <col min="10" max="10" width="19.2222222222222" customWidth="1"/>
    <col min="11" max="14" width="15.4444444444444" customWidth="1"/>
  </cols>
  <sheetData>
    <row r="1" spans="1:13">
      <c r="A1" s="17" t="s">
        <v>0</v>
      </c>
    </row>
    <row r="2" spans="1:13">
      <c r="A2" s="17" t="s">
        <v>1</v>
      </c>
    </row>
    <row r="3" spans="1:13">
      <c r="A3" s="17" t="s">
        <v>2</v>
      </c>
    </row>
    <row r="4" spans="1:13">
      <c r="A4" s="17" t="s">
        <v>3</v>
      </c>
    </row>
    <row r="5" spans="1:13">
      <c r="A5" s="17" t="s">
        <v>4</v>
      </c>
    </row>
    <row r="6" spans="1:13">
      <c r="A6" s="17" t="s">
        <v>5</v>
      </c>
    </row>
    <row r="7" spans="1:13">
      <c r="A7" s="17" t="s">
        <v>6</v>
      </c>
    </row>
    <row r="9" spans="1:13">
      <c r="A9" s="17" t="s">
        <v>1</v>
      </c>
    </row>
    <row r="10" spans="1:13">
      <c r="A10" t="s">
        <v>7</v>
      </c>
    </row>
    <row r="11" ht="27" customHeight="1" spans="1:13">
      <c r="A11" s="18" t="s">
        <v>8</v>
      </c>
      <c r="B11" s="19" t="s">
        <v>9</v>
      </c>
      <c r="C11" s="18" t="s">
        <v>10</v>
      </c>
      <c r="D11" s="20" t="s">
        <v>11</v>
      </c>
      <c r="E11" s="18" t="s">
        <v>12</v>
      </c>
      <c r="F11" s="18" t="s">
        <v>13</v>
      </c>
      <c r="G11" s="18" t="s">
        <v>14</v>
      </c>
      <c r="H11" s="18" t="s">
        <v>15</v>
      </c>
      <c r="I11" s="18" t="s">
        <v>16</v>
      </c>
      <c r="J11" s="21" t="s">
        <v>17</v>
      </c>
      <c r="K11" s="18" t="s">
        <v>18</v>
      </c>
      <c r="L11" s="18" t="s">
        <v>19</v>
      </c>
      <c r="M11" t="s">
        <v>20</v>
      </c>
    </row>
    <row r="12" s="13" customFormat="1" ht="27" hidden="1" customHeight="1" spans="1:13">
      <c r="A12" s="22" t="s">
        <v>21</v>
      </c>
      <c r="B12" s="23">
        <v>172600000</v>
      </c>
      <c r="C12" s="24">
        <v>0.341</v>
      </c>
      <c r="D12" s="25">
        <v>3600000000</v>
      </c>
      <c r="E12" s="24">
        <v>0.29</v>
      </c>
      <c r="F12" s="26">
        <f>D12/B12</f>
        <v>20.8574739281576</v>
      </c>
      <c r="G12" s="27"/>
      <c r="H12" s="27"/>
      <c r="I12" s="27"/>
      <c r="J12" s="27"/>
      <c r="K12" s="27"/>
      <c r="L12" s="27"/>
    </row>
    <row r="13" ht="27" customHeight="1" spans="1:13">
      <c r="A13" s="28" t="s">
        <v>22</v>
      </c>
      <c r="B13" s="29">
        <v>92700000</v>
      </c>
      <c r="C13" s="30">
        <v>0.519</v>
      </c>
      <c r="D13" s="31">
        <v>3400000000</v>
      </c>
      <c r="E13" s="30">
        <v>0.461</v>
      </c>
      <c r="F13" s="32">
        <f>D13/B13</f>
        <v>36.6774541531823</v>
      </c>
      <c r="G13" s="18" t="str">
        <f>_xlfn.DISPIMG("ID_4EE87D3B08A444348ADAB1F47B9C62AA",1)</f>
        <v>=DISPIMG("ID_4EE87D3B08A444348ADAB1F47B9C62AA",1)</v>
      </c>
      <c r="H13" s="18" t="s">
        <v>23</v>
      </c>
      <c r="I13" s="18" t="s">
        <v>24</v>
      </c>
      <c r="J13" s="33" t="s">
        <v>25</v>
      </c>
      <c r="K13" s="18" t="s">
        <v>26</v>
      </c>
      <c r="L13" s="18" t="s">
        <v>27</v>
      </c>
      <c r="M13" t="s">
        <v>28</v>
      </c>
    </row>
    <row r="14" ht="27" customHeight="1" spans="1:13">
      <c r="A14" s="28" t="s">
        <v>29</v>
      </c>
      <c r="B14" s="29">
        <v>204800000</v>
      </c>
      <c r="C14" s="30">
        <v>0.912</v>
      </c>
      <c r="D14" s="31">
        <v>3200000000</v>
      </c>
      <c r="E14" s="30">
        <v>0.542</v>
      </c>
      <c r="F14" s="32">
        <f>D14/B14</f>
        <v>15.625</v>
      </c>
      <c r="G14" s="18" t="str">
        <f>_xlfn.DISPIMG("ID_5B9773B6EE9D49198E4666AA34E55215",1)</f>
        <v>=DISPIMG("ID_5B9773B6EE9D49198E4666AA34E55215",1)</v>
      </c>
      <c r="H14" s="34" t="s">
        <v>30</v>
      </c>
      <c r="I14" s="34" t="s">
        <v>31</v>
      </c>
      <c r="J14" s="34" t="s">
        <v>32</v>
      </c>
      <c r="K14" s="34" t="s">
        <v>33</v>
      </c>
      <c r="L14" s="34" t="s">
        <v>34</v>
      </c>
    </row>
    <row r="15" ht="27" customHeight="1" spans="1:13">
      <c r="A15" s="28" t="s">
        <v>35</v>
      </c>
      <c r="B15" s="29">
        <v>105900000</v>
      </c>
      <c r="C15" s="30">
        <v>0.426</v>
      </c>
      <c r="D15" s="31">
        <v>2300000000</v>
      </c>
      <c r="E15" s="30">
        <v>0.366</v>
      </c>
      <c r="F15" s="32">
        <f>D15/B15</f>
        <v>21.7186024551464</v>
      </c>
      <c r="G15" s="18" t="str">
        <f>_xlfn.DISPIMG("ID_2639E6F6495A430E9D56A9FE207D720B",1)</f>
        <v>=DISPIMG("ID_2639E6F6495A430E9D56A9FE207D720B",1)</v>
      </c>
      <c r="H15" s="34" t="s">
        <v>36</v>
      </c>
      <c r="I15" s="34" t="s">
        <v>37</v>
      </c>
      <c r="J15" s="34" t="s">
        <v>38</v>
      </c>
      <c r="K15" s="34" t="s">
        <v>39</v>
      </c>
      <c r="L15" s="34" t="s">
        <v>40</v>
      </c>
    </row>
    <row r="16" ht="27" customHeight="1" spans="1:13">
      <c r="A16" s="28" t="s">
        <v>41</v>
      </c>
      <c r="B16" s="29">
        <v>39200000</v>
      </c>
      <c r="C16" s="30">
        <v>0.658</v>
      </c>
      <c r="D16" s="31">
        <v>1000000000</v>
      </c>
      <c r="E16" s="30">
        <v>0.435</v>
      </c>
      <c r="F16" s="32">
        <f t="shared" ref="F16:F28" si="0">D16/B16</f>
        <v>25.5102040816327</v>
      </c>
      <c r="G16" s="18" t="str">
        <f>_xlfn.DISPIMG("ID_AFE94619D875444080B1250CC088CD9E",1)</f>
        <v>=DISPIMG("ID_AFE94619D875444080B1250CC088CD9E",1)</v>
      </c>
      <c r="H16" s="18" t="s">
        <v>42</v>
      </c>
      <c r="I16" s="18" t="s">
        <v>43</v>
      </c>
      <c r="J16" s="18" t="s">
        <v>44</v>
      </c>
      <c r="K16" s="18" t="s">
        <v>45</v>
      </c>
      <c r="L16" s="18" t="s">
        <v>46</v>
      </c>
    </row>
    <row r="17" ht="27" customHeight="1" spans="1:12">
      <c r="A17" s="35" t="s">
        <v>47</v>
      </c>
      <c r="B17" s="29">
        <v>26900000</v>
      </c>
      <c r="C17" s="30">
        <v>0.638</v>
      </c>
      <c r="D17" s="31">
        <v>934800000</v>
      </c>
      <c r="E17" s="30">
        <v>0.632</v>
      </c>
      <c r="F17" s="32">
        <f t="shared" si="0"/>
        <v>34.7509293680297</v>
      </c>
      <c r="G17" s="18" t="str">
        <f>_xlfn.DISPIMG("ID_F664C8527D2A461D90603A89B2552515",1)</f>
        <v>=DISPIMG("ID_F664C8527D2A461D90603A89B2552515",1)</v>
      </c>
      <c r="H17" s="18" t="s">
        <v>48</v>
      </c>
      <c r="I17" s="18" t="s">
        <v>49</v>
      </c>
      <c r="J17" s="33" t="s">
        <v>50</v>
      </c>
      <c r="K17" s="18" t="s">
        <v>51</v>
      </c>
      <c r="L17" s="18" t="s">
        <v>52</v>
      </c>
    </row>
    <row r="18" ht="27" customHeight="1" spans="1:12">
      <c r="A18" s="28" t="s">
        <v>53</v>
      </c>
      <c r="B18" s="29">
        <v>19400000</v>
      </c>
      <c r="C18" s="30">
        <v>0.332</v>
      </c>
      <c r="D18" s="31">
        <v>848500000</v>
      </c>
      <c r="E18" s="30">
        <v>0.309</v>
      </c>
      <c r="F18" s="32">
        <f t="shared" si="0"/>
        <v>43.7371134020619</v>
      </c>
      <c r="G18" s="18" t="str">
        <f>_xlfn.DISPIMG("ID_30DB389ABF264B92B3A156DA7EA225E0",1)</f>
        <v>=DISPIMG("ID_30DB389ABF264B92B3A156DA7EA225E0",1)</v>
      </c>
      <c r="H18" s="18" t="s">
        <v>54</v>
      </c>
      <c r="I18" s="18" t="s">
        <v>55</v>
      </c>
      <c r="J18" s="33" t="s">
        <v>56</v>
      </c>
      <c r="K18" s="18" t="s">
        <v>57</v>
      </c>
      <c r="L18" s="18" t="s">
        <v>58</v>
      </c>
    </row>
    <row r="19" ht="27" customHeight="1" spans="1:12">
      <c r="A19" s="28" t="s">
        <v>59</v>
      </c>
      <c r="B19" s="29">
        <v>21900000</v>
      </c>
      <c r="C19" s="30">
        <v>0.852</v>
      </c>
      <c r="D19" s="31">
        <v>600300000</v>
      </c>
      <c r="E19" s="30">
        <v>0.724</v>
      </c>
      <c r="F19" s="32">
        <f t="shared" si="0"/>
        <v>27.4109589041096</v>
      </c>
      <c r="G19" s="18" t="str">
        <f>_xlfn.DISPIMG("ID_F10402315EA74203B0321F0B5439D55C",1)</f>
        <v>=DISPIMG("ID_F10402315EA74203B0321F0B5439D55C",1)</v>
      </c>
      <c r="H19" s="18" t="s">
        <v>60</v>
      </c>
      <c r="I19" s="18" t="s">
        <v>61</v>
      </c>
      <c r="J19" s="18" t="s">
        <v>62</v>
      </c>
      <c r="K19" s="18" t="s">
        <v>63</v>
      </c>
      <c r="L19" s="18" t="s">
        <v>64</v>
      </c>
    </row>
    <row r="20" s="13" customFormat="1" ht="27" hidden="1" customHeight="1" spans="1:12">
      <c r="A20" s="22" t="s">
        <v>65</v>
      </c>
      <c r="B20" s="23">
        <v>40100000</v>
      </c>
      <c r="C20" s="24">
        <v>0.343</v>
      </c>
      <c r="D20" s="25">
        <v>504400000</v>
      </c>
      <c r="E20" s="24">
        <v>0.268</v>
      </c>
      <c r="F20" s="26">
        <f t="shared" si="0"/>
        <v>12.5785536159601</v>
      </c>
      <c r="G20" s="27"/>
      <c r="H20" s="27"/>
      <c r="I20" s="27"/>
      <c r="J20" s="27"/>
      <c r="K20" s="27"/>
      <c r="L20" s="27"/>
    </row>
    <row r="21" ht="27" customHeight="1" spans="1:12">
      <c r="A21" s="28" t="s">
        <v>66</v>
      </c>
      <c r="B21" s="29">
        <v>15800000</v>
      </c>
      <c r="C21" s="30">
        <v>0.124</v>
      </c>
      <c r="D21" s="31">
        <v>489200000</v>
      </c>
      <c r="E21" s="30">
        <v>0.125</v>
      </c>
      <c r="F21" s="32">
        <f t="shared" si="0"/>
        <v>30.9620253164557</v>
      </c>
      <c r="G21" s="18" t="str">
        <f>_xlfn.DISPIMG("ID_F24D2431C5614774842DCAE816F3723E",1)</f>
        <v>=DISPIMG("ID_F24D2431C5614774842DCAE816F3723E",1)</v>
      </c>
      <c r="H21" s="18" t="s">
        <v>67</v>
      </c>
      <c r="I21" s="18" t="s">
        <v>68</v>
      </c>
      <c r="J21" s="33" t="s">
        <v>69</v>
      </c>
      <c r="K21" s="18" t="s">
        <v>70</v>
      </c>
      <c r="L21" s="18" t="s">
        <v>71</v>
      </c>
    </row>
    <row r="22" ht="27" customHeight="1" spans="1:12">
      <c r="A22" s="28" t="s">
        <v>72</v>
      </c>
      <c r="B22" s="29">
        <v>18700000</v>
      </c>
      <c r="C22" s="30">
        <v>0.301</v>
      </c>
      <c r="D22" s="31">
        <v>451400000</v>
      </c>
      <c r="E22" s="30">
        <v>0.166</v>
      </c>
      <c r="F22" s="32">
        <f t="shared" si="0"/>
        <v>24.1390374331551</v>
      </c>
      <c r="G22" s="18" t="str">
        <f>_xlfn.DISPIMG("ID_4BF610D01CBA42F1B5CE1D69812C283D",1)</f>
        <v>=DISPIMG("ID_4BF610D01CBA42F1B5CE1D69812C283D",1)</v>
      </c>
      <c r="H22" s="18" t="s">
        <v>73</v>
      </c>
      <c r="I22" s="18" t="s">
        <v>74</v>
      </c>
      <c r="J22" s="18" t="s">
        <v>75</v>
      </c>
      <c r="K22" s="18" t="s">
        <v>76</v>
      </c>
      <c r="L22" s="18" t="s">
        <v>77</v>
      </c>
    </row>
    <row r="23" ht="27" customHeight="1" spans="1:12">
      <c r="A23" s="28" t="s">
        <v>78</v>
      </c>
      <c r="B23" s="29">
        <v>10700000</v>
      </c>
      <c r="C23" s="30">
        <v>0.61</v>
      </c>
      <c r="D23" s="31">
        <v>283300000</v>
      </c>
      <c r="E23" s="30">
        <v>0.624</v>
      </c>
      <c r="F23" s="32">
        <f t="shared" si="0"/>
        <v>26.4766355140187</v>
      </c>
      <c r="G23" s="18" t="str">
        <f>_xlfn.DISPIMG("ID_23419B262AF0443E979DBA2B6EEF3842",1)</f>
        <v>=DISPIMG("ID_23419B262AF0443E979DBA2B6EEF3842",1)</v>
      </c>
      <c r="H23" s="18" t="s">
        <v>79</v>
      </c>
      <c r="I23" s="18" t="s">
        <v>80</v>
      </c>
      <c r="J23" s="18" t="s">
        <v>81</v>
      </c>
      <c r="K23" s="18" t="s">
        <v>82</v>
      </c>
      <c r="L23" s="18" t="s">
        <v>83</v>
      </c>
    </row>
    <row r="24" ht="27" customHeight="1" spans="1:12">
      <c r="A24" s="28" t="s">
        <v>84</v>
      </c>
      <c r="B24" s="29">
        <v>6700000</v>
      </c>
      <c r="C24" s="30">
        <v>1.132</v>
      </c>
      <c r="D24" s="31">
        <v>214600000</v>
      </c>
      <c r="E24" s="30">
        <v>0.989</v>
      </c>
      <c r="F24" s="32">
        <f t="shared" si="0"/>
        <v>32.0298507462687</v>
      </c>
      <c r="G24" s="18" t="str">
        <f>_xlfn.DISPIMG("ID_5FE54769FE28412D815304E552E77B9D",1)</f>
        <v>=DISPIMG("ID_5FE54769FE28412D815304E552E77B9D",1)</v>
      </c>
      <c r="H24" s="18" t="s">
        <v>85</v>
      </c>
      <c r="I24" s="18" t="s">
        <v>86</v>
      </c>
      <c r="J24" s="33" t="s">
        <v>87</v>
      </c>
      <c r="K24" s="18" t="s">
        <v>88</v>
      </c>
      <c r="L24" s="18" t="s">
        <v>89</v>
      </c>
    </row>
    <row r="25" ht="27" customHeight="1" spans="1:12">
      <c r="A25" s="28" t="s">
        <v>90</v>
      </c>
      <c r="B25" s="29">
        <v>4600000</v>
      </c>
      <c r="C25" s="30">
        <v>0.555</v>
      </c>
      <c r="D25" s="31">
        <v>207700000</v>
      </c>
      <c r="E25" s="30">
        <v>0.574</v>
      </c>
      <c r="F25" s="32">
        <f t="shared" si="0"/>
        <v>45.1521739130435</v>
      </c>
      <c r="G25" s="18" t="str">
        <f>_xlfn.DISPIMG("ID_27788D9E5D964FC2AFC98ABAC078889E",1)</f>
        <v>=DISPIMG("ID_27788D9E5D964FC2AFC98ABAC078889E",1)</v>
      </c>
      <c r="H25" s="18" t="s">
        <v>91</v>
      </c>
      <c r="I25" s="18" t="s">
        <v>92</v>
      </c>
      <c r="J25" s="18" t="s">
        <v>93</v>
      </c>
      <c r="K25" s="18" t="s">
        <v>94</v>
      </c>
      <c r="L25" s="18" t="s">
        <v>95</v>
      </c>
    </row>
    <row r="26" ht="27" customHeight="1" spans="1:12">
      <c r="A26" s="28" t="s">
        <v>96</v>
      </c>
      <c r="B26" s="29">
        <v>5600000</v>
      </c>
      <c r="C26" s="30">
        <v>0.417</v>
      </c>
      <c r="D26" s="31">
        <v>145700000</v>
      </c>
      <c r="E26" s="30">
        <v>0.386</v>
      </c>
      <c r="F26" s="32">
        <f t="shared" si="0"/>
        <v>26.0178571428571</v>
      </c>
      <c r="G26" s="18" t="str">
        <f>_xlfn.DISPIMG("ID_06CDA42564C043EA9AC97DE507611236",1)</f>
        <v>=DISPIMG("ID_06CDA42564C043EA9AC97DE507611236",1)</v>
      </c>
      <c r="H26" s="18" t="s">
        <v>91</v>
      </c>
      <c r="I26" s="18" t="s">
        <v>92</v>
      </c>
      <c r="J26" s="18" t="s">
        <v>93</v>
      </c>
      <c r="K26" s="18" t="s">
        <v>94</v>
      </c>
      <c r="L26" s="18" t="s">
        <v>95</v>
      </c>
    </row>
    <row r="27" ht="27" customHeight="1" spans="1:12">
      <c r="A27" s="35" t="s">
        <v>97</v>
      </c>
      <c r="B27" s="29">
        <v>6900000</v>
      </c>
      <c r="C27" s="30">
        <v>0.335</v>
      </c>
      <c r="D27" s="31">
        <v>129100000</v>
      </c>
      <c r="E27" s="30">
        <v>0.245</v>
      </c>
      <c r="F27" s="32">
        <f t="shared" si="0"/>
        <v>18.7101449275362</v>
      </c>
      <c r="G27" s="18" t="str">
        <f>_xlfn.DISPIMG("ID_ECB4593ED076403CB332DE222A6B3509",1)</f>
        <v>=DISPIMG("ID_ECB4593ED076403CB332DE222A6B3509",1)</v>
      </c>
      <c r="H27" s="18" t="s">
        <v>30</v>
      </c>
      <c r="I27" s="18" t="s">
        <v>98</v>
      </c>
      <c r="J27" s="18" t="s">
        <v>99</v>
      </c>
      <c r="K27" s="18" t="s">
        <v>100</v>
      </c>
      <c r="L27" s="18" t="s">
        <v>101</v>
      </c>
    </row>
    <row r="28" ht="27" customHeight="1" spans="1:12">
      <c r="A28" s="36" t="s">
        <v>102</v>
      </c>
      <c r="B28" s="37">
        <f>4.5*1000000</f>
        <v>4500000</v>
      </c>
      <c r="C28" s="38">
        <v>0.042</v>
      </c>
      <c r="D28" s="39">
        <v>96900000</v>
      </c>
      <c r="E28" s="38">
        <v>0.115</v>
      </c>
      <c r="F28" s="32">
        <f t="shared" si="0"/>
        <v>21.5333333333333</v>
      </c>
      <c r="G28" s="18" t="str">
        <f>_xlfn.DISPIMG("ID_1B6FBA744EF341D1AF64C4C02217884D",1)</f>
        <v>=DISPIMG("ID_1B6FBA744EF341D1AF64C4C02217884D",1)</v>
      </c>
      <c r="H28" s="18" t="s">
        <v>103</v>
      </c>
      <c r="I28" s="18" t="s">
        <v>104</v>
      </c>
      <c r="J28" s="18" t="s">
        <v>105</v>
      </c>
      <c r="K28" s="18" t="s">
        <v>106</v>
      </c>
      <c r="L28" s="18" t="s">
        <v>107</v>
      </c>
    </row>
    <row r="31" spans="1:12">
      <c r="A31" s="17" t="s">
        <v>2</v>
      </c>
    </row>
    <row r="32" spans="1:12">
      <c r="A32" s="40" t="s">
        <v>108</v>
      </c>
    </row>
    <row r="33" spans="1:9">
      <c r="A33" s="41" t="s">
        <v>109</v>
      </c>
    </row>
    <row r="35" spans="1:9">
      <c r="A35" s="42" t="s">
        <v>110</v>
      </c>
      <c r="B35" s="43" t="s">
        <v>111</v>
      </c>
      <c r="C35" s="44" t="s">
        <v>112</v>
      </c>
      <c r="D35" s="43" t="s">
        <v>113</v>
      </c>
      <c r="E35" s="43" t="s">
        <v>114</v>
      </c>
    </row>
    <row r="36" spans="1:9">
      <c r="A36" s="45" t="s">
        <v>115</v>
      </c>
      <c r="B36" s="46" t="s">
        <v>116</v>
      </c>
      <c r="C36" s="47">
        <v>78</v>
      </c>
      <c r="D36" s="48">
        <v>18772093</v>
      </c>
      <c r="E36" s="49">
        <v>6.56</v>
      </c>
    </row>
    <row r="37" spans="1:9">
      <c r="A37" s="45" t="s">
        <v>117</v>
      </c>
      <c r="B37" s="46" t="s">
        <v>118</v>
      </c>
      <c r="C37" s="47">
        <v>194</v>
      </c>
      <c r="D37" s="48">
        <v>58650701</v>
      </c>
      <c r="E37" s="49">
        <v>20.48</v>
      </c>
    </row>
    <row r="38" spans="1:9">
      <c r="A38" s="45" t="s">
        <v>119</v>
      </c>
      <c r="B38" s="46" t="s">
        <v>120</v>
      </c>
      <c r="C38" s="47">
        <v>470</v>
      </c>
      <c r="D38" s="48">
        <v>132374038</v>
      </c>
      <c r="E38" s="49">
        <v>46.23</v>
      </c>
    </row>
    <row r="39" spans="1:9">
      <c r="A39" s="45" t="s">
        <v>121</v>
      </c>
      <c r="B39" s="46" t="s">
        <v>122</v>
      </c>
      <c r="C39" s="47">
        <v>225</v>
      </c>
      <c r="D39" s="48">
        <v>66570286</v>
      </c>
      <c r="E39" s="50">
        <v>23.25</v>
      </c>
    </row>
    <row r="40" spans="1:9">
      <c r="A40" s="45" t="s">
        <v>123</v>
      </c>
      <c r="B40" s="46" t="s">
        <v>124</v>
      </c>
      <c r="C40" s="47">
        <v>33</v>
      </c>
      <c r="D40" s="48">
        <v>9952905</v>
      </c>
      <c r="E40" s="50">
        <v>3.48</v>
      </c>
    </row>
    <row r="44" spans="1:9">
      <c r="A44" t="s">
        <v>125</v>
      </c>
    </row>
    <row r="46" spans="1:9">
      <c r="A46" t="s">
        <v>110</v>
      </c>
      <c r="B46" t="s">
        <v>126</v>
      </c>
      <c r="C46" t="s">
        <v>127</v>
      </c>
      <c r="D46" t="s">
        <v>128</v>
      </c>
      <c r="E46" t="s">
        <v>129</v>
      </c>
      <c r="F46" t="s">
        <v>130</v>
      </c>
      <c r="G46" t="s">
        <v>131</v>
      </c>
      <c r="H46" t="s">
        <v>132</v>
      </c>
      <c r="I46" t="s">
        <v>133</v>
      </c>
    </row>
    <row r="47" spans="1:9">
      <c r="A47" t="s">
        <v>115</v>
      </c>
      <c r="B47" t="s">
        <v>116</v>
      </c>
      <c r="C47">
        <v>0</v>
      </c>
      <c r="D47">
        <v>4</v>
      </c>
      <c r="E47">
        <v>0</v>
      </c>
      <c r="F47">
        <v>4</v>
      </c>
      <c r="G47">
        <v>0</v>
      </c>
      <c r="H47">
        <v>100</v>
      </c>
      <c r="I47">
        <v>0</v>
      </c>
    </row>
    <row r="48" spans="1:9">
      <c r="A48" t="s">
        <v>117</v>
      </c>
      <c r="B48" t="s">
        <v>118</v>
      </c>
      <c r="C48">
        <v>28</v>
      </c>
      <c r="D48">
        <v>67</v>
      </c>
      <c r="E48">
        <v>2</v>
      </c>
      <c r="F48">
        <v>97</v>
      </c>
      <c r="G48">
        <v>28.9</v>
      </c>
      <c r="H48">
        <v>69.1</v>
      </c>
      <c r="I48">
        <v>2.1</v>
      </c>
    </row>
    <row r="49" spans="1:9">
      <c r="A49" t="s">
        <v>119</v>
      </c>
      <c r="B49" t="s">
        <v>120</v>
      </c>
      <c r="C49">
        <v>111</v>
      </c>
      <c r="D49">
        <v>60</v>
      </c>
      <c r="E49">
        <v>1</v>
      </c>
      <c r="F49">
        <v>172</v>
      </c>
      <c r="G49">
        <v>64.5</v>
      </c>
      <c r="H49">
        <v>34.9</v>
      </c>
      <c r="I49">
        <v>0.6</v>
      </c>
    </row>
    <row r="50" spans="1:9">
      <c r="A50" t="s">
        <v>121</v>
      </c>
      <c r="B50" t="s">
        <v>122</v>
      </c>
      <c r="C50">
        <v>93</v>
      </c>
      <c r="D50">
        <v>23</v>
      </c>
      <c r="E50">
        <v>2</v>
      </c>
      <c r="F50">
        <v>118</v>
      </c>
      <c r="G50" s="33">
        <v>78.8</v>
      </c>
      <c r="H50">
        <v>19.5</v>
      </c>
      <c r="I50">
        <v>1.7</v>
      </c>
    </row>
    <row r="51" spans="1:9">
      <c r="A51" t="s">
        <v>123</v>
      </c>
      <c r="B51" t="s">
        <v>124</v>
      </c>
      <c r="C51">
        <v>20</v>
      </c>
      <c r="D51">
        <v>1</v>
      </c>
      <c r="E51">
        <v>0</v>
      </c>
      <c r="F51">
        <v>21</v>
      </c>
      <c r="G51" s="33">
        <v>95.2</v>
      </c>
      <c r="H51">
        <v>4.8</v>
      </c>
      <c r="I51">
        <v>0</v>
      </c>
    </row>
    <row r="54" spans="1:9">
      <c r="A54" s="17" t="s">
        <v>134</v>
      </c>
    </row>
    <row r="55" spans="1:9">
      <c r="A55" s="51" t="s">
        <v>135</v>
      </c>
    </row>
    <row r="56" spans="1:9">
      <c r="A56" t="s">
        <v>136</v>
      </c>
    </row>
    <row r="58" spans="1:9">
      <c r="A58" s="17" t="s">
        <v>137</v>
      </c>
    </row>
    <row r="59" spans="1:9">
      <c r="A59" t="s">
        <v>110</v>
      </c>
      <c r="B59" t="s">
        <v>126</v>
      </c>
      <c r="C59" t="s">
        <v>112</v>
      </c>
      <c r="D59" t="s">
        <v>113</v>
      </c>
      <c r="E59" t="s">
        <v>138</v>
      </c>
      <c r="F59" t="s">
        <v>114</v>
      </c>
    </row>
    <row r="60" spans="1:9">
      <c r="A60" t="s">
        <v>115</v>
      </c>
      <c r="B60" t="s">
        <v>139</v>
      </c>
      <c r="C60">
        <v>582</v>
      </c>
      <c r="D60" s="52">
        <v>158260358</v>
      </c>
      <c r="E60">
        <v>58.2</v>
      </c>
      <c r="F60">
        <v>58.9</v>
      </c>
    </row>
    <row r="61" spans="1:9">
      <c r="A61" t="s">
        <v>117</v>
      </c>
      <c r="B61" t="s">
        <v>140</v>
      </c>
      <c r="C61">
        <v>193</v>
      </c>
      <c r="D61" s="52">
        <v>49284242</v>
      </c>
      <c r="E61">
        <v>19.3</v>
      </c>
      <c r="F61">
        <v>18.4</v>
      </c>
    </row>
    <row r="62" spans="1:9">
      <c r="A62" t="s">
        <v>119</v>
      </c>
      <c r="B62" t="s">
        <v>141</v>
      </c>
      <c r="C62">
        <v>114</v>
      </c>
      <c r="D62" s="52">
        <v>30315896</v>
      </c>
      <c r="E62">
        <v>11.4</v>
      </c>
      <c r="F62">
        <v>11.3</v>
      </c>
    </row>
    <row r="63" spans="1:9">
      <c r="A63" t="s">
        <v>121</v>
      </c>
      <c r="B63" t="s">
        <v>142</v>
      </c>
      <c r="C63">
        <v>68</v>
      </c>
      <c r="D63" s="52">
        <v>19267890</v>
      </c>
      <c r="E63">
        <v>6.8</v>
      </c>
      <c r="F63">
        <v>7.2</v>
      </c>
    </row>
    <row r="64" spans="1:9">
      <c r="A64" t="s">
        <v>123</v>
      </c>
      <c r="B64" t="s">
        <v>143</v>
      </c>
      <c r="C64">
        <v>43</v>
      </c>
      <c r="D64" s="52">
        <v>11369735</v>
      </c>
      <c r="E64">
        <v>4.3</v>
      </c>
      <c r="F64">
        <v>4.2</v>
      </c>
    </row>
    <row r="67" spans="1:9">
      <c r="A67" t="s">
        <v>144</v>
      </c>
      <c r="B67" t="s">
        <v>145</v>
      </c>
      <c r="C67" t="s">
        <v>146</v>
      </c>
    </row>
    <row r="69" spans="1:9">
      <c r="A69" s="17"/>
    </row>
    <row r="70" spans="1:9">
      <c r="A70" t="s">
        <v>110</v>
      </c>
      <c r="B70" t="s">
        <v>126</v>
      </c>
      <c r="C70" t="s">
        <v>127</v>
      </c>
      <c r="D70" t="s">
        <v>128</v>
      </c>
      <c r="E70" t="s">
        <v>129</v>
      </c>
      <c r="F70" t="s">
        <v>130</v>
      </c>
      <c r="G70" t="s">
        <v>131</v>
      </c>
      <c r="H70" t="s">
        <v>132</v>
      </c>
      <c r="I70" t="s">
        <v>133</v>
      </c>
    </row>
    <row r="71" spans="1:9">
      <c r="A71" t="s">
        <v>115</v>
      </c>
      <c r="B71" t="s">
        <v>139</v>
      </c>
      <c r="C71">
        <v>2</v>
      </c>
      <c r="D71">
        <v>155</v>
      </c>
      <c r="E71">
        <v>0</v>
      </c>
      <c r="F71">
        <v>157</v>
      </c>
      <c r="G71">
        <v>1.3</v>
      </c>
      <c r="H71">
        <v>98.7</v>
      </c>
      <c r="I71">
        <v>0</v>
      </c>
    </row>
    <row r="72" spans="1:9">
      <c r="A72" t="s">
        <v>117</v>
      </c>
      <c r="B72" t="s">
        <v>140</v>
      </c>
      <c r="C72">
        <v>1</v>
      </c>
      <c r="D72">
        <v>92</v>
      </c>
      <c r="E72">
        <v>0</v>
      </c>
      <c r="F72">
        <v>93</v>
      </c>
      <c r="G72">
        <v>1.1</v>
      </c>
      <c r="H72">
        <v>98.9</v>
      </c>
      <c r="I72">
        <v>0</v>
      </c>
    </row>
    <row r="73" spans="1:9">
      <c r="A73" t="s">
        <v>119</v>
      </c>
      <c r="B73" t="s">
        <v>141</v>
      </c>
      <c r="C73">
        <v>2</v>
      </c>
      <c r="D73">
        <v>45</v>
      </c>
      <c r="E73">
        <v>0</v>
      </c>
      <c r="F73">
        <v>47</v>
      </c>
      <c r="G73">
        <v>4.3</v>
      </c>
      <c r="H73">
        <v>95.7</v>
      </c>
      <c r="I73">
        <v>0</v>
      </c>
    </row>
    <row r="74" spans="1:9">
      <c r="A74" t="s">
        <v>121</v>
      </c>
      <c r="B74" t="s">
        <v>142</v>
      </c>
      <c r="C74">
        <v>6</v>
      </c>
      <c r="D74">
        <v>17</v>
      </c>
      <c r="E74">
        <v>0</v>
      </c>
      <c r="F74">
        <v>23</v>
      </c>
      <c r="G74">
        <v>26.1</v>
      </c>
      <c r="H74">
        <v>73.9</v>
      </c>
      <c r="I74">
        <v>0</v>
      </c>
    </row>
    <row r="75" spans="1:9">
      <c r="A75" t="s">
        <v>123</v>
      </c>
      <c r="B75" t="s">
        <v>143</v>
      </c>
      <c r="C75">
        <v>6</v>
      </c>
      <c r="D75">
        <v>5</v>
      </c>
      <c r="E75">
        <v>0</v>
      </c>
      <c r="F75">
        <v>11</v>
      </c>
      <c r="G75">
        <v>54.5</v>
      </c>
      <c r="H75">
        <v>45.5</v>
      </c>
      <c r="I75">
        <v>0</v>
      </c>
    </row>
    <row r="79" spans="1:9">
      <c r="A79" s="17" t="s">
        <v>147</v>
      </c>
    </row>
    <row r="80" spans="1:9">
      <c r="A80" s="17" t="s">
        <v>148</v>
      </c>
    </row>
    <row r="81" spans="1:10">
      <c r="A81" t="s">
        <v>136</v>
      </c>
    </row>
    <row r="83" spans="1:10">
      <c r="A83" s="40" t="s">
        <v>149</v>
      </c>
    </row>
    <row r="84" spans="1:10">
      <c r="A84" t="s">
        <v>110</v>
      </c>
      <c r="B84" t="s">
        <v>126</v>
      </c>
      <c r="C84" t="s">
        <v>112</v>
      </c>
      <c r="D84" t="s">
        <v>113</v>
      </c>
      <c r="E84" t="s">
        <v>138</v>
      </c>
      <c r="F84" t="s">
        <v>114</v>
      </c>
    </row>
    <row r="85" spans="1:10">
      <c r="A85" t="s">
        <v>115</v>
      </c>
      <c r="B85" t="s">
        <v>150</v>
      </c>
      <c r="C85">
        <v>51</v>
      </c>
      <c r="D85">
        <v>25228693</v>
      </c>
      <c r="E85">
        <v>5.1</v>
      </c>
      <c r="F85">
        <v>7</v>
      </c>
    </row>
    <row r="86" spans="1:10">
      <c r="A86" t="s">
        <v>117</v>
      </c>
      <c r="B86" t="s">
        <v>151</v>
      </c>
      <c r="C86">
        <v>224</v>
      </c>
      <c r="D86">
        <v>88176477</v>
      </c>
      <c r="E86">
        <v>22.4</v>
      </c>
      <c r="F86">
        <v>24.5</v>
      </c>
    </row>
    <row r="87" spans="1:10">
      <c r="A87" t="s">
        <v>119</v>
      </c>
      <c r="B87" t="s">
        <v>152</v>
      </c>
      <c r="C87">
        <v>450</v>
      </c>
      <c r="D87">
        <v>155868307</v>
      </c>
      <c r="E87">
        <v>45</v>
      </c>
      <c r="F87">
        <v>43.4</v>
      </c>
    </row>
    <row r="88" spans="1:10">
      <c r="A88" t="s">
        <v>121</v>
      </c>
      <c r="B88" t="s">
        <v>153</v>
      </c>
      <c r="C88">
        <v>225</v>
      </c>
      <c r="D88">
        <v>74121229</v>
      </c>
      <c r="E88">
        <v>22.5</v>
      </c>
      <c r="F88">
        <v>20.6</v>
      </c>
    </row>
    <row r="89" spans="1:10">
      <c r="A89" t="s">
        <v>123</v>
      </c>
      <c r="B89" t="s">
        <v>154</v>
      </c>
      <c r="C89">
        <v>50</v>
      </c>
      <c r="D89">
        <v>15925904</v>
      </c>
      <c r="E89">
        <v>5</v>
      </c>
      <c r="F89">
        <v>4.4</v>
      </c>
    </row>
    <row r="92" spans="1:10">
      <c r="A92" t="s">
        <v>144</v>
      </c>
      <c r="B92" t="s">
        <v>145</v>
      </c>
      <c r="C92" t="s">
        <v>146</v>
      </c>
    </row>
    <row r="93" spans="1:10">
      <c r="A93" s="17" t="s">
        <v>155</v>
      </c>
    </row>
    <row r="94" spans="1:10">
      <c r="A94" t="s">
        <v>110</v>
      </c>
      <c r="B94" t="s">
        <v>126</v>
      </c>
      <c r="C94" t="s">
        <v>156</v>
      </c>
      <c r="D94" t="s">
        <v>127</v>
      </c>
      <c r="E94" t="s">
        <v>128</v>
      </c>
      <c r="F94" t="s">
        <v>129</v>
      </c>
      <c r="G94" t="s">
        <v>130</v>
      </c>
      <c r="H94" t="s">
        <v>131</v>
      </c>
      <c r="I94" t="s">
        <v>132</v>
      </c>
      <c r="J94" t="s">
        <v>133</v>
      </c>
    </row>
    <row r="95" spans="1:10">
      <c r="A95" t="s">
        <v>115</v>
      </c>
      <c r="B95" t="s">
        <v>150</v>
      </c>
      <c r="C95" s="53">
        <f t="shared" ref="C95:C99" si="1">G95/C85</f>
        <v>0.490196078431373</v>
      </c>
      <c r="D95">
        <v>0</v>
      </c>
      <c r="E95">
        <v>25</v>
      </c>
      <c r="F95">
        <v>0</v>
      </c>
      <c r="G95">
        <v>25</v>
      </c>
      <c r="H95">
        <v>0</v>
      </c>
      <c r="I95">
        <v>100</v>
      </c>
      <c r="J95">
        <v>0</v>
      </c>
    </row>
    <row r="96" spans="1:10">
      <c r="A96" t="s">
        <v>117</v>
      </c>
      <c r="B96" t="s">
        <v>151</v>
      </c>
      <c r="C96" s="54">
        <f t="shared" si="1"/>
        <v>0.607142857142857</v>
      </c>
      <c r="D96">
        <v>19</v>
      </c>
      <c r="E96">
        <v>116</v>
      </c>
      <c r="F96">
        <v>1</v>
      </c>
      <c r="G96">
        <v>136</v>
      </c>
      <c r="H96">
        <v>14</v>
      </c>
      <c r="I96">
        <v>85.3</v>
      </c>
      <c r="J96">
        <v>0.7</v>
      </c>
    </row>
    <row r="97" spans="1:10">
      <c r="A97" t="s">
        <v>119</v>
      </c>
      <c r="B97" t="s">
        <v>152</v>
      </c>
      <c r="C97" s="53">
        <f t="shared" si="1"/>
        <v>0.424444444444444</v>
      </c>
      <c r="D97">
        <v>35</v>
      </c>
      <c r="E97">
        <v>154</v>
      </c>
      <c r="F97">
        <v>2</v>
      </c>
      <c r="G97">
        <v>191</v>
      </c>
      <c r="H97">
        <v>18.3</v>
      </c>
      <c r="I97">
        <v>80.6</v>
      </c>
      <c r="J97">
        <v>1</v>
      </c>
    </row>
    <row r="98" spans="1:10">
      <c r="A98" t="s">
        <v>121</v>
      </c>
      <c r="B98" t="s">
        <v>153</v>
      </c>
      <c r="C98" s="53">
        <f t="shared" si="1"/>
        <v>0.475555555555556</v>
      </c>
      <c r="D98">
        <v>38</v>
      </c>
      <c r="E98">
        <v>69</v>
      </c>
      <c r="F98">
        <v>0</v>
      </c>
      <c r="G98">
        <v>107</v>
      </c>
      <c r="H98">
        <v>35.5</v>
      </c>
      <c r="I98">
        <v>64.5</v>
      </c>
      <c r="J98">
        <v>0</v>
      </c>
    </row>
    <row r="99" spans="1:10">
      <c r="A99" t="s">
        <v>123</v>
      </c>
      <c r="B99" t="s">
        <v>154</v>
      </c>
      <c r="C99" s="53">
        <f t="shared" si="1"/>
        <v>0.28</v>
      </c>
      <c r="D99">
        <v>5</v>
      </c>
      <c r="E99">
        <v>9</v>
      </c>
      <c r="F99">
        <v>0</v>
      </c>
      <c r="G99">
        <v>14</v>
      </c>
      <c r="H99">
        <v>35.7</v>
      </c>
      <c r="I99">
        <v>64.3</v>
      </c>
      <c r="J99">
        <v>0</v>
      </c>
    </row>
    <row r="102" spans="1:10">
      <c r="B102" t="s">
        <v>157</v>
      </c>
    </row>
    <row r="103" spans="1:10">
      <c r="A103" t="s">
        <v>158</v>
      </c>
    </row>
    <row r="104" spans="1:10">
      <c r="A104" s="17" t="s">
        <v>159</v>
      </c>
    </row>
    <row r="105" spans="1:10">
      <c r="A105" t="s">
        <v>136</v>
      </c>
    </row>
    <row r="106" spans="1:10">
      <c r="A106" t="s">
        <v>160</v>
      </c>
    </row>
    <row r="107" spans="1:10">
      <c r="A107" t="s">
        <v>110</v>
      </c>
      <c r="B107" t="s">
        <v>126</v>
      </c>
      <c r="C107" t="s">
        <v>112</v>
      </c>
      <c r="D107" t="s">
        <v>113</v>
      </c>
      <c r="E107" t="s">
        <v>138</v>
      </c>
      <c r="F107" t="s">
        <v>114</v>
      </c>
    </row>
    <row r="108" spans="1:10">
      <c r="A108" t="s">
        <v>115</v>
      </c>
      <c r="B108" t="s">
        <v>161</v>
      </c>
      <c r="C108">
        <v>51</v>
      </c>
      <c r="D108">
        <v>7762212</v>
      </c>
      <c r="E108">
        <v>5.1</v>
      </c>
      <c r="F108">
        <v>4.9</v>
      </c>
    </row>
    <row r="109" spans="1:10">
      <c r="A109" t="s">
        <v>117</v>
      </c>
      <c r="B109" t="s">
        <v>162</v>
      </c>
      <c r="C109">
        <v>224</v>
      </c>
      <c r="D109">
        <v>34498044</v>
      </c>
      <c r="E109">
        <v>22.4</v>
      </c>
      <c r="F109">
        <v>21.9</v>
      </c>
    </row>
    <row r="110" spans="1:10">
      <c r="A110" t="s">
        <v>119</v>
      </c>
      <c r="B110" t="s">
        <v>163</v>
      </c>
      <c r="C110">
        <v>451</v>
      </c>
      <c r="D110">
        <v>75485567</v>
      </c>
      <c r="E110">
        <v>45.1</v>
      </c>
      <c r="F110">
        <v>47.9</v>
      </c>
    </row>
    <row r="111" spans="1:10">
      <c r="A111" t="s">
        <v>121</v>
      </c>
      <c r="B111" t="s">
        <v>164</v>
      </c>
      <c r="C111">
        <v>224</v>
      </c>
      <c r="D111">
        <v>33217212</v>
      </c>
      <c r="E111">
        <v>22.4</v>
      </c>
      <c r="F111">
        <v>21.1</v>
      </c>
    </row>
    <row r="112" spans="1:10">
      <c r="A112" t="s">
        <v>123</v>
      </c>
      <c r="B112" t="s">
        <v>165</v>
      </c>
      <c r="C112">
        <v>50</v>
      </c>
      <c r="D112">
        <v>6589786</v>
      </c>
      <c r="E112">
        <v>5</v>
      </c>
      <c r="F112">
        <v>4.2</v>
      </c>
    </row>
    <row r="114" spans="1:10">
      <c r="A114" t="s">
        <v>166</v>
      </c>
    </row>
    <row r="115" spans="1:10">
      <c r="A115" t="s">
        <v>144</v>
      </c>
      <c r="B115" t="s">
        <v>145</v>
      </c>
      <c r="C115" t="s">
        <v>146</v>
      </c>
    </row>
    <row r="116" spans="1:10">
      <c r="A116" t="s">
        <v>167</v>
      </c>
    </row>
    <row r="117" spans="1:10">
      <c r="A117" t="s">
        <v>110</v>
      </c>
      <c r="B117" t="s">
        <v>126</v>
      </c>
      <c r="C117" t="s">
        <v>156</v>
      </c>
      <c r="D117" t="s">
        <v>127</v>
      </c>
      <c r="E117" t="s">
        <v>128</v>
      </c>
      <c r="F117" t="s">
        <v>129</v>
      </c>
      <c r="G117" t="s">
        <v>130</v>
      </c>
      <c r="H117" t="s">
        <v>131</v>
      </c>
      <c r="I117" t="s">
        <v>132</v>
      </c>
      <c r="J117" t="s">
        <v>133</v>
      </c>
    </row>
    <row r="118" spans="1:10">
      <c r="A118" t="s">
        <v>115</v>
      </c>
      <c r="B118" t="s">
        <v>161</v>
      </c>
      <c r="C118" s="53">
        <f t="shared" ref="C118:C122" si="2">G118/C108</f>
        <v>0.156862745098039</v>
      </c>
      <c r="D118">
        <v>0</v>
      </c>
      <c r="E118">
        <v>8</v>
      </c>
      <c r="F118">
        <v>0</v>
      </c>
      <c r="G118">
        <v>8</v>
      </c>
      <c r="H118" s="55">
        <v>0</v>
      </c>
      <c r="I118" s="55">
        <v>100</v>
      </c>
      <c r="J118" s="56">
        <v>0</v>
      </c>
    </row>
    <row r="119" spans="1:10">
      <c r="A119" t="s">
        <v>117</v>
      </c>
      <c r="B119" t="s">
        <v>162</v>
      </c>
      <c r="C119" s="54">
        <f t="shared" si="2"/>
        <v>0.415178571428571</v>
      </c>
      <c r="D119">
        <v>0</v>
      </c>
      <c r="E119">
        <v>93</v>
      </c>
      <c r="F119">
        <v>0</v>
      </c>
      <c r="G119">
        <v>93</v>
      </c>
      <c r="H119" s="55">
        <v>0</v>
      </c>
      <c r="I119" s="55">
        <v>100</v>
      </c>
      <c r="J119" s="56">
        <v>0</v>
      </c>
    </row>
    <row r="120" spans="1:10">
      <c r="A120" t="s">
        <v>119</v>
      </c>
      <c r="B120" t="s">
        <v>163</v>
      </c>
      <c r="C120" s="54">
        <f t="shared" si="2"/>
        <v>0.354767184035477</v>
      </c>
      <c r="D120">
        <v>21</v>
      </c>
      <c r="E120">
        <v>137</v>
      </c>
      <c r="F120">
        <v>2</v>
      </c>
      <c r="G120">
        <v>160</v>
      </c>
      <c r="H120" s="55">
        <v>13.1</v>
      </c>
      <c r="I120" s="55">
        <v>85.6</v>
      </c>
      <c r="J120" s="56">
        <v>1.2</v>
      </c>
    </row>
    <row r="121" spans="1:10">
      <c r="A121" t="s">
        <v>121</v>
      </c>
      <c r="B121" t="s">
        <v>164</v>
      </c>
      <c r="C121" s="54">
        <f t="shared" si="2"/>
        <v>0.308035714285714</v>
      </c>
      <c r="D121">
        <v>22</v>
      </c>
      <c r="E121">
        <v>47</v>
      </c>
      <c r="F121">
        <v>0</v>
      </c>
      <c r="G121">
        <v>69</v>
      </c>
      <c r="H121" s="55">
        <v>31.9</v>
      </c>
      <c r="I121" s="55">
        <v>68.1</v>
      </c>
      <c r="J121" s="56">
        <v>0</v>
      </c>
    </row>
    <row r="122" spans="1:10">
      <c r="A122" t="s">
        <v>123</v>
      </c>
      <c r="B122" t="s">
        <v>165</v>
      </c>
      <c r="C122" s="54">
        <f t="shared" si="2"/>
        <v>0.38</v>
      </c>
      <c r="D122">
        <v>11</v>
      </c>
      <c r="E122">
        <v>8</v>
      </c>
      <c r="F122">
        <v>0</v>
      </c>
      <c r="G122">
        <v>19</v>
      </c>
      <c r="H122" s="55">
        <v>57.9</v>
      </c>
      <c r="I122" s="55">
        <v>42.1</v>
      </c>
      <c r="J122" s="56">
        <v>0</v>
      </c>
    </row>
    <row r="125" spans="1:10">
      <c r="A125" t="s">
        <v>168</v>
      </c>
    </row>
    <row r="126" spans="1:10">
      <c r="A126" s="51" t="s">
        <v>169</v>
      </c>
    </row>
    <row r="127" spans="1:10">
      <c r="A127" t="s">
        <v>136</v>
      </c>
    </row>
    <row r="128" spans="1:10">
      <c r="A128" t="s">
        <v>160</v>
      </c>
    </row>
    <row r="129" spans="1:9">
      <c r="A129" t="s">
        <v>110</v>
      </c>
      <c r="B129" t="s">
        <v>126</v>
      </c>
      <c r="C129" t="s">
        <v>112</v>
      </c>
      <c r="D129" t="s">
        <v>113</v>
      </c>
      <c r="E129" t="s">
        <v>138</v>
      </c>
      <c r="F129" t="s">
        <v>114</v>
      </c>
    </row>
    <row r="130" spans="1:9">
      <c r="A130" t="s">
        <v>115</v>
      </c>
      <c r="B130" t="s">
        <v>170</v>
      </c>
      <c r="C130">
        <v>51</v>
      </c>
      <c r="D130">
        <v>7998936</v>
      </c>
      <c r="E130">
        <v>5.1</v>
      </c>
      <c r="F130">
        <v>4.5</v>
      </c>
    </row>
    <row r="131" spans="1:9">
      <c r="A131" t="s">
        <v>117</v>
      </c>
      <c r="B131" t="s">
        <v>171</v>
      </c>
      <c r="C131">
        <v>225</v>
      </c>
      <c r="D131">
        <v>36851869</v>
      </c>
      <c r="E131">
        <v>22.5</v>
      </c>
      <c r="F131">
        <v>20.7</v>
      </c>
    </row>
    <row r="132" spans="1:9">
      <c r="A132" t="s">
        <v>119</v>
      </c>
      <c r="B132" t="s">
        <v>172</v>
      </c>
      <c r="C132">
        <v>450</v>
      </c>
      <c r="D132">
        <v>85132247</v>
      </c>
      <c r="E132">
        <v>45</v>
      </c>
      <c r="F132">
        <v>47.7</v>
      </c>
    </row>
    <row r="133" spans="1:9">
      <c r="A133" t="s">
        <v>121</v>
      </c>
      <c r="B133" t="s">
        <v>173</v>
      </c>
      <c r="C133">
        <v>224</v>
      </c>
      <c r="D133">
        <v>40015662</v>
      </c>
      <c r="E133">
        <v>22.4</v>
      </c>
      <c r="F133">
        <v>22.4</v>
      </c>
    </row>
    <row r="134" spans="1:9">
      <c r="A134" t="s">
        <v>123</v>
      </c>
      <c r="B134" t="s">
        <v>174</v>
      </c>
      <c r="C134">
        <v>50</v>
      </c>
      <c r="D134">
        <v>8330569</v>
      </c>
      <c r="E134">
        <v>5</v>
      </c>
      <c r="F134">
        <v>4.7</v>
      </c>
    </row>
    <row r="138" spans="1:9">
      <c r="A138" t="s">
        <v>166</v>
      </c>
    </row>
    <row r="139" spans="1:9">
      <c r="A139" t="s">
        <v>144</v>
      </c>
      <c r="B139" t="s">
        <v>145</v>
      </c>
      <c r="C139" t="s">
        <v>146</v>
      </c>
    </row>
    <row r="140" spans="1:9">
      <c r="A140" t="s">
        <v>166</v>
      </c>
    </row>
    <row r="141" spans="1:9">
      <c r="A141" t="s">
        <v>110</v>
      </c>
      <c r="B141" t="s">
        <v>126</v>
      </c>
      <c r="C141" t="s">
        <v>127</v>
      </c>
      <c r="D141" t="s">
        <v>128</v>
      </c>
      <c r="E141" t="s">
        <v>129</v>
      </c>
      <c r="F141" t="s">
        <v>130</v>
      </c>
      <c r="G141" t="s">
        <v>131</v>
      </c>
      <c r="H141" t="s">
        <v>132</v>
      </c>
      <c r="I141" t="s">
        <v>133</v>
      </c>
    </row>
    <row r="142" spans="1:9">
      <c r="A142" t="s">
        <v>115</v>
      </c>
      <c r="B142" t="s">
        <v>170</v>
      </c>
      <c r="C142">
        <v>10</v>
      </c>
      <c r="D142">
        <v>20</v>
      </c>
      <c r="E142">
        <v>0</v>
      </c>
      <c r="F142">
        <v>30</v>
      </c>
      <c r="G142">
        <v>33.3</v>
      </c>
      <c r="H142">
        <v>66.7</v>
      </c>
      <c r="I142">
        <v>0</v>
      </c>
    </row>
    <row r="143" spans="1:9">
      <c r="A143" t="s">
        <v>117</v>
      </c>
      <c r="B143" t="s">
        <v>171</v>
      </c>
      <c r="C143">
        <v>45</v>
      </c>
      <c r="D143">
        <v>105</v>
      </c>
      <c r="E143">
        <v>1</v>
      </c>
      <c r="F143">
        <v>151</v>
      </c>
      <c r="G143">
        <v>29.8</v>
      </c>
      <c r="H143">
        <v>69.5</v>
      </c>
      <c r="I143">
        <v>0.7</v>
      </c>
    </row>
    <row r="144" spans="1:9">
      <c r="A144" t="s">
        <v>119</v>
      </c>
      <c r="B144" t="s">
        <v>172</v>
      </c>
      <c r="C144">
        <v>88</v>
      </c>
      <c r="D144">
        <v>56</v>
      </c>
      <c r="E144">
        <v>2</v>
      </c>
      <c r="F144">
        <v>146</v>
      </c>
      <c r="G144">
        <v>60.3</v>
      </c>
      <c r="H144">
        <v>38.4</v>
      </c>
      <c r="I144">
        <v>1.4</v>
      </c>
    </row>
    <row r="145" spans="1:9">
      <c r="A145" t="s">
        <v>121</v>
      </c>
      <c r="B145" t="s">
        <v>173</v>
      </c>
      <c r="C145">
        <v>28</v>
      </c>
      <c r="D145">
        <v>20</v>
      </c>
      <c r="E145">
        <v>0</v>
      </c>
      <c r="F145">
        <v>48</v>
      </c>
      <c r="G145">
        <v>58.3</v>
      </c>
      <c r="H145">
        <v>41.7</v>
      </c>
      <c r="I145">
        <v>0</v>
      </c>
    </row>
    <row r="146" spans="1:9">
      <c r="A146" t="s">
        <v>123</v>
      </c>
      <c r="B146" t="s">
        <v>174</v>
      </c>
      <c r="C146">
        <v>2</v>
      </c>
      <c r="D146">
        <v>5</v>
      </c>
      <c r="E146">
        <v>0</v>
      </c>
      <c r="F146">
        <v>7</v>
      </c>
      <c r="G146">
        <v>28.6</v>
      </c>
      <c r="H146">
        <v>71.4</v>
      </c>
      <c r="I146">
        <v>0</v>
      </c>
    </row>
    <row r="150" spans="1:9">
      <c r="A150" s="17" t="s">
        <v>175</v>
      </c>
    </row>
    <row r="151" spans="1:9">
      <c r="A151" s="57" t="s">
        <v>176</v>
      </c>
    </row>
    <row r="152" spans="1:9">
      <c r="A152" t="s">
        <v>136</v>
      </c>
    </row>
    <row r="153" spans="1:9">
      <c r="A153" s="17"/>
    </row>
    <row r="154" spans="1:9">
      <c r="A154" t="s">
        <v>110</v>
      </c>
      <c r="B154" t="s">
        <v>126</v>
      </c>
      <c r="C154" t="s">
        <v>112</v>
      </c>
      <c r="D154" t="s">
        <v>113</v>
      </c>
      <c r="E154" t="s">
        <v>138</v>
      </c>
      <c r="F154" t="s">
        <v>114</v>
      </c>
    </row>
    <row r="155" spans="1:9">
      <c r="A155" t="s">
        <v>115</v>
      </c>
      <c r="B155" t="s">
        <v>177</v>
      </c>
      <c r="C155">
        <v>291</v>
      </c>
      <c r="D155">
        <v>52496208</v>
      </c>
      <c r="E155">
        <v>29.1</v>
      </c>
      <c r="F155">
        <v>27.9</v>
      </c>
    </row>
    <row r="156" spans="1:9">
      <c r="A156" t="s">
        <v>117</v>
      </c>
      <c r="B156" t="s">
        <v>178</v>
      </c>
      <c r="C156">
        <v>462</v>
      </c>
      <c r="D156">
        <v>88051490</v>
      </c>
      <c r="E156">
        <v>46.2</v>
      </c>
      <c r="F156">
        <v>46.8</v>
      </c>
    </row>
    <row r="157" spans="1:9">
      <c r="A157" t="s">
        <v>119</v>
      </c>
      <c r="B157" t="s">
        <v>179</v>
      </c>
      <c r="C157">
        <v>90</v>
      </c>
      <c r="D157">
        <v>14475319</v>
      </c>
      <c r="E157">
        <v>9</v>
      </c>
      <c r="F157">
        <v>7.7</v>
      </c>
    </row>
    <row r="158" spans="1:9">
      <c r="A158" t="s">
        <v>121</v>
      </c>
      <c r="B158" t="s">
        <v>180</v>
      </c>
      <c r="C158">
        <v>38</v>
      </c>
      <c r="D158">
        <v>6191314</v>
      </c>
      <c r="E158">
        <v>3.8</v>
      </c>
      <c r="F158">
        <v>3.3</v>
      </c>
    </row>
    <row r="159" spans="1:9">
      <c r="A159" t="s">
        <v>123</v>
      </c>
      <c r="B159" t="s">
        <v>181</v>
      </c>
      <c r="C159">
        <v>119</v>
      </c>
      <c r="D159">
        <v>27013785</v>
      </c>
      <c r="E159">
        <v>11.9</v>
      </c>
      <c r="F159">
        <v>14.4</v>
      </c>
    </row>
    <row r="161" spans="1:10">
      <c r="A161" t="s">
        <v>166</v>
      </c>
    </row>
    <row r="162" spans="1:10">
      <c r="A162" t="s">
        <v>125</v>
      </c>
    </row>
    <row r="163" spans="1:10">
      <c r="A163" s="17"/>
    </row>
    <row r="164" spans="1:10">
      <c r="A164" t="s">
        <v>110</v>
      </c>
      <c r="B164" t="s">
        <v>126</v>
      </c>
      <c r="C164" t="s">
        <v>182</v>
      </c>
      <c r="D164" t="s">
        <v>127</v>
      </c>
      <c r="E164" t="s">
        <v>128</v>
      </c>
      <c r="F164" t="s">
        <v>129</v>
      </c>
      <c r="G164" t="s">
        <v>130</v>
      </c>
      <c r="H164" t="s">
        <v>131</v>
      </c>
      <c r="I164" t="s">
        <v>132</v>
      </c>
      <c r="J164" t="s">
        <v>133</v>
      </c>
    </row>
    <row r="165" spans="1:10">
      <c r="A165" t="s">
        <v>115</v>
      </c>
      <c r="B165" t="s">
        <v>177</v>
      </c>
      <c r="C165" s="53">
        <f t="shared" ref="C165:C169" si="3">G165/C155</f>
        <v>0.577319587628866</v>
      </c>
      <c r="D165">
        <v>62</v>
      </c>
      <c r="E165">
        <v>106</v>
      </c>
      <c r="F165">
        <v>0</v>
      </c>
      <c r="G165">
        <v>168</v>
      </c>
      <c r="H165" s="55">
        <v>36.9</v>
      </c>
      <c r="I165" s="55">
        <v>63.1</v>
      </c>
      <c r="J165" s="56">
        <v>0</v>
      </c>
    </row>
    <row r="166" spans="1:10">
      <c r="A166" t="s">
        <v>117</v>
      </c>
      <c r="B166" t="s">
        <v>178</v>
      </c>
      <c r="C166" s="53">
        <f t="shared" si="3"/>
        <v>0.487012987012987</v>
      </c>
      <c r="D166">
        <v>123</v>
      </c>
      <c r="E166">
        <v>101</v>
      </c>
      <c r="F166">
        <v>1</v>
      </c>
      <c r="G166">
        <v>225</v>
      </c>
      <c r="H166" s="55">
        <v>54.7</v>
      </c>
      <c r="I166" s="55">
        <v>44.9</v>
      </c>
      <c r="J166" s="56">
        <v>0.4</v>
      </c>
    </row>
    <row r="167" spans="1:10">
      <c r="A167" t="s">
        <v>119</v>
      </c>
      <c r="B167" t="s">
        <v>179</v>
      </c>
      <c r="C167" s="53">
        <f t="shared" si="3"/>
        <v>0.333333333333333</v>
      </c>
      <c r="D167">
        <v>16</v>
      </c>
      <c r="E167">
        <v>14</v>
      </c>
      <c r="F167">
        <v>0</v>
      </c>
      <c r="G167">
        <v>30</v>
      </c>
      <c r="H167" s="55">
        <v>53.3</v>
      </c>
      <c r="I167" s="55">
        <v>46.7</v>
      </c>
      <c r="J167" s="56">
        <v>0</v>
      </c>
    </row>
    <row r="168" spans="1:10">
      <c r="A168" t="s">
        <v>121</v>
      </c>
      <c r="B168" t="s">
        <v>180</v>
      </c>
      <c r="C168" s="53">
        <f t="shared" si="3"/>
        <v>0.552631578947368</v>
      </c>
      <c r="D168">
        <v>8</v>
      </c>
      <c r="E168">
        <v>13</v>
      </c>
      <c r="F168">
        <v>0</v>
      </c>
      <c r="G168">
        <v>21</v>
      </c>
      <c r="H168" s="55">
        <v>38.1</v>
      </c>
      <c r="I168" s="55">
        <v>61.9</v>
      </c>
      <c r="J168" s="56">
        <v>0</v>
      </c>
    </row>
    <row r="169" spans="1:10">
      <c r="A169" t="s">
        <v>123</v>
      </c>
      <c r="B169" t="s">
        <v>181</v>
      </c>
      <c r="C169" s="53">
        <f t="shared" si="3"/>
        <v>0.512605042016807</v>
      </c>
      <c r="D169">
        <v>47</v>
      </c>
      <c r="E169">
        <v>13</v>
      </c>
      <c r="F169">
        <v>1</v>
      </c>
      <c r="G169">
        <v>61</v>
      </c>
      <c r="H169" s="55">
        <v>77</v>
      </c>
      <c r="I169" s="55">
        <v>21.3</v>
      </c>
      <c r="J169" s="56">
        <v>1.6</v>
      </c>
    </row>
    <row r="174" spans="1:10">
      <c r="A174" t="s">
        <v>183</v>
      </c>
    </row>
    <row r="175" spans="1:10">
      <c r="A175" s="58" t="s">
        <v>184</v>
      </c>
    </row>
    <row r="176" spans="1:10">
      <c r="A176" t="s">
        <v>136</v>
      </c>
    </row>
    <row r="177" spans="1:10">
      <c r="A177" s="17" t="s">
        <v>185</v>
      </c>
    </row>
    <row r="178" spans="1:10">
      <c r="A178" t="s">
        <v>110</v>
      </c>
      <c r="B178" t="s">
        <v>126</v>
      </c>
      <c r="C178" t="s">
        <v>112</v>
      </c>
      <c r="D178" t="s">
        <v>113</v>
      </c>
      <c r="E178" t="s">
        <v>138</v>
      </c>
      <c r="F178" t="s">
        <v>114</v>
      </c>
    </row>
    <row r="179" spans="1:10">
      <c r="A179" t="s">
        <v>115</v>
      </c>
      <c r="B179" t="s">
        <v>186</v>
      </c>
      <c r="C179">
        <v>51</v>
      </c>
      <c r="D179">
        <v>6285276</v>
      </c>
      <c r="E179">
        <v>5.1</v>
      </c>
      <c r="F179">
        <v>3.5</v>
      </c>
    </row>
    <row r="180" spans="1:10">
      <c r="A180" t="s">
        <v>117</v>
      </c>
      <c r="B180" t="s">
        <v>187</v>
      </c>
      <c r="C180">
        <v>224</v>
      </c>
      <c r="D180">
        <v>46208563</v>
      </c>
      <c r="E180">
        <v>22.4</v>
      </c>
      <c r="F180">
        <v>25.9</v>
      </c>
    </row>
    <row r="181" spans="1:10">
      <c r="A181" t="s">
        <v>119</v>
      </c>
      <c r="B181" t="s">
        <v>188</v>
      </c>
      <c r="C181">
        <v>450</v>
      </c>
      <c r="D181">
        <v>86228390</v>
      </c>
      <c r="E181">
        <v>45</v>
      </c>
      <c r="F181">
        <v>48.3</v>
      </c>
    </row>
    <row r="182" spans="1:10">
      <c r="A182" t="s">
        <v>121</v>
      </c>
      <c r="B182" t="s">
        <v>189</v>
      </c>
      <c r="C182">
        <v>225</v>
      </c>
      <c r="D182">
        <v>34044732</v>
      </c>
      <c r="E182">
        <v>22.5</v>
      </c>
      <c r="F182">
        <v>19.1</v>
      </c>
    </row>
    <row r="183" spans="1:10">
      <c r="A183" t="s">
        <v>123</v>
      </c>
      <c r="B183" t="s">
        <v>190</v>
      </c>
      <c r="C183">
        <v>50</v>
      </c>
      <c r="D183">
        <v>5612669</v>
      </c>
      <c r="E183">
        <v>5</v>
      </c>
      <c r="F183">
        <v>3.1</v>
      </c>
    </row>
    <row r="185" spans="1:10">
      <c r="A185" t="s">
        <v>166</v>
      </c>
    </row>
    <row r="186" spans="1:10">
      <c r="A186" t="s">
        <v>144</v>
      </c>
      <c r="B186" t="s">
        <v>145</v>
      </c>
      <c r="C186" t="s">
        <v>146</v>
      </c>
    </row>
    <row r="187" spans="1:10">
      <c r="A187" s="17"/>
    </row>
    <row r="188" spans="1:10">
      <c r="A188" t="s">
        <v>110</v>
      </c>
      <c r="B188" t="s">
        <v>126</v>
      </c>
      <c r="C188" t="s">
        <v>182</v>
      </c>
      <c r="D188" t="s">
        <v>127</v>
      </c>
      <c r="E188" t="s">
        <v>128</v>
      </c>
      <c r="F188" t="s">
        <v>129</v>
      </c>
      <c r="G188" t="s">
        <v>130</v>
      </c>
      <c r="H188" t="s">
        <v>131</v>
      </c>
      <c r="I188" t="s">
        <v>132</v>
      </c>
      <c r="J188" t="s">
        <v>133</v>
      </c>
    </row>
    <row r="189" spans="1:10">
      <c r="A189" t="s">
        <v>115</v>
      </c>
      <c r="B189" t="s">
        <v>186</v>
      </c>
      <c r="C189" s="53">
        <f t="shared" ref="C189:C193" si="4">G189/C179</f>
        <v>0.313725490196078</v>
      </c>
      <c r="D189">
        <v>3</v>
      </c>
      <c r="E189">
        <v>13</v>
      </c>
      <c r="F189">
        <v>0</v>
      </c>
      <c r="G189">
        <v>16</v>
      </c>
      <c r="H189" s="55">
        <v>18.8</v>
      </c>
      <c r="I189" s="55">
        <v>81.2</v>
      </c>
      <c r="J189" s="56">
        <v>0</v>
      </c>
    </row>
    <row r="190" spans="1:10">
      <c r="A190" t="s">
        <v>117</v>
      </c>
      <c r="B190" t="s">
        <v>187</v>
      </c>
      <c r="C190" s="53">
        <f t="shared" si="4"/>
        <v>0.392857142857143</v>
      </c>
      <c r="D190">
        <v>14</v>
      </c>
      <c r="E190">
        <v>74</v>
      </c>
      <c r="F190">
        <v>0</v>
      </c>
      <c r="G190">
        <v>88</v>
      </c>
      <c r="H190" s="55">
        <v>15.9</v>
      </c>
      <c r="I190" s="55">
        <v>84.1</v>
      </c>
      <c r="J190" s="56">
        <v>0</v>
      </c>
    </row>
    <row r="191" spans="1:10">
      <c r="A191" t="s">
        <v>119</v>
      </c>
      <c r="B191" t="s">
        <v>188</v>
      </c>
      <c r="C191" s="53">
        <f t="shared" si="4"/>
        <v>0.564444444444444</v>
      </c>
      <c r="D191">
        <v>76</v>
      </c>
      <c r="E191">
        <v>178</v>
      </c>
      <c r="F191">
        <v>0</v>
      </c>
      <c r="G191">
        <v>254</v>
      </c>
      <c r="H191" s="55">
        <v>29.9</v>
      </c>
      <c r="I191" s="55">
        <v>70.1</v>
      </c>
      <c r="J191" s="56">
        <v>0</v>
      </c>
    </row>
    <row r="192" spans="1:10">
      <c r="A192" t="s">
        <v>121</v>
      </c>
      <c r="B192" t="s">
        <v>189</v>
      </c>
      <c r="C192" s="53">
        <f t="shared" si="4"/>
        <v>0.502222222222222</v>
      </c>
      <c r="D192">
        <v>78</v>
      </c>
      <c r="E192">
        <v>34</v>
      </c>
      <c r="F192">
        <v>1</v>
      </c>
      <c r="G192">
        <v>113</v>
      </c>
      <c r="H192" s="55">
        <v>69</v>
      </c>
      <c r="I192" s="55">
        <v>30.1</v>
      </c>
      <c r="J192" s="56">
        <v>0.9</v>
      </c>
    </row>
    <row r="193" spans="1:10">
      <c r="A193" t="s">
        <v>123</v>
      </c>
      <c r="B193" t="s">
        <v>190</v>
      </c>
      <c r="C193" s="53">
        <f t="shared" si="4"/>
        <v>0.36</v>
      </c>
      <c r="D193">
        <v>13</v>
      </c>
      <c r="E193">
        <v>4</v>
      </c>
      <c r="F193">
        <v>1</v>
      </c>
      <c r="G193">
        <v>18</v>
      </c>
      <c r="H193" s="55">
        <v>72.2</v>
      </c>
      <c r="I193" s="55">
        <v>22.2</v>
      </c>
      <c r="J193" s="56">
        <v>5.6</v>
      </c>
    </row>
    <row r="197" spans="1:10">
      <c r="A197" t="s">
        <v>191</v>
      </c>
    </row>
    <row r="198" spans="1:10">
      <c r="A198" s="59" t="s">
        <v>192</v>
      </c>
    </row>
    <row r="200" spans="1:10">
      <c r="A200" t="s">
        <v>136</v>
      </c>
    </row>
    <row r="202" spans="1:10">
      <c r="A202" t="s">
        <v>110</v>
      </c>
      <c r="B202" t="s">
        <v>126</v>
      </c>
      <c r="C202" t="s">
        <v>112</v>
      </c>
      <c r="D202" t="s">
        <v>113</v>
      </c>
      <c r="E202" t="s">
        <v>138</v>
      </c>
      <c r="F202" t="s">
        <v>114</v>
      </c>
    </row>
    <row r="203" spans="1:10">
      <c r="A203" t="s">
        <v>115</v>
      </c>
      <c r="B203" t="s">
        <v>193</v>
      </c>
      <c r="C203">
        <v>51</v>
      </c>
      <c r="D203">
        <v>7155343</v>
      </c>
      <c r="E203">
        <v>5.1</v>
      </c>
      <c r="F203">
        <v>5.4</v>
      </c>
    </row>
    <row r="204" spans="1:10">
      <c r="A204" t="s">
        <v>117</v>
      </c>
      <c r="B204" t="s">
        <v>194</v>
      </c>
      <c r="C204">
        <v>224</v>
      </c>
      <c r="D204">
        <v>30671236</v>
      </c>
      <c r="E204">
        <v>22.4</v>
      </c>
      <c r="F204">
        <v>23.2</v>
      </c>
    </row>
    <row r="205" spans="1:10">
      <c r="A205" t="s">
        <v>119</v>
      </c>
      <c r="B205" t="s">
        <v>195</v>
      </c>
      <c r="C205">
        <v>451</v>
      </c>
      <c r="D205">
        <v>58649108</v>
      </c>
      <c r="E205">
        <v>45.1</v>
      </c>
      <c r="F205">
        <v>44.3</v>
      </c>
    </row>
    <row r="206" spans="1:10">
      <c r="A206" t="s">
        <v>121</v>
      </c>
      <c r="B206" t="s">
        <v>196</v>
      </c>
      <c r="C206">
        <v>224</v>
      </c>
      <c r="D206">
        <v>29759373</v>
      </c>
      <c r="E206">
        <v>22.4</v>
      </c>
      <c r="F206">
        <v>22.5</v>
      </c>
    </row>
    <row r="207" spans="1:10">
      <c r="A207" t="s">
        <v>123</v>
      </c>
      <c r="B207" t="s">
        <v>197</v>
      </c>
      <c r="C207">
        <v>50</v>
      </c>
      <c r="D207">
        <v>6007136</v>
      </c>
      <c r="E207">
        <v>5</v>
      </c>
      <c r="F207">
        <v>4.5</v>
      </c>
    </row>
    <row r="209" spans="1:9">
      <c r="A209" t="s">
        <v>166</v>
      </c>
    </row>
    <row r="210" spans="1:9">
      <c r="A210" t="s">
        <v>144</v>
      </c>
      <c r="B210" t="s">
        <v>145</v>
      </c>
      <c r="C210" t="s">
        <v>146</v>
      </c>
    </row>
    <row r="211" spans="1:9">
      <c r="A211" t="s">
        <v>166</v>
      </c>
    </row>
    <row r="212" spans="1:9">
      <c r="A212" t="s">
        <v>110</v>
      </c>
      <c r="B212" t="s">
        <v>126</v>
      </c>
      <c r="C212" t="s">
        <v>127</v>
      </c>
      <c r="D212" t="s">
        <v>128</v>
      </c>
      <c r="E212" t="s">
        <v>129</v>
      </c>
      <c r="F212" t="s">
        <v>130</v>
      </c>
      <c r="G212" t="s">
        <v>131</v>
      </c>
      <c r="H212" t="s">
        <v>132</v>
      </c>
      <c r="I212" t="s">
        <v>133</v>
      </c>
    </row>
    <row r="213" spans="1:9">
      <c r="A213" t="s">
        <v>115</v>
      </c>
      <c r="B213" t="s">
        <v>193</v>
      </c>
      <c r="C213">
        <v>3</v>
      </c>
      <c r="D213">
        <v>20</v>
      </c>
      <c r="E213">
        <v>0</v>
      </c>
      <c r="F213">
        <v>23</v>
      </c>
      <c r="G213" s="55">
        <v>13</v>
      </c>
      <c r="H213" s="55">
        <v>87</v>
      </c>
      <c r="I213" s="56">
        <v>0</v>
      </c>
    </row>
    <row r="214" spans="1:9">
      <c r="A214" t="s">
        <v>117</v>
      </c>
      <c r="B214" t="s">
        <v>194</v>
      </c>
      <c r="C214">
        <v>15</v>
      </c>
      <c r="D214">
        <v>93</v>
      </c>
      <c r="E214">
        <v>1</v>
      </c>
      <c r="F214">
        <v>109</v>
      </c>
      <c r="G214" s="55">
        <v>13.8</v>
      </c>
      <c r="H214" s="55">
        <v>85.3</v>
      </c>
      <c r="I214" s="56">
        <v>0.9</v>
      </c>
    </row>
    <row r="215" spans="1:9">
      <c r="A215" t="s">
        <v>119</v>
      </c>
      <c r="B215" t="s">
        <v>195</v>
      </c>
      <c r="C215">
        <v>98</v>
      </c>
      <c r="D215">
        <v>112</v>
      </c>
      <c r="E215">
        <v>1</v>
      </c>
      <c r="F215">
        <v>211</v>
      </c>
      <c r="G215" s="55">
        <v>46.4</v>
      </c>
      <c r="H215" s="55">
        <v>53.1</v>
      </c>
      <c r="I215" s="56">
        <v>0.5</v>
      </c>
    </row>
    <row r="216" spans="1:9">
      <c r="A216" t="s">
        <v>121</v>
      </c>
      <c r="B216" t="s">
        <v>196</v>
      </c>
      <c r="C216">
        <v>64</v>
      </c>
      <c r="D216">
        <v>22</v>
      </c>
      <c r="E216">
        <v>0</v>
      </c>
      <c r="F216">
        <v>86</v>
      </c>
      <c r="G216" s="55">
        <v>74.4</v>
      </c>
      <c r="H216" s="55">
        <v>25.6</v>
      </c>
      <c r="I216" s="56">
        <v>0</v>
      </c>
    </row>
    <row r="217" spans="1:9">
      <c r="A217" t="s">
        <v>123</v>
      </c>
      <c r="B217" t="s">
        <v>197</v>
      </c>
      <c r="C217">
        <v>15</v>
      </c>
      <c r="D217">
        <v>2</v>
      </c>
      <c r="E217">
        <v>1</v>
      </c>
      <c r="F217">
        <v>18</v>
      </c>
      <c r="G217" s="55">
        <v>83.3</v>
      </c>
      <c r="H217" s="55">
        <v>11.1</v>
      </c>
      <c r="I217" s="56">
        <v>5.6</v>
      </c>
    </row>
    <row r="221" spans="1:9">
      <c r="A221" t="s">
        <v>198</v>
      </c>
    </row>
    <row r="222" spans="1:9">
      <c r="A222" s="51" t="s">
        <v>199</v>
      </c>
    </row>
    <row r="223" ht="15.15" spans="1:9">
      <c r="A223" s="60" t="s">
        <v>136</v>
      </c>
    </row>
    <row r="224" ht="15.15" spans="1:9">
      <c r="A224" s="61" t="s">
        <v>160</v>
      </c>
    </row>
    <row r="225" ht="15.15" spans="1:9">
      <c r="A225" s="61" t="s">
        <v>110</v>
      </c>
      <c r="B225" t="s">
        <v>126</v>
      </c>
      <c r="C225" t="s">
        <v>112</v>
      </c>
      <c r="D225" t="s">
        <v>113</v>
      </c>
      <c r="E225" t="s">
        <v>138</v>
      </c>
      <c r="F225" t="s">
        <v>114</v>
      </c>
    </row>
    <row r="226" ht="15.15" spans="1:9">
      <c r="A226" s="61" t="s">
        <v>115</v>
      </c>
      <c r="B226" t="s">
        <v>200</v>
      </c>
      <c r="C226">
        <v>51</v>
      </c>
      <c r="D226">
        <v>5213776</v>
      </c>
      <c r="E226">
        <v>5.1</v>
      </c>
      <c r="F226">
        <v>5.2</v>
      </c>
    </row>
    <row r="227" ht="15.15" spans="1:9">
      <c r="A227" s="61" t="s">
        <v>117</v>
      </c>
      <c r="B227" t="s">
        <v>201</v>
      </c>
      <c r="C227">
        <v>225</v>
      </c>
      <c r="D227">
        <v>19745265</v>
      </c>
      <c r="E227">
        <v>22.5</v>
      </c>
      <c r="F227">
        <v>19.7</v>
      </c>
    </row>
    <row r="228" ht="15.15" spans="1:9">
      <c r="A228" s="62" t="s">
        <v>119</v>
      </c>
      <c r="B228" t="s">
        <v>202</v>
      </c>
      <c r="C228">
        <v>449</v>
      </c>
      <c r="D228">
        <v>46535465</v>
      </c>
      <c r="E228">
        <v>44.9</v>
      </c>
      <c r="F228">
        <v>46.4</v>
      </c>
    </row>
    <row r="229" spans="1:9">
      <c r="A229" s="63" t="s">
        <v>121</v>
      </c>
      <c r="B229" t="s">
        <v>203</v>
      </c>
      <c r="C229">
        <v>225</v>
      </c>
      <c r="D229">
        <v>24032663</v>
      </c>
      <c r="E229">
        <v>22.5</v>
      </c>
      <c r="F229">
        <v>24</v>
      </c>
    </row>
    <row r="230" spans="1:9">
      <c r="A230" t="s">
        <v>123</v>
      </c>
      <c r="B230" t="s">
        <v>204</v>
      </c>
      <c r="C230">
        <v>50</v>
      </c>
      <c r="D230">
        <v>4666646</v>
      </c>
      <c r="E230">
        <v>5</v>
      </c>
      <c r="F230">
        <v>4.7</v>
      </c>
    </row>
    <row r="232" spans="1:9">
      <c r="A232" t="s">
        <v>166</v>
      </c>
    </row>
    <row r="233" spans="1:9">
      <c r="A233" t="s">
        <v>144</v>
      </c>
      <c r="B233" t="s">
        <v>145</v>
      </c>
      <c r="C233" t="s">
        <v>146</v>
      </c>
    </row>
    <row r="234" spans="1:9">
      <c r="A234" t="s">
        <v>166</v>
      </c>
    </row>
    <row r="235" spans="1:9">
      <c r="A235" t="s">
        <v>110</v>
      </c>
      <c r="B235" t="s">
        <v>126</v>
      </c>
      <c r="C235" t="s">
        <v>127</v>
      </c>
      <c r="D235" t="s">
        <v>128</v>
      </c>
      <c r="E235" t="s">
        <v>129</v>
      </c>
      <c r="F235" t="s">
        <v>130</v>
      </c>
      <c r="G235" t="s">
        <v>131</v>
      </c>
      <c r="H235" t="s">
        <v>132</v>
      </c>
      <c r="I235" t="s">
        <v>133</v>
      </c>
    </row>
    <row r="236" spans="1:9">
      <c r="A236" t="s">
        <v>115</v>
      </c>
      <c r="B236" t="s">
        <v>200</v>
      </c>
      <c r="C236">
        <v>4</v>
      </c>
      <c r="D236">
        <v>12</v>
      </c>
      <c r="E236">
        <v>0</v>
      </c>
      <c r="F236">
        <v>16</v>
      </c>
      <c r="G236" s="55">
        <v>25</v>
      </c>
      <c r="H236" s="55">
        <v>75</v>
      </c>
      <c r="I236" s="56">
        <v>0</v>
      </c>
    </row>
    <row r="237" spans="1:9">
      <c r="A237" t="s">
        <v>117</v>
      </c>
      <c r="B237" t="s">
        <v>201</v>
      </c>
      <c r="C237">
        <v>3</v>
      </c>
      <c r="D237">
        <v>72</v>
      </c>
      <c r="E237">
        <v>0</v>
      </c>
      <c r="F237">
        <v>75</v>
      </c>
      <c r="G237" s="55">
        <v>4</v>
      </c>
      <c r="H237" s="55">
        <v>96</v>
      </c>
      <c r="I237" s="56">
        <v>0</v>
      </c>
    </row>
    <row r="238" spans="1:9">
      <c r="A238" t="s">
        <v>119</v>
      </c>
      <c r="B238" t="s">
        <v>202</v>
      </c>
      <c r="C238">
        <v>22</v>
      </c>
      <c r="D238">
        <v>212</v>
      </c>
      <c r="E238">
        <v>0</v>
      </c>
      <c r="F238">
        <v>234</v>
      </c>
      <c r="G238" s="55">
        <v>9.4</v>
      </c>
      <c r="H238" s="55">
        <v>90.6</v>
      </c>
      <c r="I238" s="56">
        <v>0</v>
      </c>
    </row>
    <row r="239" spans="1:9">
      <c r="A239" t="s">
        <v>121</v>
      </c>
      <c r="B239" t="s">
        <v>203</v>
      </c>
      <c r="C239">
        <v>49</v>
      </c>
      <c r="D239">
        <v>51</v>
      </c>
      <c r="E239">
        <v>1</v>
      </c>
      <c r="F239">
        <v>101</v>
      </c>
      <c r="G239" s="55">
        <v>48.5</v>
      </c>
      <c r="H239" s="55">
        <v>50.5</v>
      </c>
      <c r="I239" s="56">
        <v>1</v>
      </c>
    </row>
    <row r="240" spans="1:9">
      <c r="A240" t="s">
        <v>123</v>
      </c>
      <c r="B240" t="s">
        <v>204</v>
      </c>
      <c r="C240">
        <v>15</v>
      </c>
      <c r="D240">
        <v>9</v>
      </c>
      <c r="E240">
        <v>0</v>
      </c>
      <c r="F240">
        <v>24</v>
      </c>
      <c r="G240" s="55">
        <v>62.5</v>
      </c>
      <c r="H240" s="55">
        <v>37.5</v>
      </c>
      <c r="I240" s="56">
        <v>0</v>
      </c>
    </row>
    <row r="244" spans="1:6">
      <c r="A244" s="17" t="s">
        <v>205</v>
      </c>
    </row>
    <row r="245" spans="1:6">
      <c r="A245" s="51" t="s">
        <v>206</v>
      </c>
    </row>
    <row r="246" spans="1:6">
      <c r="A246" t="s">
        <v>207</v>
      </c>
    </row>
    <row r="247" spans="1:6">
      <c r="A247" t="s">
        <v>136</v>
      </c>
    </row>
    <row r="248" spans="1:6">
      <c r="A248" t="s">
        <v>160</v>
      </c>
    </row>
    <row r="249" spans="1:6">
      <c r="A249" t="s">
        <v>110</v>
      </c>
      <c r="B249" t="s">
        <v>126</v>
      </c>
      <c r="C249" t="s">
        <v>112</v>
      </c>
      <c r="D249" t="s">
        <v>113</v>
      </c>
      <c r="E249" t="s">
        <v>138</v>
      </c>
      <c r="F249" t="s">
        <v>114</v>
      </c>
    </row>
    <row r="250" spans="1:6">
      <c r="A250" t="s">
        <v>115</v>
      </c>
      <c r="B250" t="s">
        <v>208</v>
      </c>
      <c r="C250">
        <v>50</v>
      </c>
      <c r="D250">
        <v>4906346</v>
      </c>
      <c r="E250">
        <v>5</v>
      </c>
      <c r="F250">
        <v>5.8</v>
      </c>
    </row>
    <row r="251" spans="1:6">
      <c r="A251" t="s">
        <v>117</v>
      </c>
      <c r="B251" t="s">
        <v>209</v>
      </c>
      <c r="C251">
        <v>225</v>
      </c>
      <c r="D251">
        <v>16376773</v>
      </c>
      <c r="E251">
        <v>22.5</v>
      </c>
      <c r="F251">
        <v>19.5</v>
      </c>
    </row>
    <row r="252" spans="1:6">
      <c r="A252" t="s">
        <v>119</v>
      </c>
      <c r="B252" t="s">
        <v>210</v>
      </c>
      <c r="C252">
        <v>450</v>
      </c>
      <c r="D252">
        <v>43260624</v>
      </c>
      <c r="E252">
        <v>45</v>
      </c>
      <c r="F252">
        <v>51.4</v>
      </c>
    </row>
    <row r="253" spans="1:6">
      <c r="A253" t="s">
        <v>121</v>
      </c>
      <c r="B253" t="s">
        <v>211</v>
      </c>
      <c r="C253">
        <v>225</v>
      </c>
      <c r="D253">
        <v>16425748</v>
      </c>
      <c r="E253">
        <v>22.5</v>
      </c>
      <c r="F253">
        <v>19.5</v>
      </c>
    </row>
    <row r="254" spans="1:6">
      <c r="A254" t="s">
        <v>123</v>
      </c>
      <c r="B254" t="s">
        <v>212</v>
      </c>
      <c r="C254">
        <v>50</v>
      </c>
      <c r="D254">
        <v>3115165</v>
      </c>
      <c r="E254">
        <v>5</v>
      </c>
      <c r="F254">
        <v>3.7</v>
      </c>
    </row>
    <row r="256" spans="1:6">
      <c r="A256" t="s">
        <v>166</v>
      </c>
    </row>
    <row r="257" spans="1:9">
      <c r="A257" t="s">
        <v>144</v>
      </c>
      <c r="B257" t="s">
        <v>145</v>
      </c>
      <c r="C257" t="s">
        <v>146</v>
      </c>
    </row>
    <row r="258" spans="1:9">
      <c r="A258" t="s">
        <v>166</v>
      </c>
    </row>
    <row r="259" spans="1:9">
      <c r="A259" t="s">
        <v>110</v>
      </c>
      <c r="B259" t="s">
        <v>126</v>
      </c>
      <c r="C259" t="s">
        <v>127</v>
      </c>
      <c r="D259" t="s">
        <v>128</v>
      </c>
      <c r="E259" t="s">
        <v>129</v>
      </c>
      <c r="F259" t="s">
        <v>130</v>
      </c>
      <c r="G259" t="s">
        <v>131</v>
      </c>
      <c r="H259" t="s">
        <v>132</v>
      </c>
      <c r="I259" t="s">
        <v>133</v>
      </c>
    </row>
    <row r="260" spans="1:9">
      <c r="A260" t="s">
        <v>115</v>
      </c>
      <c r="B260" t="s">
        <v>208</v>
      </c>
      <c r="C260">
        <v>0</v>
      </c>
      <c r="D260">
        <v>14</v>
      </c>
      <c r="E260">
        <v>0</v>
      </c>
      <c r="F260">
        <v>14</v>
      </c>
      <c r="G260" s="55">
        <v>0</v>
      </c>
      <c r="H260" s="55">
        <v>100</v>
      </c>
      <c r="I260" s="56">
        <v>0</v>
      </c>
    </row>
    <row r="261" spans="1:9">
      <c r="A261" t="s">
        <v>117</v>
      </c>
      <c r="B261" t="s">
        <v>209</v>
      </c>
      <c r="C261">
        <v>9</v>
      </c>
      <c r="D261">
        <v>28</v>
      </c>
      <c r="E261">
        <v>0</v>
      </c>
      <c r="F261">
        <v>37</v>
      </c>
      <c r="G261" s="55">
        <v>24.3</v>
      </c>
      <c r="H261" s="55">
        <v>75.7</v>
      </c>
      <c r="I261" s="56">
        <v>0</v>
      </c>
    </row>
    <row r="262" spans="1:9">
      <c r="A262" t="s">
        <v>119</v>
      </c>
      <c r="B262" t="s">
        <v>210</v>
      </c>
      <c r="C262">
        <v>58</v>
      </c>
      <c r="D262">
        <v>54</v>
      </c>
      <c r="E262">
        <v>2</v>
      </c>
      <c r="F262">
        <v>114</v>
      </c>
      <c r="G262" s="55">
        <v>50.9</v>
      </c>
      <c r="H262" s="55">
        <v>47.4</v>
      </c>
      <c r="I262" s="56">
        <v>1.8</v>
      </c>
    </row>
    <row r="263" spans="1:9">
      <c r="A263" t="s">
        <v>121</v>
      </c>
      <c r="B263" t="s">
        <v>211</v>
      </c>
      <c r="C263">
        <v>31</v>
      </c>
      <c r="D263">
        <v>43</v>
      </c>
      <c r="E263">
        <v>0</v>
      </c>
      <c r="F263">
        <v>74</v>
      </c>
      <c r="G263" s="55">
        <v>41.9</v>
      </c>
      <c r="H263" s="55">
        <v>58.1</v>
      </c>
      <c r="I263" s="56">
        <v>0</v>
      </c>
    </row>
    <row r="264" spans="1:9">
      <c r="A264" t="s">
        <v>123</v>
      </c>
      <c r="B264" t="s">
        <v>212</v>
      </c>
      <c r="C264">
        <v>11</v>
      </c>
      <c r="D264">
        <v>4</v>
      </c>
      <c r="E264">
        <v>0</v>
      </c>
      <c r="F264">
        <v>15</v>
      </c>
      <c r="G264" s="55">
        <v>73.3</v>
      </c>
      <c r="H264" s="55">
        <v>26.7</v>
      </c>
      <c r="I264" s="56">
        <v>0</v>
      </c>
    </row>
    <row r="268" spans="1:9">
      <c r="A268" s="17" t="s">
        <v>213</v>
      </c>
    </row>
    <row r="269" ht="32.4" spans="1:9">
      <c r="A269" s="64" t="s">
        <v>214</v>
      </c>
    </row>
    <row r="270" spans="1:9">
      <c r="A270" t="s">
        <v>20</v>
      </c>
      <c r="B270" t="s">
        <v>215</v>
      </c>
      <c r="C270" t="s">
        <v>216</v>
      </c>
      <c r="D270" t="s">
        <v>217</v>
      </c>
      <c r="E270" t="s">
        <v>218</v>
      </c>
      <c r="F270" t="s">
        <v>219</v>
      </c>
    </row>
    <row r="271" spans="1:9">
      <c r="A271" t="s">
        <v>220</v>
      </c>
    </row>
    <row r="272" spans="1:9">
      <c r="A272" t="s">
        <v>115</v>
      </c>
      <c r="B272" t="s">
        <v>221</v>
      </c>
      <c r="C272">
        <v>51</v>
      </c>
      <c r="D272">
        <v>1958927</v>
      </c>
      <c r="E272">
        <v>5.1</v>
      </c>
      <c r="F272">
        <v>3.8</v>
      </c>
    </row>
    <row r="273" spans="1:9">
      <c r="A273" t="s">
        <v>117</v>
      </c>
      <c r="B273" t="s">
        <v>222</v>
      </c>
      <c r="C273">
        <v>224</v>
      </c>
      <c r="D273">
        <v>12470223</v>
      </c>
      <c r="E273">
        <v>22.4</v>
      </c>
      <c r="F273">
        <v>24.2</v>
      </c>
    </row>
    <row r="274" spans="1:9">
      <c r="A274" t="s">
        <v>119</v>
      </c>
      <c r="B274" t="s">
        <v>223</v>
      </c>
      <c r="C274">
        <v>450</v>
      </c>
      <c r="D274">
        <v>25321172</v>
      </c>
      <c r="E274">
        <v>45</v>
      </c>
      <c r="F274">
        <v>49.2</v>
      </c>
    </row>
    <row r="275" spans="1:9">
      <c r="A275" t="s">
        <v>121</v>
      </c>
      <c r="B275" t="s">
        <v>224</v>
      </c>
      <c r="C275">
        <v>226</v>
      </c>
      <c r="D275">
        <v>9717258</v>
      </c>
      <c r="E275">
        <v>22.6</v>
      </c>
      <c r="F275">
        <v>18.9</v>
      </c>
    </row>
    <row r="276" spans="1:9">
      <c r="A276" t="s">
        <v>123</v>
      </c>
      <c r="B276" t="s">
        <v>225</v>
      </c>
      <c r="C276">
        <v>49</v>
      </c>
      <c r="D276">
        <v>2014034</v>
      </c>
      <c r="E276">
        <v>4.9</v>
      </c>
      <c r="F276">
        <v>3.9</v>
      </c>
    </row>
    <row r="277" spans="1:9">
      <c r="A277" t="s">
        <v>166</v>
      </c>
    </row>
    <row r="278" spans="1:9">
      <c r="A278" t="s">
        <v>144</v>
      </c>
      <c r="B278" t="s">
        <v>145</v>
      </c>
      <c r="C278" t="s">
        <v>146</v>
      </c>
    </row>
    <row r="279" spans="1:9">
      <c r="A279" t="s">
        <v>166</v>
      </c>
    </row>
    <row r="280" spans="1:9">
      <c r="A280" t="s">
        <v>110</v>
      </c>
      <c r="B280" t="s">
        <v>126</v>
      </c>
      <c r="C280" t="s">
        <v>127</v>
      </c>
      <c r="D280" t="s">
        <v>128</v>
      </c>
      <c r="E280" t="s">
        <v>129</v>
      </c>
      <c r="F280" t="s">
        <v>130</v>
      </c>
      <c r="G280" t="s">
        <v>131</v>
      </c>
      <c r="H280" t="s">
        <v>132</v>
      </c>
      <c r="I280" t="s">
        <v>133</v>
      </c>
    </row>
    <row r="281" spans="1:9">
      <c r="A281" t="s">
        <v>115</v>
      </c>
      <c r="B281" t="s">
        <v>221</v>
      </c>
      <c r="C281">
        <v>5</v>
      </c>
      <c r="D281">
        <v>29</v>
      </c>
      <c r="E281">
        <v>0</v>
      </c>
      <c r="F281">
        <v>34</v>
      </c>
      <c r="G281" s="55">
        <v>14.7</v>
      </c>
      <c r="H281" s="55">
        <v>85.3</v>
      </c>
      <c r="I281" s="56">
        <v>0</v>
      </c>
    </row>
    <row r="282" spans="1:9">
      <c r="A282" t="s">
        <v>117</v>
      </c>
      <c r="B282" t="s">
        <v>222</v>
      </c>
      <c r="C282">
        <v>38</v>
      </c>
      <c r="D282">
        <v>89</v>
      </c>
      <c r="E282">
        <v>2</v>
      </c>
      <c r="F282">
        <v>129</v>
      </c>
      <c r="G282" s="55">
        <v>29.5</v>
      </c>
      <c r="H282" s="55">
        <v>69</v>
      </c>
      <c r="I282" s="56">
        <v>1.6</v>
      </c>
    </row>
    <row r="283" spans="1:9">
      <c r="A283" t="s">
        <v>119</v>
      </c>
      <c r="B283" t="s">
        <v>223</v>
      </c>
      <c r="C283">
        <v>78</v>
      </c>
      <c r="D283">
        <v>145</v>
      </c>
      <c r="E283">
        <v>4</v>
      </c>
      <c r="F283">
        <v>227</v>
      </c>
      <c r="G283" s="55">
        <v>34.4</v>
      </c>
      <c r="H283" s="55">
        <v>63.9</v>
      </c>
      <c r="I283" s="56">
        <v>1.8</v>
      </c>
    </row>
    <row r="284" spans="1:9">
      <c r="A284" t="s">
        <v>121</v>
      </c>
      <c r="B284" t="s">
        <v>224</v>
      </c>
      <c r="C284">
        <v>47</v>
      </c>
      <c r="D284">
        <v>30</v>
      </c>
      <c r="E284">
        <v>3</v>
      </c>
      <c r="F284">
        <v>80</v>
      </c>
      <c r="G284" s="55">
        <v>58.8</v>
      </c>
      <c r="H284" s="55">
        <v>37.5</v>
      </c>
      <c r="I284" s="56">
        <v>3.8</v>
      </c>
    </row>
    <row r="285" spans="1:9">
      <c r="A285" t="s">
        <v>123</v>
      </c>
      <c r="B285" t="s">
        <v>225</v>
      </c>
      <c r="C285">
        <v>18</v>
      </c>
      <c r="D285">
        <v>3</v>
      </c>
      <c r="E285">
        <v>0</v>
      </c>
      <c r="F285">
        <v>21</v>
      </c>
      <c r="G285" s="55">
        <v>85.7</v>
      </c>
      <c r="H285" s="55">
        <v>14.3</v>
      </c>
      <c r="I285" s="56">
        <v>0</v>
      </c>
    </row>
    <row r="291" spans="1:6">
      <c r="A291" t="s">
        <v>226</v>
      </c>
    </row>
    <row r="292" ht="32.4" spans="1:6">
      <c r="A292" s="64" t="s">
        <v>227</v>
      </c>
    </row>
    <row r="294" spans="1:6">
      <c r="A294" t="s">
        <v>136</v>
      </c>
    </row>
    <row r="295" spans="1:6">
      <c r="A295" t="s">
        <v>160</v>
      </c>
    </row>
    <row r="296" spans="1:6">
      <c r="A296" t="s">
        <v>110</v>
      </c>
      <c r="B296" t="s">
        <v>126</v>
      </c>
      <c r="C296" t="s">
        <v>112</v>
      </c>
      <c r="D296" t="s">
        <v>113</v>
      </c>
      <c r="E296" t="s">
        <v>138</v>
      </c>
      <c r="F296" t="s">
        <v>114</v>
      </c>
    </row>
    <row r="297" spans="1:6">
      <c r="A297" t="s">
        <v>115</v>
      </c>
      <c r="B297" t="s">
        <v>139</v>
      </c>
      <c r="C297">
        <v>223</v>
      </c>
      <c r="D297">
        <v>17998303</v>
      </c>
      <c r="E297">
        <v>22.3</v>
      </c>
      <c r="F297">
        <v>26.7</v>
      </c>
    </row>
    <row r="298" spans="1:6">
      <c r="A298" t="s">
        <v>117</v>
      </c>
      <c r="B298" t="s">
        <v>228</v>
      </c>
      <c r="C298">
        <v>249</v>
      </c>
      <c r="D298">
        <v>16556840</v>
      </c>
      <c r="E298">
        <v>24.9</v>
      </c>
      <c r="F298">
        <v>24.6</v>
      </c>
    </row>
    <row r="299" spans="1:6">
      <c r="A299" t="s">
        <v>119</v>
      </c>
      <c r="B299" t="s">
        <v>229</v>
      </c>
      <c r="C299">
        <v>314</v>
      </c>
      <c r="D299">
        <v>17330158</v>
      </c>
      <c r="E299">
        <v>31.4</v>
      </c>
      <c r="F299">
        <v>25.7</v>
      </c>
    </row>
    <row r="300" spans="1:6">
      <c r="A300" t="s">
        <v>121</v>
      </c>
      <c r="B300" t="s">
        <v>230</v>
      </c>
      <c r="C300">
        <v>134</v>
      </c>
      <c r="D300">
        <v>10360871</v>
      </c>
      <c r="E300">
        <v>13.4</v>
      </c>
      <c r="F300">
        <v>15.4</v>
      </c>
    </row>
    <row r="301" spans="1:6">
      <c r="A301" t="s">
        <v>123</v>
      </c>
      <c r="B301" t="s">
        <v>231</v>
      </c>
      <c r="C301">
        <v>80</v>
      </c>
      <c r="D301">
        <v>5190733</v>
      </c>
      <c r="E301">
        <v>8</v>
      </c>
      <c r="F301">
        <v>7.7</v>
      </c>
    </row>
    <row r="307" spans="1:9">
      <c r="A307" t="s">
        <v>166</v>
      </c>
    </row>
    <row r="308" spans="1:9">
      <c r="A308" t="s">
        <v>144</v>
      </c>
      <c r="B308" t="s">
        <v>145</v>
      </c>
      <c r="C308" t="s">
        <v>146</v>
      </c>
    </row>
    <row r="309" spans="1:9">
      <c r="A309" t="s">
        <v>166</v>
      </c>
    </row>
    <row r="310" spans="1:9">
      <c r="A310" t="s">
        <v>110</v>
      </c>
      <c r="B310" t="s">
        <v>126</v>
      </c>
      <c r="C310" t="s">
        <v>127</v>
      </c>
      <c r="D310" t="s">
        <v>128</v>
      </c>
      <c r="E310" t="s">
        <v>129</v>
      </c>
      <c r="F310" t="s">
        <v>130</v>
      </c>
      <c r="G310" t="s">
        <v>131</v>
      </c>
      <c r="H310" t="s">
        <v>132</v>
      </c>
      <c r="I310" t="s">
        <v>133</v>
      </c>
    </row>
    <row r="311" spans="1:9">
      <c r="A311" t="s">
        <v>115</v>
      </c>
      <c r="B311" t="s">
        <v>139</v>
      </c>
      <c r="C311">
        <v>3</v>
      </c>
      <c r="D311">
        <v>94</v>
      </c>
      <c r="E311">
        <v>0</v>
      </c>
      <c r="F311">
        <v>97</v>
      </c>
      <c r="G311" s="55">
        <v>3.1</v>
      </c>
      <c r="H311" s="55">
        <v>96.9</v>
      </c>
      <c r="I311" s="56">
        <v>0</v>
      </c>
    </row>
    <row r="312" spans="1:9">
      <c r="A312" t="s">
        <v>117</v>
      </c>
      <c r="B312" t="s">
        <v>228</v>
      </c>
      <c r="C312">
        <v>54</v>
      </c>
      <c r="D312">
        <v>91</v>
      </c>
      <c r="E312">
        <v>3</v>
      </c>
      <c r="F312">
        <v>148</v>
      </c>
      <c r="G312" s="55">
        <v>36.5</v>
      </c>
      <c r="H312" s="55">
        <v>61.5</v>
      </c>
      <c r="I312" s="56">
        <v>2</v>
      </c>
    </row>
    <row r="313" spans="1:9">
      <c r="A313" t="s">
        <v>119</v>
      </c>
      <c r="B313" t="s">
        <v>229</v>
      </c>
      <c r="C313">
        <v>102</v>
      </c>
      <c r="D313">
        <v>66</v>
      </c>
      <c r="E313">
        <v>3</v>
      </c>
      <c r="F313">
        <v>171</v>
      </c>
      <c r="G313" s="55">
        <v>59.6</v>
      </c>
      <c r="H313" s="55">
        <v>38.6</v>
      </c>
      <c r="I313" s="56">
        <v>1.8</v>
      </c>
    </row>
    <row r="314" spans="1:9">
      <c r="A314" t="s">
        <v>121</v>
      </c>
      <c r="B314" t="s">
        <v>230</v>
      </c>
      <c r="C314">
        <v>56</v>
      </c>
      <c r="D314">
        <v>17</v>
      </c>
      <c r="E314">
        <v>0</v>
      </c>
      <c r="F314">
        <v>73</v>
      </c>
      <c r="G314" s="55">
        <v>76.7</v>
      </c>
      <c r="H314" s="55">
        <v>23.3</v>
      </c>
      <c r="I314" s="56">
        <v>0</v>
      </c>
    </row>
    <row r="315" spans="1:9">
      <c r="A315" t="s">
        <v>123</v>
      </c>
      <c r="B315" t="s">
        <v>231</v>
      </c>
      <c r="C315">
        <v>18</v>
      </c>
      <c r="D315">
        <v>17</v>
      </c>
      <c r="E315">
        <v>1</v>
      </c>
      <c r="F315">
        <v>36</v>
      </c>
      <c r="G315" s="55">
        <v>50</v>
      </c>
      <c r="H315" s="55">
        <v>47.2</v>
      </c>
      <c r="I315" s="56">
        <v>2.8</v>
      </c>
    </row>
    <row r="320" spans="1:9">
      <c r="A320" t="s">
        <v>232</v>
      </c>
    </row>
    <row r="322" ht="32.4" spans="1:9">
      <c r="A322" s="64" t="s">
        <v>233</v>
      </c>
    </row>
    <row r="323" spans="1:9">
      <c r="A323" t="s">
        <v>136</v>
      </c>
    </row>
    <row r="324" spans="1:9">
      <c r="A324" t="s">
        <v>160</v>
      </c>
    </row>
    <row r="325" spans="1:9">
      <c r="A325" t="s">
        <v>110</v>
      </c>
      <c r="B325" t="s">
        <v>126</v>
      </c>
      <c r="C325" t="s">
        <v>112</v>
      </c>
      <c r="D325" t="s">
        <v>113</v>
      </c>
      <c r="E325" t="s">
        <v>138</v>
      </c>
      <c r="F325" t="s">
        <v>114</v>
      </c>
    </row>
    <row r="326" spans="1:9">
      <c r="A326" t="s">
        <v>115</v>
      </c>
      <c r="B326" t="s">
        <v>234</v>
      </c>
      <c r="C326">
        <v>51</v>
      </c>
      <c r="D326">
        <v>2952331</v>
      </c>
      <c r="E326">
        <v>5.1</v>
      </c>
      <c r="F326">
        <v>6.1</v>
      </c>
    </row>
    <row r="327" spans="1:9">
      <c r="A327" t="s">
        <v>117</v>
      </c>
      <c r="B327" t="s">
        <v>235</v>
      </c>
      <c r="C327">
        <v>224</v>
      </c>
      <c r="D327">
        <v>8951089</v>
      </c>
      <c r="E327">
        <v>22.4</v>
      </c>
      <c r="F327">
        <v>18.6</v>
      </c>
    </row>
    <row r="328" spans="1:9">
      <c r="A328" t="s">
        <v>119</v>
      </c>
      <c r="B328" t="s">
        <v>236</v>
      </c>
      <c r="C328">
        <v>450</v>
      </c>
      <c r="D328">
        <v>21785457</v>
      </c>
      <c r="E328">
        <v>45</v>
      </c>
      <c r="F328">
        <v>45.2</v>
      </c>
    </row>
    <row r="329" spans="1:9">
      <c r="A329" t="s">
        <v>121</v>
      </c>
      <c r="B329" t="s">
        <v>237</v>
      </c>
      <c r="C329">
        <v>225</v>
      </c>
      <c r="D329">
        <v>11647523</v>
      </c>
      <c r="E329">
        <v>22.5</v>
      </c>
      <c r="F329">
        <v>24.2</v>
      </c>
    </row>
    <row r="330" spans="1:9">
      <c r="A330" t="s">
        <v>123</v>
      </c>
      <c r="B330" t="s">
        <v>238</v>
      </c>
      <c r="C330">
        <v>50</v>
      </c>
      <c r="D330">
        <v>2852268</v>
      </c>
      <c r="E330">
        <v>5</v>
      </c>
      <c r="F330">
        <v>5.9</v>
      </c>
    </row>
    <row r="332" spans="1:9">
      <c r="A332" t="s">
        <v>166</v>
      </c>
    </row>
    <row r="333" spans="1:9">
      <c r="A333" t="s">
        <v>144</v>
      </c>
      <c r="B333" t="s">
        <v>145</v>
      </c>
      <c r="C333" t="s">
        <v>146</v>
      </c>
    </row>
    <row r="334" spans="1:9">
      <c r="A334" t="s">
        <v>166</v>
      </c>
    </row>
    <row r="335" spans="1:9">
      <c r="A335" t="s">
        <v>110</v>
      </c>
      <c r="B335" t="s">
        <v>126</v>
      </c>
      <c r="C335" t="s">
        <v>127</v>
      </c>
      <c r="D335" t="s">
        <v>128</v>
      </c>
      <c r="E335" t="s">
        <v>129</v>
      </c>
      <c r="F335" t="s">
        <v>130</v>
      </c>
      <c r="G335" t="s">
        <v>131</v>
      </c>
      <c r="H335" t="s">
        <v>132</v>
      </c>
      <c r="I335" t="s">
        <v>133</v>
      </c>
    </row>
    <row r="336" spans="1:9">
      <c r="A336" t="s">
        <v>115</v>
      </c>
      <c r="B336" t="s">
        <v>234</v>
      </c>
      <c r="C336">
        <v>5</v>
      </c>
      <c r="D336">
        <v>2</v>
      </c>
      <c r="E336">
        <v>0</v>
      </c>
      <c r="F336">
        <v>7</v>
      </c>
      <c r="G336" s="55">
        <v>71.4</v>
      </c>
      <c r="H336" s="55">
        <v>28.6</v>
      </c>
      <c r="I336" s="56">
        <v>0</v>
      </c>
    </row>
    <row r="337" spans="1:9">
      <c r="A337" t="s">
        <v>117</v>
      </c>
      <c r="B337" t="s">
        <v>235</v>
      </c>
      <c r="C337">
        <v>11</v>
      </c>
      <c r="D337">
        <v>90</v>
      </c>
      <c r="E337">
        <v>0</v>
      </c>
      <c r="F337">
        <v>101</v>
      </c>
      <c r="G337" s="55">
        <v>10.9</v>
      </c>
      <c r="H337" s="55">
        <v>89.1</v>
      </c>
      <c r="I337" s="56">
        <v>0</v>
      </c>
    </row>
    <row r="338" spans="1:9">
      <c r="A338" t="s">
        <v>119</v>
      </c>
      <c r="B338" t="s">
        <v>236</v>
      </c>
      <c r="C338">
        <v>96</v>
      </c>
      <c r="D338">
        <v>134</v>
      </c>
      <c r="E338">
        <v>1</v>
      </c>
      <c r="F338">
        <v>231</v>
      </c>
      <c r="G338" s="55">
        <v>41.6</v>
      </c>
      <c r="H338" s="55">
        <v>58</v>
      </c>
      <c r="I338" s="56">
        <v>0.4</v>
      </c>
    </row>
    <row r="339" spans="1:9">
      <c r="A339" t="s">
        <v>121</v>
      </c>
      <c r="B339" t="s">
        <v>237</v>
      </c>
      <c r="C339">
        <v>87</v>
      </c>
      <c r="D339">
        <v>34</v>
      </c>
      <c r="E339">
        <v>0</v>
      </c>
      <c r="F339">
        <v>121</v>
      </c>
      <c r="G339" s="55">
        <v>71.9</v>
      </c>
      <c r="H339" s="55">
        <v>28.1</v>
      </c>
      <c r="I339" s="56">
        <v>0</v>
      </c>
    </row>
    <row r="340" spans="1:9">
      <c r="A340" t="s">
        <v>123</v>
      </c>
      <c r="B340" t="s">
        <v>238</v>
      </c>
      <c r="C340">
        <v>16</v>
      </c>
      <c r="D340">
        <v>10</v>
      </c>
      <c r="E340">
        <v>1</v>
      </c>
      <c r="F340">
        <v>27</v>
      </c>
      <c r="G340" s="55">
        <v>59.3</v>
      </c>
      <c r="H340" s="55">
        <v>37</v>
      </c>
      <c r="I340" s="56">
        <v>3.7</v>
      </c>
    </row>
    <row r="344" spans="1:9">
      <c r="A344" s="17" t="s">
        <v>239</v>
      </c>
    </row>
    <row r="345" spans="1:9">
      <c r="A345" s="51" t="s">
        <v>240</v>
      </c>
    </row>
    <row r="347" spans="1:9">
      <c r="A347" t="s">
        <v>136</v>
      </c>
    </row>
    <row r="348" spans="1:9">
      <c r="A348" t="s">
        <v>160</v>
      </c>
    </row>
    <row r="349" spans="1:9">
      <c r="A349" t="s">
        <v>110</v>
      </c>
      <c r="B349" t="s">
        <v>126</v>
      </c>
      <c r="C349" t="s">
        <v>112</v>
      </c>
      <c r="D349" t="s">
        <v>113</v>
      </c>
      <c r="E349" t="s">
        <v>138</v>
      </c>
      <c r="F349" t="s">
        <v>114</v>
      </c>
    </row>
    <row r="350" spans="1:9">
      <c r="A350" t="s">
        <v>115</v>
      </c>
      <c r="B350" t="s">
        <v>241</v>
      </c>
      <c r="C350">
        <v>52</v>
      </c>
      <c r="D350">
        <v>4613109</v>
      </c>
      <c r="E350">
        <v>5.2</v>
      </c>
      <c r="F350">
        <v>4.6</v>
      </c>
    </row>
    <row r="351" spans="1:9">
      <c r="A351" t="s">
        <v>117</v>
      </c>
      <c r="B351" t="s">
        <v>242</v>
      </c>
      <c r="C351">
        <v>224</v>
      </c>
      <c r="D351">
        <v>19012352</v>
      </c>
      <c r="E351">
        <v>22.4</v>
      </c>
      <c r="F351">
        <v>19.1</v>
      </c>
    </row>
    <row r="352" spans="1:9">
      <c r="A352" t="s">
        <v>119</v>
      </c>
      <c r="B352" t="s">
        <v>243</v>
      </c>
      <c r="C352">
        <v>450</v>
      </c>
      <c r="D352">
        <v>46655357</v>
      </c>
      <c r="E352">
        <v>45</v>
      </c>
      <c r="F352">
        <v>46.8</v>
      </c>
    </row>
    <row r="353" spans="1:9">
      <c r="A353" t="s">
        <v>121</v>
      </c>
      <c r="B353" t="s">
        <v>244</v>
      </c>
      <c r="C353">
        <v>224</v>
      </c>
      <c r="D353">
        <v>25285708</v>
      </c>
      <c r="E353">
        <v>22.4</v>
      </c>
      <c r="F353">
        <v>25.4</v>
      </c>
    </row>
    <row r="354" spans="1:9">
      <c r="A354" t="s">
        <v>123</v>
      </c>
      <c r="B354" t="s">
        <v>245</v>
      </c>
      <c r="C354">
        <v>50</v>
      </c>
      <c r="D354">
        <v>4122267</v>
      </c>
      <c r="E354">
        <v>5</v>
      </c>
      <c r="F354">
        <v>4.1</v>
      </c>
    </row>
    <row r="356" spans="1:9">
      <c r="A356" t="s">
        <v>166</v>
      </c>
    </row>
    <row r="357" spans="1:9">
      <c r="A357" t="s">
        <v>144</v>
      </c>
      <c r="B357" t="s">
        <v>145</v>
      </c>
      <c r="C357" t="s">
        <v>146</v>
      </c>
    </row>
    <row r="358" spans="1:9">
      <c r="A358" t="s">
        <v>166</v>
      </c>
    </row>
    <row r="359" spans="1:9">
      <c r="A359" t="s">
        <v>110</v>
      </c>
      <c r="B359" t="s">
        <v>126</v>
      </c>
      <c r="C359" t="s">
        <v>127</v>
      </c>
      <c r="D359" t="s">
        <v>128</v>
      </c>
      <c r="E359" t="s">
        <v>129</v>
      </c>
      <c r="F359" t="s">
        <v>130</v>
      </c>
      <c r="G359" t="s">
        <v>131</v>
      </c>
      <c r="H359" t="s">
        <v>132</v>
      </c>
      <c r="I359" t="s">
        <v>133</v>
      </c>
    </row>
    <row r="360" spans="1:9">
      <c r="A360" t="s">
        <v>115</v>
      </c>
      <c r="B360" t="s">
        <v>241</v>
      </c>
      <c r="C360">
        <v>1</v>
      </c>
      <c r="D360">
        <v>32</v>
      </c>
      <c r="E360">
        <v>0</v>
      </c>
      <c r="F360">
        <v>33</v>
      </c>
      <c r="G360" s="55">
        <v>3</v>
      </c>
      <c r="H360" s="55">
        <v>97</v>
      </c>
      <c r="I360" s="56">
        <v>0</v>
      </c>
    </row>
    <row r="361" spans="1:9">
      <c r="A361" t="s">
        <v>117</v>
      </c>
      <c r="B361" t="s">
        <v>242</v>
      </c>
      <c r="C361">
        <v>21</v>
      </c>
      <c r="D361">
        <v>107</v>
      </c>
      <c r="E361">
        <v>0</v>
      </c>
      <c r="F361">
        <v>128</v>
      </c>
      <c r="G361" s="55">
        <v>16.4</v>
      </c>
      <c r="H361" s="55">
        <v>83.6</v>
      </c>
      <c r="I361" s="56">
        <v>0</v>
      </c>
    </row>
    <row r="362" spans="1:9">
      <c r="A362" t="s">
        <v>119</v>
      </c>
      <c r="B362" t="s">
        <v>243</v>
      </c>
      <c r="C362">
        <v>93</v>
      </c>
      <c r="D362">
        <v>108</v>
      </c>
      <c r="E362">
        <v>6</v>
      </c>
      <c r="F362">
        <v>207</v>
      </c>
      <c r="G362" s="55">
        <v>44.9</v>
      </c>
      <c r="H362" s="55">
        <v>52.2</v>
      </c>
      <c r="I362" s="56">
        <v>2.9</v>
      </c>
    </row>
    <row r="363" spans="1:9">
      <c r="A363" t="s">
        <v>121</v>
      </c>
      <c r="B363" t="s">
        <v>244</v>
      </c>
      <c r="C363">
        <v>87</v>
      </c>
      <c r="D363">
        <v>14</v>
      </c>
      <c r="E363">
        <v>0</v>
      </c>
      <c r="F363">
        <v>101</v>
      </c>
      <c r="G363" s="55">
        <v>86.1</v>
      </c>
      <c r="H363" s="55">
        <v>13.9</v>
      </c>
      <c r="I363" s="56">
        <v>0</v>
      </c>
    </row>
    <row r="364" spans="1:9">
      <c r="A364" t="s">
        <v>123</v>
      </c>
      <c r="B364" t="s">
        <v>245</v>
      </c>
      <c r="C364">
        <v>21</v>
      </c>
      <c r="D364">
        <v>2</v>
      </c>
      <c r="E364">
        <v>0</v>
      </c>
      <c r="F364">
        <v>23</v>
      </c>
      <c r="G364" s="55">
        <v>91.3</v>
      </c>
      <c r="H364" s="55">
        <v>8.7</v>
      </c>
      <c r="I364" s="56">
        <v>0</v>
      </c>
    </row>
    <row r="369" spans="1:9">
      <c r="A369" t="s">
        <v>246</v>
      </c>
    </row>
    <row r="370" spans="1:9">
      <c r="A370" s="51" t="s">
        <v>247</v>
      </c>
    </row>
    <row r="371" spans="1:9">
      <c r="A371" t="s">
        <v>136</v>
      </c>
    </row>
    <row r="372" spans="1:9">
      <c r="A372" t="s">
        <v>160</v>
      </c>
    </row>
    <row r="373" spans="1:9">
      <c r="A373" t="s">
        <v>110</v>
      </c>
      <c r="B373" t="s">
        <v>126</v>
      </c>
      <c r="C373" t="s">
        <v>112</v>
      </c>
      <c r="D373" t="s">
        <v>113</v>
      </c>
      <c r="E373" t="s">
        <v>138</v>
      </c>
      <c r="F373" t="s">
        <v>114</v>
      </c>
    </row>
    <row r="374" spans="1:9">
      <c r="A374" t="s">
        <v>115</v>
      </c>
      <c r="B374" t="s">
        <v>221</v>
      </c>
      <c r="C374">
        <v>51</v>
      </c>
      <c r="D374">
        <v>1958927</v>
      </c>
      <c r="E374">
        <v>5.1</v>
      </c>
      <c r="F374">
        <v>3.8</v>
      </c>
    </row>
    <row r="375" spans="1:9">
      <c r="A375" t="s">
        <v>117</v>
      </c>
      <c r="B375" t="s">
        <v>222</v>
      </c>
      <c r="C375">
        <v>224</v>
      </c>
      <c r="D375">
        <v>12470223</v>
      </c>
      <c r="E375">
        <v>22.4</v>
      </c>
      <c r="F375">
        <v>24.2</v>
      </c>
    </row>
    <row r="376" spans="1:9">
      <c r="A376" t="s">
        <v>119</v>
      </c>
      <c r="B376" t="s">
        <v>223</v>
      </c>
      <c r="C376">
        <v>450</v>
      </c>
      <c r="D376">
        <v>25321172</v>
      </c>
      <c r="E376">
        <v>45</v>
      </c>
      <c r="F376">
        <v>49.2</v>
      </c>
    </row>
    <row r="377" spans="1:9">
      <c r="A377" t="s">
        <v>121</v>
      </c>
      <c r="B377" t="s">
        <v>224</v>
      </c>
      <c r="C377">
        <v>226</v>
      </c>
      <c r="D377">
        <v>9717258</v>
      </c>
      <c r="E377">
        <v>22.6</v>
      </c>
      <c r="F377">
        <v>18.9</v>
      </c>
    </row>
    <row r="378" spans="1:9">
      <c r="A378" t="s">
        <v>123</v>
      </c>
      <c r="B378" t="s">
        <v>225</v>
      </c>
      <c r="C378">
        <v>49</v>
      </c>
      <c r="D378">
        <v>2014034</v>
      </c>
      <c r="E378">
        <v>4.9</v>
      </c>
      <c r="F378">
        <v>3.9</v>
      </c>
    </row>
    <row r="380" spans="1:9">
      <c r="A380" t="s">
        <v>166</v>
      </c>
    </row>
    <row r="381" spans="1:9">
      <c r="A381" t="s">
        <v>144</v>
      </c>
      <c r="B381" t="s">
        <v>145</v>
      </c>
      <c r="C381" t="s">
        <v>146</v>
      </c>
    </row>
    <row r="382" spans="1:9">
      <c r="A382" t="s">
        <v>166</v>
      </c>
    </row>
    <row r="383" spans="1:9">
      <c r="A383" t="s">
        <v>110</v>
      </c>
      <c r="B383" t="s">
        <v>126</v>
      </c>
      <c r="C383" t="s">
        <v>127</v>
      </c>
      <c r="D383" t="s">
        <v>128</v>
      </c>
      <c r="E383" t="s">
        <v>129</v>
      </c>
      <c r="F383" t="s">
        <v>130</v>
      </c>
      <c r="G383" t="s">
        <v>131</v>
      </c>
      <c r="H383" t="s">
        <v>132</v>
      </c>
      <c r="I383" t="s">
        <v>133</v>
      </c>
    </row>
    <row r="384" spans="1:9">
      <c r="A384" t="s">
        <v>115</v>
      </c>
      <c r="B384" t="s">
        <v>221</v>
      </c>
      <c r="C384">
        <v>5</v>
      </c>
      <c r="D384">
        <v>29</v>
      </c>
      <c r="E384">
        <v>0</v>
      </c>
      <c r="F384">
        <v>34</v>
      </c>
      <c r="G384" s="55">
        <v>14.7</v>
      </c>
      <c r="H384" s="55">
        <v>85.3</v>
      </c>
      <c r="I384" s="56">
        <v>0</v>
      </c>
    </row>
    <row r="385" spans="1:9">
      <c r="A385" t="s">
        <v>117</v>
      </c>
      <c r="B385" t="s">
        <v>222</v>
      </c>
      <c r="C385">
        <v>38</v>
      </c>
      <c r="D385">
        <v>89</v>
      </c>
      <c r="E385">
        <v>2</v>
      </c>
      <c r="F385">
        <v>129</v>
      </c>
      <c r="G385" s="55">
        <v>29.5</v>
      </c>
      <c r="H385" s="55">
        <v>69</v>
      </c>
      <c r="I385" s="56">
        <v>1.6</v>
      </c>
    </row>
    <row r="386" spans="1:9">
      <c r="A386" t="s">
        <v>119</v>
      </c>
      <c r="B386" t="s">
        <v>223</v>
      </c>
      <c r="C386">
        <v>78</v>
      </c>
      <c r="D386">
        <v>145</v>
      </c>
      <c r="E386">
        <v>4</v>
      </c>
      <c r="F386">
        <v>227</v>
      </c>
      <c r="G386" s="55">
        <v>34.4</v>
      </c>
      <c r="H386" s="55">
        <v>63.9</v>
      </c>
      <c r="I386" s="56">
        <v>1.8</v>
      </c>
    </row>
    <row r="387" spans="1:9">
      <c r="A387" t="s">
        <v>121</v>
      </c>
      <c r="B387" t="s">
        <v>224</v>
      </c>
      <c r="C387">
        <v>47</v>
      </c>
      <c r="D387">
        <v>30</v>
      </c>
      <c r="E387">
        <v>3</v>
      </c>
      <c r="F387">
        <v>80</v>
      </c>
      <c r="G387" s="55">
        <v>58.8</v>
      </c>
      <c r="H387" s="55">
        <v>37.5</v>
      </c>
      <c r="I387" s="56">
        <v>3.8</v>
      </c>
    </row>
    <row r="388" spans="1:9">
      <c r="A388" t="s">
        <v>123</v>
      </c>
      <c r="B388" t="s">
        <v>225</v>
      </c>
      <c r="C388">
        <v>18</v>
      </c>
      <c r="D388">
        <v>3</v>
      </c>
      <c r="E388">
        <v>0</v>
      </c>
      <c r="F388">
        <v>21</v>
      </c>
      <c r="G388" s="55">
        <v>85.7</v>
      </c>
      <c r="H388" s="55">
        <v>14.3</v>
      </c>
      <c r="I388" s="56">
        <v>0</v>
      </c>
    </row>
    <row r="391" spans="1:9">
      <c r="A391" s="17" t="s">
        <v>248</v>
      </c>
    </row>
    <row r="392" spans="1:9">
      <c r="A392" s="17" t="s">
        <v>249</v>
      </c>
    </row>
    <row r="393" ht="28.8" spans="1:9">
      <c r="A393" s="65" t="s">
        <v>8</v>
      </c>
      <c r="B393" s="65" t="s">
        <v>250</v>
      </c>
      <c r="C393" s="65" t="s">
        <v>251</v>
      </c>
      <c r="D393" s="65" t="s">
        <v>252</v>
      </c>
      <c r="E393" s="65" t="s">
        <v>253</v>
      </c>
      <c r="F393" s="65" t="s">
        <v>254</v>
      </c>
      <c r="G393" s="65" t="s">
        <v>255</v>
      </c>
      <c r="H393" s="65" t="s">
        <v>256</v>
      </c>
    </row>
    <row r="394" ht="31" customHeight="1" spans="1:9">
      <c r="A394" s="66" t="s">
        <v>22</v>
      </c>
      <c r="B394" s="67" t="s">
        <v>257</v>
      </c>
      <c r="C394" s="66" t="s">
        <v>124</v>
      </c>
      <c r="D394" s="68">
        <v>0.267</v>
      </c>
      <c r="E394" s="69">
        <f>D394*(_xlfn.XLOOKUP(A394,$A$13:$A$28,$D$13:$D$28))</f>
        <v>907800000</v>
      </c>
      <c r="F394" s="66">
        <f>_xlfn.XLOOKUP(A394,Sheet2!A:A,Sheet2!C:C)</f>
        <v>78.8</v>
      </c>
      <c r="G394" s="70" t="s">
        <v>258</v>
      </c>
      <c r="H394" s="71" t="str">
        <f>_xlfn.DISPIMG("ID_77969DE0DD0C4FACBA1ECCA1C9E15ED2",1)</f>
        <v>=DISPIMG("ID_77969DE0DD0C4FACBA1ECCA1C9E15ED2",1)</v>
      </c>
    </row>
    <row r="395" ht="77" hidden="1" customHeight="1" spans="1:9">
      <c r="A395" s="66" t="s">
        <v>35</v>
      </c>
      <c r="B395" s="66" t="s">
        <v>259</v>
      </c>
      <c r="C395" s="66" t="s">
        <v>154</v>
      </c>
      <c r="D395" s="68">
        <v>0.25</v>
      </c>
      <c r="E395" s="69">
        <f>D395*_xlfn.XLOOKUP(A395,$A$13:$A$28,$D$13:$D$28)</f>
        <v>575000000</v>
      </c>
      <c r="F395" s="66">
        <f>_xlfn.XLOOKUP(A395,Sheet2!A:A,Sheet2!C:C)</f>
        <v>35.5</v>
      </c>
      <c r="G395" s="66" t="s">
        <v>260</v>
      </c>
      <c r="H395" s="71" t="str">
        <f>_xlfn.DISPIMG("ID_2BE00672E3194E1EB83EBD0C54803493",1)</f>
        <v>=DISPIMG("ID_2BE00672E3194E1EB83EBD0C54803493",1)</v>
      </c>
    </row>
    <row r="396" ht="64.85" hidden="1" spans="1:9">
      <c r="A396" s="66" t="s">
        <v>29</v>
      </c>
      <c r="B396" s="66" t="s">
        <v>261</v>
      </c>
      <c r="C396" s="66" t="s">
        <v>143</v>
      </c>
      <c r="D396" s="68">
        <v>0.114</v>
      </c>
      <c r="E396" s="69">
        <f>D396*_xlfn.XLOOKUP(A396,$A$13:$A$28,$D$13:$D$28)</f>
        <v>364800000</v>
      </c>
      <c r="F396" s="66">
        <f>_xlfn.XLOOKUP(A396,Sheet2!A:A,Sheet2!C:C)</f>
        <v>26.1</v>
      </c>
      <c r="G396" s="66" t="s">
        <v>260</v>
      </c>
      <c r="H396" s="71" t="str">
        <f>_xlfn.DISPIMG("ID_D629CF2A6640442C9ACFB3134AED06C3",1)</f>
        <v>=DISPIMG("ID_D629CF2A6640442C9ACFB3134AED06C3",1)</v>
      </c>
    </row>
    <row r="397" ht="70" customHeight="1" spans="1:9">
      <c r="A397" s="66" t="s">
        <v>47</v>
      </c>
      <c r="B397" s="67" t="s">
        <v>262</v>
      </c>
      <c r="C397" s="66" t="s">
        <v>174</v>
      </c>
      <c r="D397" s="68">
        <v>0.271</v>
      </c>
      <c r="E397" s="69">
        <f>D397*_xlfn.XLOOKUP(A397,$A$13:$A$28,$D$13:$D$28)</f>
        <v>253330800</v>
      </c>
      <c r="F397" s="66">
        <f>_xlfn.XLOOKUP(A397,Sheet2!A:A,Sheet2!C:C)</f>
        <v>58.3</v>
      </c>
      <c r="G397" s="70" t="s">
        <v>263</v>
      </c>
      <c r="H397" s="71" t="str">
        <f>_xlfn.DISPIMG("ID_AE505C320782473AA200C9DD6E4D0DD0",1)</f>
        <v>=DISPIMG("ID_AE505C320782473AA200C9DD6E4D0DD0",1)</v>
      </c>
    </row>
    <row r="398" ht="66.85" hidden="1" spans="1:9">
      <c r="A398" s="66" t="s">
        <v>41</v>
      </c>
      <c r="B398" s="66" t="s">
        <v>264</v>
      </c>
      <c r="C398" s="66" t="s">
        <v>165</v>
      </c>
      <c r="D398" s="68">
        <v>0.253</v>
      </c>
      <c r="E398" s="69">
        <f>D398*_xlfn.XLOOKUP(A398,$A$13:$A$28,$D$13:$D$28)</f>
        <v>253000000</v>
      </c>
      <c r="F398" s="66">
        <f>_xlfn.XLOOKUP(A398,Sheet2!A:A,Sheet2!C:C)</f>
        <v>31.9</v>
      </c>
      <c r="G398" s="66" t="s">
        <v>260</v>
      </c>
      <c r="H398" s="71" t="str">
        <f>_xlfn.DISPIMG("ID_7695DFB181E2400982F0620DE275CED6",1)</f>
        <v>=DISPIMG("ID_7695DFB181E2400982F0620DE275CED6",1)</v>
      </c>
    </row>
    <row r="399" ht="77" hidden="1" customHeight="1" spans="1:9">
      <c r="A399" s="66" t="s">
        <v>53</v>
      </c>
      <c r="B399" s="67" t="s">
        <v>265</v>
      </c>
      <c r="C399" s="66" t="s">
        <v>181</v>
      </c>
      <c r="D399" s="68">
        <v>0.177</v>
      </c>
      <c r="E399" s="69">
        <f>D399*_xlfn.XLOOKUP(A399,$A$13:$A$28,$D$13:$D$28)</f>
        <v>150184500</v>
      </c>
      <c r="F399" s="66">
        <f>_xlfn.XLOOKUP(A399,Sheet2!A:A,Sheet2!C:C)</f>
        <v>38.1</v>
      </c>
      <c r="G399" s="66" t="s">
        <v>260</v>
      </c>
      <c r="H399" s="71" t="str">
        <f>_xlfn.DISPIMG("ID_B96F1C8AE6EB466CA071BDC58DBA2B68",1)</f>
        <v>=DISPIMG("ID_B96F1C8AE6EB466CA071BDC58DBA2B68",1)</v>
      </c>
    </row>
    <row r="400" ht="61.2" spans="1:9">
      <c r="A400" s="66" t="s">
        <v>59</v>
      </c>
      <c r="B400" s="66" t="s">
        <v>266</v>
      </c>
      <c r="C400" s="66" t="s">
        <v>190</v>
      </c>
      <c r="D400" s="68">
        <v>0.222</v>
      </c>
      <c r="E400" s="69">
        <f>D400*_xlfn.XLOOKUP(A400,$A$13:$A$28,$D$13:$D$28)</f>
        <v>133266600</v>
      </c>
      <c r="F400" s="66">
        <f>_xlfn.XLOOKUP(A400,Sheet2!A:A,Sheet2!C:C)</f>
        <v>69</v>
      </c>
      <c r="G400" s="72" t="s">
        <v>267</v>
      </c>
      <c r="H400" s="71" t="str">
        <f>_xlfn.DISPIMG("ID_92F0077745A940A8962DE1608CCE008F",1)</f>
        <v>=DISPIMG("ID_92F0077745A940A8962DE1608CCE008F",1)</v>
      </c>
    </row>
    <row r="401" ht="75" customHeight="1" spans="1:8">
      <c r="A401" s="66" t="s">
        <v>66</v>
      </c>
      <c r="B401" s="67" t="s">
        <v>268</v>
      </c>
      <c r="C401" s="66" t="s">
        <v>197</v>
      </c>
      <c r="D401" s="68">
        <v>0.27</v>
      </c>
      <c r="E401" s="69">
        <f>D401*_xlfn.XLOOKUP(A401,$A$13:$A$28,$D$13:$D$28)</f>
        <v>132084000</v>
      </c>
      <c r="F401" s="66">
        <f>_xlfn.XLOOKUP(A401,Sheet2!A:A,Sheet2!C:C)</f>
        <v>74.4</v>
      </c>
      <c r="G401" s="70" t="s">
        <v>263</v>
      </c>
      <c r="H401" s="71" t="str">
        <f>_xlfn.DISPIMG("ID_7BC7B78E60A44F989414EA71656E7511",1)</f>
        <v>=DISPIMG("ID_7BC7B78E60A44F989414EA71656E7511",1)</v>
      </c>
    </row>
    <row r="402" ht="62.3" hidden="1" spans="1:8">
      <c r="A402" s="66" t="s">
        <v>72</v>
      </c>
      <c r="B402" s="66" t="s">
        <v>269</v>
      </c>
      <c r="C402" s="66" t="s">
        <v>204</v>
      </c>
      <c r="D402" s="68">
        <v>0.287</v>
      </c>
      <c r="E402" s="69">
        <f>D402*_xlfn.XLOOKUP(A402,$A$13:$A$28,$D$13:$D$28)</f>
        <v>129551800</v>
      </c>
      <c r="F402" s="66">
        <f>_xlfn.XLOOKUP(A402,Sheet2!A:A,Sheet2!C:C)</f>
        <v>48.5</v>
      </c>
      <c r="G402" s="66" t="s">
        <v>260</v>
      </c>
      <c r="H402" s="71" t="str">
        <f>_xlfn.DISPIMG("ID_84A9194C760B4DE497C7025657CFC9C6",1)</f>
        <v>=DISPIMG("ID_84A9194C760B4DE497C7025657CFC9C6",1)</v>
      </c>
    </row>
    <row r="403" ht="68" customHeight="1" spans="1:8">
      <c r="A403" s="66" t="s">
        <v>78</v>
      </c>
      <c r="B403" s="66" t="s">
        <v>270</v>
      </c>
      <c r="C403" s="66" t="s">
        <v>245</v>
      </c>
      <c r="D403" s="68">
        <v>0.295</v>
      </c>
      <c r="E403" s="69">
        <f>D403*_xlfn.XLOOKUP(A403,$A$13:$A$28,$D$13:$D$28)</f>
        <v>83573500</v>
      </c>
      <c r="F403" s="66">
        <f>_xlfn.XLOOKUP(A403,Sheet2!A:A,Sheet2!C:C)</f>
        <v>86.1</v>
      </c>
      <c r="G403" s="72" t="s">
        <v>267</v>
      </c>
      <c r="H403" s="71" t="str">
        <f>_xlfn.DISPIMG("ID_CBB65E3E9B9144DDB554367061E817CB",1)</f>
        <v>=DISPIMG("ID_CBB65E3E9B9144DDB554367061E817CB",1)</v>
      </c>
    </row>
    <row r="404" ht="64.2" hidden="1" spans="1:8">
      <c r="A404" s="66" t="s">
        <v>84</v>
      </c>
      <c r="B404" s="67" t="s">
        <v>271</v>
      </c>
      <c r="C404" s="66" t="s">
        <v>212</v>
      </c>
      <c r="D404" s="68">
        <v>0.232</v>
      </c>
      <c r="E404" s="69">
        <f>D404*_xlfn.XLOOKUP(A404,$A$13:$A$28,$D$13:$D$28)</f>
        <v>49787200</v>
      </c>
      <c r="F404" s="66">
        <f>_xlfn.XLOOKUP(A404,Sheet2!A:A,Sheet2!C:C)</f>
        <v>41.9</v>
      </c>
      <c r="G404" s="66" t="s">
        <v>260</v>
      </c>
      <c r="H404" s="71" t="str">
        <f>_xlfn.DISPIMG("ID_26674AD0168E409D84E2FCC119A28DBA",1)</f>
        <v>=DISPIMG("ID_26674AD0168E409D84E2FCC119A28DBA",1)</v>
      </c>
    </row>
    <row r="405" ht="56" customHeight="1" spans="1:8">
      <c r="A405" s="66" t="s">
        <v>90</v>
      </c>
      <c r="B405" s="66" t="s">
        <v>272</v>
      </c>
      <c r="C405" s="66" t="s">
        <v>225</v>
      </c>
      <c r="D405" s="68">
        <v>0.228</v>
      </c>
      <c r="E405" s="69">
        <f>D405*_xlfn.XLOOKUP(A405,$A$13:$A$28,$D$13:$D$28)</f>
        <v>47355600</v>
      </c>
      <c r="F405" s="66">
        <f>_xlfn.XLOOKUP(A405,Sheet2!A:A,Sheet2!C:C)</f>
        <v>58.8</v>
      </c>
      <c r="G405" s="72" t="s">
        <v>267</v>
      </c>
      <c r="H405" s="71" t="str">
        <f>_xlfn.DISPIMG("ID_8B83448FBACE4D4BB34622BD2BDD010B",1)</f>
        <v>=DISPIMG("ID_8B83448FBACE4D4BB34622BD2BDD010B",1)</v>
      </c>
    </row>
    <row r="406" ht="57.8" spans="1:8">
      <c r="A406" s="66" t="s">
        <v>97</v>
      </c>
      <c r="B406" s="66" t="s">
        <v>273</v>
      </c>
      <c r="C406" s="66" t="s">
        <v>231</v>
      </c>
      <c r="D406" s="68">
        <v>0.231</v>
      </c>
      <c r="E406" s="69">
        <f>D406*_xlfn.XLOOKUP(A406,$A$13:$A$28,$D$13:$D$28)</f>
        <v>29822100</v>
      </c>
      <c r="F406" s="66">
        <f>_xlfn.XLOOKUP(A406,Sheet2!A:A,Sheet2!C:C)</f>
        <v>76.7</v>
      </c>
      <c r="G406" s="72" t="s">
        <v>267</v>
      </c>
      <c r="H406" s="71" t="str">
        <f>_xlfn.DISPIMG("ID_E45DD5B54F354BB2927C98C879374FAE",1)</f>
        <v>=DISPIMG("ID_E45DD5B54F354BB2927C98C879374FAE",1)</v>
      </c>
    </row>
    <row r="407" ht="55" customHeight="1" spans="1:8">
      <c r="A407" s="66" t="s">
        <v>102</v>
      </c>
      <c r="B407" s="66" t="s">
        <v>274</v>
      </c>
      <c r="C407" s="66" t="s">
        <v>238</v>
      </c>
      <c r="D407" s="68">
        <v>0.301</v>
      </c>
      <c r="E407" s="69">
        <f>D407*_xlfn.XLOOKUP(A407,$A$13:$A$28,$D$13:$D$28)</f>
        <v>29166900</v>
      </c>
      <c r="F407" s="66">
        <f>_xlfn.XLOOKUP(A407,Sheet2!A:A,Sheet2!C:C)</f>
        <v>71.9</v>
      </c>
      <c r="G407" s="72" t="s">
        <v>267</v>
      </c>
      <c r="H407" s="71" t="str">
        <f>_xlfn.DISPIMG("ID_9C31C25543064DF0958F42CC71084666",1)</f>
        <v>=DISPIMG("ID_9C31C25543064DF0958F42CC71084666",1)</v>
      </c>
    </row>
    <row r="408" spans="1:8">
      <c r="A408" s="66" t="s">
        <v>275</v>
      </c>
      <c r="B408" s="73" t="s">
        <v>272</v>
      </c>
      <c r="C408" s="73" t="s">
        <v>225</v>
      </c>
      <c r="D408" s="74">
        <v>0.23</v>
      </c>
      <c r="E408" s="69">
        <f>D408*_xlfn.XLOOKUP(A408,$A$13:$A$28,$D$13:$D$28)</f>
        <v>33511000</v>
      </c>
      <c r="F408" s="75">
        <v>58.8</v>
      </c>
      <c r="G408" s="72" t="s">
        <v>267</v>
      </c>
    </row>
    <row r="411" spans="1:8">
      <c r="A411" s="17" t="s">
        <v>276</v>
      </c>
    </row>
    <row r="412" spans="1:8">
      <c r="A412" s="17" t="s">
        <v>277</v>
      </c>
    </row>
    <row r="413" spans="1:8">
      <c r="H413" t="s">
        <v>278</v>
      </c>
    </row>
    <row r="414" s="14" customFormat="1" ht="20.4" spans="1:8">
      <c r="A414" s="3" t="s">
        <v>279</v>
      </c>
      <c r="B414" s="76"/>
      <c r="C414" s="76"/>
      <c r="F414" s="76"/>
    </row>
    <row r="415" s="14" customFormat="1" ht="16.2" spans="1:8">
      <c r="A415" s="4" t="s">
        <v>280</v>
      </c>
      <c r="B415" s="77" t="s">
        <v>281</v>
      </c>
      <c r="C415" s="77" t="s">
        <v>282</v>
      </c>
      <c r="D415" s="78" t="s">
        <v>283</v>
      </c>
      <c r="E415" s="78" t="s">
        <v>284</v>
      </c>
      <c r="F415" s="77" t="s">
        <v>285</v>
      </c>
    </row>
    <row r="416" s="14" customFormat="1" ht="15" spans="1:8">
      <c r="A416" s="79" t="s">
        <v>286</v>
      </c>
      <c r="B416" s="80">
        <v>7591058</v>
      </c>
      <c r="C416" s="80">
        <v>59.4</v>
      </c>
      <c r="D416" s="81">
        <v>10.54</v>
      </c>
      <c r="E416" s="1" t="s">
        <v>287</v>
      </c>
      <c r="F416" s="82">
        <v>58948</v>
      </c>
    </row>
    <row r="417" s="14" customFormat="1" ht="15" spans="1:6">
      <c r="A417" s="79" t="s">
        <v>288</v>
      </c>
      <c r="B417" s="80">
        <v>6897331</v>
      </c>
      <c r="C417" s="80">
        <v>102.16</v>
      </c>
      <c r="D417" s="81">
        <v>9.58</v>
      </c>
      <c r="E417" s="1" t="s">
        <v>289</v>
      </c>
      <c r="F417" s="82">
        <v>167509</v>
      </c>
    </row>
    <row r="418" s="14" customFormat="1" ht="15" spans="1:6">
      <c r="A418" s="79" t="s">
        <v>290</v>
      </c>
      <c r="B418" s="80">
        <v>6766405</v>
      </c>
      <c r="C418" s="80">
        <v>59.98</v>
      </c>
      <c r="D418" s="81">
        <v>9.4</v>
      </c>
      <c r="E418" s="1" t="s">
        <v>291</v>
      </c>
      <c r="F418" s="82">
        <v>93347</v>
      </c>
    </row>
    <row r="419" s="14" customFormat="1" ht="15" spans="1:6">
      <c r="A419" s="1" t="s">
        <v>292</v>
      </c>
      <c r="B419" s="82">
        <v>4572914</v>
      </c>
      <c r="C419" s="82">
        <v>57.53</v>
      </c>
      <c r="D419" s="81">
        <v>6.35</v>
      </c>
      <c r="E419" s="1" t="s">
        <v>293</v>
      </c>
      <c r="F419" s="82">
        <v>67765</v>
      </c>
    </row>
    <row r="420" s="14" customFormat="1" ht="15" spans="1:6">
      <c r="A420" s="1" t="s">
        <v>294</v>
      </c>
      <c r="B420" s="82">
        <v>3853232</v>
      </c>
      <c r="C420" s="82">
        <v>64.15</v>
      </c>
      <c r="D420" s="81">
        <v>5.35</v>
      </c>
      <c r="E420" s="1" t="s">
        <v>295</v>
      </c>
      <c r="F420" s="82">
        <v>36582</v>
      </c>
    </row>
    <row r="421" s="14" customFormat="1" ht="16.2" spans="1:6">
      <c r="A421" s="83" t="s">
        <v>296</v>
      </c>
      <c r="B421" s="76"/>
      <c r="C421" s="76"/>
      <c r="F421" s="76"/>
    </row>
    <row r="422" s="14" customFormat="1" spans="1:6">
      <c r="A422" s="5"/>
      <c r="B422" s="76"/>
      <c r="C422" s="76"/>
      <c r="F422" s="76"/>
    </row>
    <row r="423" s="14" customFormat="1" spans="1:6">
      <c r="A423" s="5"/>
      <c r="B423" s="76"/>
      <c r="C423" s="76"/>
      <c r="F423" s="76"/>
    </row>
    <row r="424" s="14" customFormat="1" ht="20.4" spans="1:6">
      <c r="A424" s="3" t="s">
        <v>297</v>
      </c>
      <c r="B424" s="5"/>
      <c r="C424" s="5"/>
      <c r="D424" s="5"/>
      <c r="E424" s="5"/>
      <c r="F424" s="5"/>
    </row>
    <row r="425" s="14" customFormat="1" ht="16.2" spans="1:6">
      <c r="A425" s="78" t="s">
        <v>280</v>
      </c>
      <c r="B425" s="78" t="s">
        <v>281</v>
      </c>
      <c r="C425" s="78" t="s">
        <v>282</v>
      </c>
      <c r="D425" s="78" t="s">
        <v>283</v>
      </c>
      <c r="E425" s="78" t="s">
        <v>284</v>
      </c>
      <c r="F425" s="78" t="s">
        <v>285</v>
      </c>
    </row>
    <row r="426" s="14" customFormat="1" ht="15" spans="1:6">
      <c r="A426" s="1" t="s">
        <v>298</v>
      </c>
      <c r="B426" s="81">
        <v>36271503</v>
      </c>
      <c r="C426" s="81">
        <v>59.97</v>
      </c>
      <c r="D426" s="81">
        <v>61.23</v>
      </c>
      <c r="E426" s="1" t="s">
        <v>299</v>
      </c>
      <c r="F426" s="81">
        <v>404826</v>
      </c>
    </row>
    <row r="427" s="14" customFormat="1" ht="15" spans="1:6">
      <c r="A427" s="1" t="s">
        <v>300</v>
      </c>
      <c r="B427" s="81">
        <v>5342642</v>
      </c>
      <c r="C427" s="81">
        <v>62.82</v>
      </c>
      <c r="D427" s="81">
        <v>9.02</v>
      </c>
      <c r="E427" s="1" t="s">
        <v>301</v>
      </c>
      <c r="F427" s="81">
        <v>94091</v>
      </c>
    </row>
    <row r="428" s="14" customFormat="1" ht="15" spans="1:6">
      <c r="A428" s="1" t="s">
        <v>302</v>
      </c>
      <c r="B428" s="81">
        <v>4255507</v>
      </c>
      <c r="C428" s="81">
        <v>51.69</v>
      </c>
      <c r="D428" s="81">
        <v>7.18</v>
      </c>
      <c r="E428" s="1" t="s">
        <v>303</v>
      </c>
      <c r="F428" s="81">
        <v>227815</v>
      </c>
    </row>
    <row r="429" s="14" customFormat="1" ht="15" spans="1:6">
      <c r="A429" s="1" t="s">
        <v>304</v>
      </c>
      <c r="B429" s="81">
        <v>1973591</v>
      </c>
      <c r="C429" s="81">
        <v>53.19</v>
      </c>
      <c r="D429" s="81">
        <v>3.33</v>
      </c>
      <c r="E429" s="1" t="s">
        <v>305</v>
      </c>
      <c r="F429" s="81">
        <v>95592</v>
      </c>
    </row>
    <row r="430" s="14" customFormat="1" ht="15" spans="1:6">
      <c r="A430" s="1" t="s">
        <v>306</v>
      </c>
      <c r="B430" s="81">
        <v>1929081</v>
      </c>
      <c r="C430" s="81">
        <v>76.63</v>
      </c>
      <c r="D430" s="81">
        <v>3.26</v>
      </c>
      <c r="E430" s="1" t="s">
        <v>307</v>
      </c>
      <c r="F430" s="81">
        <v>126022</v>
      </c>
    </row>
    <row r="431" s="14" customFormat="1" spans="1:6">
      <c r="A431" s="84" t="s">
        <v>308</v>
      </c>
    </row>
    <row r="432" s="15" customFormat="1" spans="1:6">
      <c r="A432" s="85"/>
    </row>
    <row r="433" s="14" customFormat="1" ht="20.4" spans="1:6">
      <c r="A433" s="3" t="s">
        <v>309</v>
      </c>
      <c r="B433" s="76"/>
      <c r="C433" s="76"/>
      <c r="F433" s="76"/>
    </row>
    <row r="434" s="14" customFormat="1" ht="16.2" spans="1:6">
      <c r="A434" s="4" t="s">
        <v>280</v>
      </c>
      <c r="B434" s="77" t="s">
        <v>281</v>
      </c>
      <c r="C434" s="77" t="s">
        <v>282</v>
      </c>
      <c r="D434" s="78" t="s">
        <v>283</v>
      </c>
      <c r="E434" s="78" t="s">
        <v>284</v>
      </c>
      <c r="F434" s="77" t="s">
        <v>285</v>
      </c>
    </row>
    <row r="435" s="14" customFormat="1" ht="15" spans="1:6">
      <c r="A435" s="1" t="s">
        <v>310</v>
      </c>
      <c r="B435" s="82">
        <v>5661782</v>
      </c>
      <c r="C435" s="82">
        <v>95.16</v>
      </c>
      <c r="D435" s="81">
        <v>27.99</v>
      </c>
      <c r="E435" s="1" t="s">
        <v>311</v>
      </c>
      <c r="F435" s="82">
        <v>81623</v>
      </c>
    </row>
    <row r="436" s="14" customFormat="1" ht="15" spans="1:6">
      <c r="A436" s="1" t="s">
        <v>312</v>
      </c>
      <c r="B436" s="82">
        <v>2070816</v>
      </c>
      <c r="C436" s="82">
        <v>57.53</v>
      </c>
      <c r="D436" s="81">
        <v>10.24</v>
      </c>
      <c r="E436" s="1" t="s">
        <v>313</v>
      </c>
      <c r="F436" s="82">
        <v>28571</v>
      </c>
    </row>
    <row r="437" s="14" customFormat="1" ht="15" spans="1:6">
      <c r="A437" s="1" t="s">
        <v>298</v>
      </c>
      <c r="B437" s="82">
        <v>1818837</v>
      </c>
      <c r="C437" s="82">
        <v>69.64</v>
      </c>
      <c r="D437" s="81">
        <v>8.99</v>
      </c>
      <c r="E437" s="1" t="s">
        <v>314</v>
      </c>
      <c r="F437" s="82">
        <v>51988</v>
      </c>
    </row>
    <row r="438" s="14" customFormat="1" ht="15" spans="1:6">
      <c r="A438" s="1" t="s">
        <v>315</v>
      </c>
      <c r="B438" s="82">
        <v>1774421</v>
      </c>
      <c r="C438" s="82">
        <v>59.86</v>
      </c>
      <c r="D438" s="81">
        <v>8.77</v>
      </c>
      <c r="E438" s="1" t="s">
        <v>316</v>
      </c>
      <c r="F438" s="82">
        <v>31434</v>
      </c>
    </row>
    <row r="439" s="14" customFormat="1" ht="15" spans="1:6">
      <c r="A439" s="1" t="s">
        <v>317</v>
      </c>
      <c r="B439" s="82">
        <v>1028815</v>
      </c>
      <c r="C439" s="82">
        <v>58.87</v>
      </c>
      <c r="D439" s="81">
        <v>5.09</v>
      </c>
      <c r="E439" s="1" t="s">
        <v>318</v>
      </c>
      <c r="F439" s="82">
        <v>32031</v>
      </c>
    </row>
    <row r="440" s="14" customFormat="1" ht="16.2" spans="1:6">
      <c r="A440" s="83" t="s">
        <v>319</v>
      </c>
      <c r="B440" s="76"/>
      <c r="C440" s="76"/>
      <c r="F440" s="76"/>
    </row>
    <row r="441" s="14" customFormat="1" ht="16.2" spans="1:6">
      <c r="A441" s="83"/>
      <c r="B441" s="76"/>
      <c r="C441" s="76"/>
      <c r="F441" s="76"/>
    </row>
    <row r="442" s="14" customFormat="1" ht="20.4" spans="1:6">
      <c r="A442" s="3" t="s">
        <v>320</v>
      </c>
      <c r="B442" s="76"/>
      <c r="C442" s="76"/>
      <c r="F442" s="76"/>
    </row>
    <row r="443" s="14" customFormat="1" ht="16.2" spans="1:6">
      <c r="A443" s="4" t="s">
        <v>280</v>
      </c>
      <c r="B443" s="77" t="s">
        <v>281</v>
      </c>
      <c r="C443" s="77" t="s">
        <v>282</v>
      </c>
      <c r="D443" s="78" t="s">
        <v>283</v>
      </c>
      <c r="E443" s="78" t="s">
        <v>284</v>
      </c>
      <c r="F443" s="77" t="s">
        <v>285</v>
      </c>
    </row>
    <row r="444" s="14" customFormat="1" ht="15" spans="1:6">
      <c r="A444" s="1" t="s">
        <v>321</v>
      </c>
      <c r="B444" s="82">
        <v>12744622</v>
      </c>
      <c r="C444" s="82">
        <v>54.1</v>
      </c>
      <c r="D444" s="81">
        <v>21.15</v>
      </c>
      <c r="E444" s="1" t="s">
        <v>322</v>
      </c>
      <c r="F444" s="82">
        <v>144044</v>
      </c>
    </row>
    <row r="445" s="14" customFormat="1" ht="15" spans="1:6">
      <c r="A445" s="1" t="s">
        <v>323</v>
      </c>
      <c r="B445" s="82">
        <v>6271080</v>
      </c>
      <c r="C445" s="82">
        <v>45.2</v>
      </c>
      <c r="D445" s="81">
        <v>10.41</v>
      </c>
      <c r="E445" s="1" t="s">
        <v>324</v>
      </c>
      <c r="F445" s="82">
        <v>50375</v>
      </c>
    </row>
    <row r="446" s="14" customFormat="1" ht="15" spans="1:6">
      <c r="A446" s="1" t="s">
        <v>290</v>
      </c>
      <c r="B446" s="82">
        <v>5890101</v>
      </c>
      <c r="C446" s="82">
        <v>49.51</v>
      </c>
      <c r="D446" s="81">
        <v>9.78</v>
      </c>
      <c r="E446" s="1" t="s">
        <v>325</v>
      </c>
      <c r="F446" s="82">
        <v>45001</v>
      </c>
    </row>
    <row r="447" s="14" customFormat="1" ht="15" spans="1:6">
      <c r="A447" s="1" t="s">
        <v>326</v>
      </c>
      <c r="B447" s="82">
        <v>5350168</v>
      </c>
      <c r="C447" s="82">
        <v>55.86</v>
      </c>
      <c r="D447" s="81">
        <v>8.88</v>
      </c>
      <c r="E447" s="1" t="s">
        <v>327</v>
      </c>
      <c r="F447" s="82">
        <v>52642</v>
      </c>
    </row>
    <row r="448" s="14" customFormat="1" ht="15" spans="1:6">
      <c r="A448" s="1" t="s">
        <v>328</v>
      </c>
      <c r="B448" s="82">
        <v>3684768</v>
      </c>
      <c r="C448" s="82">
        <v>50.01</v>
      </c>
      <c r="D448" s="81">
        <v>6.12</v>
      </c>
      <c r="E448" s="1" t="s">
        <v>329</v>
      </c>
      <c r="F448" s="82">
        <v>35500</v>
      </c>
    </row>
    <row r="449" s="14" customFormat="1" ht="16.2" spans="1:6">
      <c r="A449" s="83" t="s">
        <v>330</v>
      </c>
      <c r="B449" s="76"/>
      <c r="C449" s="76"/>
      <c r="F449" s="76"/>
    </row>
    <row r="450" s="14" customFormat="1" spans="1:6">
      <c r="A450" s="5"/>
      <c r="B450" s="76"/>
      <c r="C450" s="76"/>
      <c r="F450" s="76"/>
    </row>
    <row r="451" s="14" customFormat="1" ht="20.4" spans="1:6">
      <c r="A451" s="3" t="s">
        <v>331</v>
      </c>
      <c r="B451" s="86"/>
      <c r="C451" s="86"/>
      <c r="D451" s="86"/>
      <c r="E451" s="86"/>
      <c r="F451" s="86"/>
    </row>
    <row r="452" s="14" customFormat="1" ht="16.2" spans="1:6">
      <c r="A452" s="78" t="s">
        <v>280</v>
      </c>
      <c r="B452" s="78" t="s">
        <v>281</v>
      </c>
      <c r="C452" s="78" t="s">
        <v>282</v>
      </c>
      <c r="D452" s="78" t="s">
        <v>283</v>
      </c>
      <c r="E452" s="78" t="s">
        <v>284</v>
      </c>
      <c r="F452" s="78" t="s">
        <v>285</v>
      </c>
    </row>
    <row r="453" s="14" customFormat="1" ht="15" spans="1:6">
      <c r="A453" s="1" t="s">
        <v>332</v>
      </c>
      <c r="B453" s="81">
        <v>1970949</v>
      </c>
      <c r="C453" s="81">
        <v>56.56</v>
      </c>
      <c r="D453" s="81">
        <v>23.39</v>
      </c>
      <c r="E453" s="1" t="s">
        <v>333</v>
      </c>
      <c r="F453" s="81">
        <v>214720</v>
      </c>
    </row>
    <row r="454" s="14" customFormat="1" ht="15" spans="1:6">
      <c r="A454" s="1" t="s">
        <v>334</v>
      </c>
      <c r="B454" s="81">
        <v>1521097</v>
      </c>
      <c r="C454" s="81">
        <v>57.43</v>
      </c>
      <c r="D454" s="81">
        <v>18.06</v>
      </c>
      <c r="E454" s="1" t="s">
        <v>335</v>
      </c>
      <c r="F454" s="81">
        <v>140944</v>
      </c>
    </row>
    <row r="455" s="14" customFormat="1" ht="15" spans="1:6">
      <c r="A455" s="1" t="s">
        <v>336</v>
      </c>
      <c r="B455" s="81">
        <v>603388</v>
      </c>
      <c r="C455" s="81">
        <v>44</v>
      </c>
      <c r="D455" s="81">
        <v>7.16</v>
      </c>
      <c r="E455" s="1" t="s">
        <v>337</v>
      </c>
      <c r="F455" s="81">
        <v>55784</v>
      </c>
    </row>
    <row r="456" s="14" customFormat="1" ht="15" spans="1:6">
      <c r="A456" s="1" t="s">
        <v>338</v>
      </c>
      <c r="B456" s="81">
        <v>556076</v>
      </c>
      <c r="C456" s="81">
        <v>49.73</v>
      </c>
      <c r="D456" s="81">
        <v>6.6</v>
      </c>
      <c r="E456" s="1" t="s">
        <v>339</v>
      </c>
      <c r="F456" s="81">
        <v>134581</v>
      </c>
    </row>
    <row r="457" s="14" customFormat="1" ht="15" spans="1:6">
      <c r="A457" s="1" t="s">
        <v>340</v>
      </c>
      <c r="B457" s="81">
        <v>394859</v>
      </c>
      <c r="C457" s="81">
        <v>47.12</v>
      </c>
      <c r="D457" s="81">
        <v>4.69</v>
      </c>
      <c r="E457" s="1" t="s">
        <v>341</v>
      </c>
      <c r="F457" s="81">
        <v>19976</v>
      </c>
    </row>
    <row r="458" s="14" customFormat="1" spans="1:6">
      <c r="A458" s="84" t="s">
        <v>342</v>
      </c>
    </row>
    <row r="459" s="14" customFormat="1" spans="1:6">
      <c r="A459" s="5"/>
      <c r="B459" s="76"/>
      <c r="C459" s="76"/>
      <c r="F459" s="76"/>
    </row>
    <row r="460" s="14" customFormat="1" ht="20.4" spans="1:6">
      <c r="A460" s="3" t="s">
        <v>343</v>
      </c>
      <c r="B460" s="76"/>
      <c r="C460" s="76"/>
      <c r="F460" s="76"/>
    </row>
    <row r="461" s="14" customFormat="1" ht="16.2" spans="1:6">
      <c r="A461" s="4" t="s">
        <v>280</v>
      </c>
      <c r="B461" s="77" t="s">
        <v>281</v>
      </c>
      <c r="C461" s="77" t="s">
        <v>282</v>
      </c>
      <c r="D461" s="78" t="s">
        <v>283</v>
      </c>
      <c r="E461" s="78" t="s">
        <v>284</v>
      </c>
      <c r="F461" s="77" t="s">
        <v>285</v>
      </c>
    </row>
    <row r="462" s="14" customFormat="1" ht="15" spans="1:6">
      <c r="A462" s="1" t="s">
        <v>344</v>
      </c>
      <c r="B462" s="82">
        <v>1127136</v>
      </c>
      <c r="C462" s="82">
        <v>40.71</v>
      </c>
      <c r="D462" s="81">
        <v>45.12</v>
      </c>
      <c r="E462" s="1" t="s">
        <v>345</v>
      </c>
      <c r="F462" s="82">
        <v>30552</v>
      </c>
    </row>
    <row r="463" s="14" customFormat="1" ht="15" spans="1:6">
      <c r="A463" s="1" t="s">
        <v>346</v>
      </c>
      <c r="B463" s="82">
        <v>635632</v>
      </c>
      <c r="C463" s="82">
        <v>37.23</v>
      </c>
      <c r="D463" s="81">
        <v>25.44</v>
      </c>
      <c r="E463" s="1" t="s">
        <v>347</v>
      </c>
      <c r="F463" s="82">
        <v>26513</v>
      </c>
    </row>
    <row r="464" s="14" customFormat="1" ht="15" spans="1:6">
      <c r="A464" s="1" t="s">
        <v>348</v>
      </c>
      <c r="B464" s="82">
        <v>134229</v>
      </c>
      <c r="C464" s="82">
        <v>41.1</v>
      </c>
      <c r="D464" s="81">
        <v>5.37</v>
      </c>
      <c r="E464" s="1" t="s">
        <v>349</v>
      </c>
      <c r="F464" s="82">
        <v>1747</v>
      </c>
    </row>
    <row r="465" s="14" customFormat="1" ht="15" spans="1:6">
      <c r="A465" s="1" t="s">
        <v>350</v>
      </c>
      <c r="B465" s="82">
        <v>115204</v>
      </c>
      <c r="C465" s="82">
        <v>30.82</v>
      </c>
      <c r="D465" s="81">
        <v>4.61</v>
      </c>
      <c r="E465" s="1" t="s">
        <v>351</v>
      </c>
      <c r="F465" s="82">
        <v>14441</v>
      </c>
    </row>
    <row r="466" s="14" customFormat="1" ht="15" spans="1:6">
      <c r="A466" s="1" t="s">
        <v>352</v>
      </c>
      <c r="B466" s="82">
        <v>84479</v>
      </c>
      <c r="C466" s="82">
        <v>36.79</v>
      </c>
      <c r="D466" s="81">
        <v>3.38</v>
      </c>
      <c r="E466" s="1" t="s">
        <v>353</v>
      </c>
      <c r="F466" s="82">
        <v>8580</v>
      </c>
    </row>
    <row r="467" s="14" customFormat="1" ht="16.2" spans="1:6">
      <c r="A467" s="83" t="s">
        <v>354</v>
      </c>
      <c r="B467" s="76"/>
      <c r="C467" s="76"/>
      <c r="F467" s="76"/>
    </row>
    <row r="468" s="14" customFormat="1" spans="1:6">
      <c r="A468" s="5"/>
      <c r="B468" s="76"/>
      <c r="C468" s="76"/>
      <c r="F468" s="76"/>
    </row>
    <row r="469" s="14" customFormat="1" ht="20.4" spans="1:6">
      <c r="A469" s="3" t="s">
        <v>355</v>
      </c>
      <c r="B469" s="76"/>
      <c r="C469" s="76"/>
      <c r="F469" s="76"/>
    </row>
    <row r="470" s="14" customFormat="1" ht="16.2" spans="1:6">
      <c r="A470" s="4" t="s">
        <v>280</v>
      </c>
      <c r="B470" s="77" t="s">
        <v>281</v>
      </c>
      <c r="C470" s="77" t="s">
        <v>282</v>
      </c>
      <c r="D470" s="78" t="s">
        <v>283</v>
      </c>
      <c r="E470" s="78" t="s">
        <v>284</v>
      </c>
      <c r="F470" s="77" t="s">
        <v>285</v>
      </c>
    </row>
    <row r="471" s="14" customFormat="1" ht="15" spans="1:6">
      <c r="A471" s="1" t="s">
        <v>356</v>
      </c>
      <c r="B471" s="82">
        <v>3958997</v>
      </c>
      <c r="C471" s="82">
        <v>49.38</v>
      </c>
      <c r="D471" s="81">
        <v>16</v>
      </c>
      <c r="E471" s="1" t="s">
        <v>357</v>
      </c>
      <c r="F471" s="82">
        <v>30280</v>
      </c>
    </row>
    <row r="472" s="14" customFormat="1" ht="15" spans="1:6">
      <c r="A472" s="1" t="s">
        <v>358</v>
      </c>
      <c r="B472" s="82">
        <v>3666095</v>
      </c>
      <c r="C472" s="82">
        <v>29.05</v>
      </c>
      <c r="D472" s="81">
        <v>14.82</v>
      </c>
      <c r="E472" s="1" t="s">
        <v>359</v>
      </c>
      <c r="F472" s="82">
        <v>49548</v>
      </c>
    </row>
    <row r="473" s="14" customFormat="1" ht="15" spans="1:6">
      <c r="A473" s="1" t="s">
        <v>360</v>
      </c>
      <c r="B473" s="82">
        <v>3462855</v>
      </c>
      <c r="C473" s="82">
        <v>39.69</v>
      </c>
      <c r="D473" s="81">
        <v>14</v>
      </c>
      <c r="E473" s="1" t="s">
        <v>361</v>
      </c>
      <c r="F473" s="82">
        <v>18715</v>
      </c>
    </row>
    <row r="474" s="14" customFormat="1" ht="15" spans="1:6">
      <c r="A474" s="1" t="s">
        <v>362</v>
      </c>
      <c r="B474" s="82">
        <v>2861641</v>
      </c>
      <c r="C474" s="82">
        <v>37.8</v>
      </c>
      <c r="D474" s="81">
        <v>11.57</v>
      </c>
      <c r="E474" s="1" t="s">
        <v>363</v>
      </c>
      <c r="F474" s="82">
        <v>23571</v>
      </c>
    </row>
    <row r="475" s="14" customFormat="1" ht="15" spans="1:6">
      <c r="A475" s="1" t="s">
        <v>364</v>
      </c>
      <c r="B475" s="82">
        <v>1380211</v>
      </c>
      <c r="C475" s="82">
        <v>49.01</v>
      </c>
      <c r="D475" s="81">
        <v>5.58</v>
      </c>
      <c r="E475" s="1" t="s">
        <v>365</v>
      </c>
      <c r="F475" s="82">
        <v>28527</v>
      </c>
    </row>
    <row r="477" s="14" customFormat="1" ht="20.4" spans="1:6">
      <c r="A477" s="3" t="s">
        <v>366</v>
      </c>
      <c r="B477" s="76"/>
      <c r="C477" s="76"/>
      <c r="F477" s="76"/>
    </row>
    <row r="478" s="14" customFormat="1" ht="16.2" spans="1:6">
      <c r="A478" s="4" t="s">
        <v>280</v>
      </c>
      <c r="B478" s="77" t="s">
        <v>281</v>
      </c>
      <c r="C478" s="77" t="s">
        <v>282</v>
      </c>
      <c r="D478" s="78" t="s">
        <v>283</v>
      </c>
      <c r="E478" s="78" t="s">
        <v>284</v>
      </c>
      <c r="F478" s="77" t="s">
        <v>285</v>
      </c>
    </row>
    <row r="479" s="14" customFormat="1" ht="15" spans="1:6">
      <c r="A479" s="1" t="s">
        <v>367</v>
      </c>
      <c r="B479" s="82">
        <v>6079</v>
      </c>
      <c r="C479" s="82">
        <v>43.43</v>
      </c>
      <c r="D479" s="81">
        <v>46.22</v>
      </c>
      <c r="E479" s="1" t="s">
        <v>368</v>
      </c>
      <c r="F479" s="82">
        <v>1371</v>
      </c>
    </row>
    <row r="480" s="14" customFormat="1" ht="15" spans="1:6">
      <c r="A480" s="1" t="s">
        <v>369</v>
      </c>
      <c r="B480" s="82">
        <v>5789</v>
      </c>
      <c r="C480" s="82">
        <v>133.7</v>
      </c>
      <c r="D480" s="81">
        <v>44.02</v>
      </c>
      <c r="E480" s="1" t="s">
        <v>370</v>
      </c>
      <c r="F480" s="82">
        <v>2878</v>
      </c>
    </row>
    <row r="481" s="14" customFormat="1" ht="15" spans="1:6">
      <c r="A481" s="1" t="s">
        <v>371</v>
      </c>
      <c r="B481" s="82">
        <v>1205</v>
      </c>
      <c r="C481" s="82">
        <v>43.47</v>
      </c>
      <c r="D481" s="81">
        <v>9.16</v>
      </c>
      <c r="E481" s="1" t="s">
        <v>372</v>
      </c>
      <c r="F481" s="82">
        <v>879</v>
      </c>
    </row>
    <row r="482" s="14" customFormat="1" ht="15" spans="1:6">
      <c r="A482" s="1" t="s">
        <v>373</v>
      </c>
      <c r="B482" s="82">
        <v>79</v>
      </c>
      <c r="C482" s="82">
        <v>39.98</v>
      </c>
      <c r="D482" s="81">
        <v>0.6</v>
      </c>
      <c r="E482" s="1" t="s">
        <v>374</v>
      </c>
      <c r="F482" s="82">
        <v>79</v>
      </c>
    </row>
    <row r="483" s="14" customFormat="1" ht="16.2" spans="1:6">
      <c r="A483" s="83" t="s">
        <v>375</v>
      </c>
      <c r="B483" s="76"/>
      <c r="C483" s="76"/>
      <c r="F483" s="76"/>
    </row>
    <row r="484" s="15" customFormat="1" ht="16.2" spans="1:6">
      <c r="A484" s="87"/>
      <c r="B484" s="88"/>
      <c r="C484" s="88"/>
      <c r="F484" s="88"/>
    </row>
    <row r="485" s="14" customFormat="1" ht="20.4" hidden="1" spans="1:6">
      <c r="A485" s="3" t="s">
        <v>376</v>
      </c>
      <c r="B485" s="76"/>
      <c r="C485" s="76"/>
      <c r="F485" s="76"/>
    </row>
    <row r="486" s="14" customFormat="1" ht="16.2" hidden="1" spans="1:6">
      <c r="A486" s="4" t="s">
        <v>280</v>
      </c>
      <c r="B486" s="77" t="s">
        <v>281</v>
      </c>
      <c r="C486" s="77" t="s">
        <v>282</v>
      </c>
      <c r="D486" s="78" t="s">
        <v>283</v>
      </c>
      <c r="E486" s="78" t="s">
        <v>284</v>
      </c>
      <c r="F486" s="77" t="s">
        <v>285</v>
      </c>
    </row>
    <row r="487" s="14" customFormat="1" ht="15" hidden="1" spans="1:6">
      <c r="A487" s="1" t="s">
        <v>310</v>
      </c>
      <c r="B487" s="82">
        <v>39837</v>
      </c>
      <c r="C487" s="82">
        <v>44.28</v>
      </c>
      <c r="D487" s="81">
        <v>14.45</v>
      </c>
      <c r="E487" s="1" t="s">
        <v>377</v>
      </c>
      <c r="F487" s="82">
        <v>2989</v>
      </c>
    </row>
    <row r="488" s="14" customFormat="1" ht="15" hidden="1" spans="1:6">
      <c r="A488" s="1" t="s">
        <v>378</v>
      </c>
      <c r="B488" s="82">
        <v>33904</v>
      </c>
      <c r="C488" s="82">
        <v>35.57</v>
      </c>
      <c r="D488" s="81">
        <v>12.3</v>
      </c>
      <c r="E488" s="1" t="s">
        <v>379</v>
      </c>
      <c r="F488" s="82">
        <v>6741</v>
      </c>
    </row>
    <row r="489" s="14" customFormat="1" ht="15" hidden="1" spans="1:6">
      <c r="A489" s="1" t="s">
        <v>380</v>
      </c>
      <c r="B489" s="82">
        <v>25148</v>
      </c>
      <c r="C489" s="82">
        <v>95.87</v>
      </c>
      <c r="D489" s="81">
        <v>9.12</v>
      </c>
      <c r="E489" s="1" t="s">
        <v>381</v>
      </c>
      <c r="F489" s="82">
        <v>6924</v>
      </c>
    </row>
    <row r="490" s="14" customFormat="1" ht="15" hidden="1" spans="1:6">
      <c r="A490" s="1" t="s">
        <v>382</v>
      </c>
      <c r="B490" s="82">
        <v>19166</v>
      </c>
      <c r="C490" s="82">
        <v>47.76</v>
      </c>
      <c r="D490" s="81">
        <v>6.95</v>
      </c>
      <c r="E490" s="1" t="s">
        <v>383</v>
      </c>
      <c r="F490" s="82">
        <v>2437</v>
      </c>
    </row>
    <row r="491" s="14" customFormat="1" ht="15" hidden="1" spans="1:6">
      <c r="A491" s="1" t="s">
        <v>384</v>
      </c>
      <c r="B491" s="82">
        <v>18654</v>
      </c>
      <c r="C491" s="82">
        <v>54.07</v>
      </c>
      <c r="D491" s="81">
        <v>6.77</v>
      </c>
      <c r="E491" s="1" t="s">
        <v>385</v>
      </c>
      <c r="F491" s="82">
        <v>1982</v>
      </c>
    </row>
    <row r="492" s="14" customFormat="1" ht="16.2" hidden="1" spans="1:6">
      <c r="A492" s="83" t="s">
        <v>386</v>
      </c>
      <c r="B492" s="76"/>
      <c r="C492" s="76"/>
      <c r="F492" s="76"/>
    </row>
    <row r="493" s="14" customFormat="1" ht="16.2" hidden="1" spans="1:6">
      <c r="A493" s="83"/>
      <c r="B493" s="76"/>
      <c r="C493" s="76"/>
      <c r="F493" s="76"/>
    </row>
    <row r="494" s="14" customFormat="1" ht="20.4" hidden="1" spans="1:6">
      <c r="A494" s="3" t="s">
        <v>387</v>
      </c>
      <c r="B494" s="76"/>
      <c r="C494" s="76"/>
      <c r="F494" s="76"/>
    </row>
    <row r="495" s="14" customFormat="1" ht="16.2" hidden="1" spans="1:6">
      <c r="A495" s="4" t="s">
        <v>280</v>
      </c>
      <c r="B495" s="77" t="s">
        <v>281</v>
      </c>
      <c r="C495" s="77" t="s">
        <v>282</v>
      </c>
      <c r="D495" s="78" t="s">
        <v>283</v>
      </c>
      <c r="E495" s="78" t="s">
        <v>284</v>
      </c>
      <c r="F495" s="77" t="s">
        <v>285</v>
      </c>
    </row>
    <row r="496" s="14" customFormat="1" ht="15" hidden="1" spans="1:6">
      <c r="A496" s="1" t="s">
        <v>388</v>
      </c>
      <c r="B496" s="82">
        <v>12300807</v>
      </c>
      <c r="C496" s="82">
        <v>45.38</v>
      </c>
      <c r="D496" s="81">
        <v>17.53</v>
      </c>
      <c r="E496" s="1" t="s">
        <v>389</v>
      </c>
      <c r="F496" s="82">
        <v>387698</v>
      </c>
    </row>
    <row r="497" s="14" customFormat="1" ht="15" hidden="1" spans="1:6">
      <c r="A497" s="1" t="s">
        <v>390</v>
      </c>
      <c r="B497" s="82">
        <v>10335389</v>
      </c>
      <c r="C497" s="82">
        <v>48.87</v>
      </c>
      <c r="D497" s="81">
        <v>14.73</v>
      </c>
      <c r="E497" s="1" t="s">
        <v>391</v>
      </c>
      <c r="F497" s="82">
        <v>151191</v>
      </c>
    </row>
    <row r="498" s="14" customFormat="1" ht="15" hidden="1" spans="1:6">
      <c r="A498" s="1" t="s">
        <v>392</v>
      </c>
      <c r="B498" s="82">
        <v>5980048</v>
      </c>
      <c r="C498" s="82">
        <v>48.89</v>
      </c>
      <c r="D498" s="81">
        <v>8.52</v>
      </c>
      <c r="E498" s="1" t="s">
        <v>393</v>
      </c>
      <c r="F498" s="82">
        <v>161824</v>
      </c>
    </row>
    <row r="499" s="14" customFormat="1" ht="15" hidden="1" spans="1:6">
      <c r="A499" s="1" t="s">
        <v>290</v>
      </c>
      <c r="B499" s="82">
        <v>4887407</v>
      </c>
      <c r="C499" s="82">
        <v>44.93</v>
      </c>
      <c r="D499" s="81">
        <v>6.97</v>
      </c>
      <c r="E499" s="1" t="s">
        <v>394</v>
      </c>
      <c r="F499" s="82">
        <v>36692</v>
      </c>
    </row>
    <row r="500" s="14" customFormat="1" ht="15" hidden="1" spans="1:6">
      <c r="A500" s="1" t="s">
        <v>395</v>
      </c>
      <c r="B500" s="82">
        <v>3143362</v>
      </c>
      <c r="C500" s="82">
        <v>75.41</v>
      </c>
      <c r="D500" s="81">
        <v>4.48</v>
      </c>
      <c r="E500" s="1" t="s">
        <v>396</v>
      </c>
      <c r="F500" s="82">
        <v>91640</v>
      </c>
    </row>
    <row r="501" s="14" customFormat="1" ht="16.2" hidden="1" spans="1:6">
      <c r="A501" s="83" t="s">
        <v>397</v>
      </c>
      <c r="B501" s="76"/>
      <c r="C501" s="76"/>
      <c r="F501" s="76"/>
    </row>
    <row r="502" s="14" customFormat="1" hidden="1" spans="1:6">
      <c r="A502" s="5"/>
      <c r="B502" s="76"/>
      <c r="C502" s="76"/>
      <c r="F502" s="76"/>
    </row>
    <row r="503" s="14" customFormat="1" hidden="1" spans="1:6">
      <c r="A503" s="5"/>
      <c r="B503" s="76"/>
      <c r="C503" s="76"/>
      <c r="F503" s="76"/>
    </row>
    <row r="504" s="14" customFormat="1" hidden="1"/>
    <row r="505" s="14" customFormat="1" ht="20.4" hidden="1" spans="1:6">
      <c r="A505" s="3" t="s">
        <v>398</v>
      </c>
      <c r="B505" s="76"/>
      <c r="C505" s="76"/>
      <c r="F505" s="76"/>
    </row>
    <row r="506" s="14" customFormat="1" ht="16.2" hidden="1" spans="1:6">
      <c r="A506" s="4" t="s">
        <v>280</v>
      </c>
      <c r="B506" s="77" t="s">
        <v>281</v>
      </c>
      <c r="C506" s="77" t="s">
        <v>282</v>
      </c>
      <c r="D506" s="78" t="s">
        <v>283</v>
      </c>
      <c r="E506" s="78" t="s">
        <v>284</v>
      </c>
      <c r="F506" s="77" t="s">
        <v>285</v>
      </c>
    </row>
    <row r="507" s="14" customFormat="1" ht="15" hidden="1" spans="1:6">
      <c r="A507" s="1" t="s">
        <v>388</v>
      </c>
      <c r="B507" s="82">
        <v>1909575</v>
      </c>
      <c r="C507" s="82">
        <v>45.63</v>
      </c>
      <c r="D507" s="81">
        <v>12.85</v>
      </c>
      <c r="E507" s="1" t="s">
        <v>399</v>
      </c>
      <c r="F507" s="82">
        <v>48834</v>
      </c>
    </row>
    <row r="508" s="14" customFormat="1" ht="15" hidden="1" spans="1:6">
      <c r="A508" s="1" t="s">
        <v>328</v>
      </c>
      <c r="B508" s="82">
        <v>1511719</v>
      </c>
      <c r="C508" s="82">
        <v>43.98</v>
      </c>
      <c r="D508" s="81">
        <v>10.18</v>
      </c>
      <c r="E508" s="1" t="s">
        <v>400</v>
      </c>
      <c r="F508" s="82">
        <v>22131</v>
      </c>
    </row>
    <row r="509" s="14" customFormat="1" ht="15" hidden="1" spans="1:6">
      <c r="A509" s="1" t="s">
        <v>401</v>
      </c>
      <c r="B509" s="82">
        <v>1118473</v>
      </c>
      <c r="C509" s="82">
        <v>43.37</v>
      </c>
      <c r="D509" s="81">
        <v>7.53</v>
      </c>
      <c r="E509" s="1" t="s">
        <v>402</v>
      </c>
      <c r="F509" s="82">
        <v>26191</v>
      </c>
    </row>
    <row r="510" s="14" customFormat="1" ht="15" hidden="1" spans="1:6">
      <c r="A510" s="1" t="s">
        <v>290</v>
      </c>
      <c r="B510" s="82">
        <v>1017560</v>
      </c>
      <c r="C510" s="82">
        <v>46.74</v>
      </c>
      <c r="D510" s="81">
        <v>6.85</v>
      </c>
      <c r="E510" s="1" t="s">
        <v>403</v>
      </c>
      <c r="F510" s="82">
        <v>19959</v>
      </c>
    </row>
    <row r="511" s="14" customFormat="1" ht="15" hidden="1" spans="1:6">
      <c r="A511" s="1" t="s">
        <v>404</v>
      </c>
      <c r="B511" s="82">
        <v>772782</v>
      </c>
      <c r="C511" s="82">
        <v>46.7</v>
      </c>
      <c r="D511" s="81">
        <v>5.2</v>
      </c>
      <c r="E511" s="1" t="s">
        <v>405</v>
      </c>
      <c r="F511" s="82">
        <v>26106</v>
      </c>
    </row>
    <row r="512" s="14" customFormat="1" ht="16.2" hidden="1" spans="1:6">
      <c r="A512" s="83" t="s">
        <v>406</v>
      </c>
      <c r="B512" s="76"/>
      <c r="C512" s="76"/>
      <c r="F512" s="76"/>
    </row>
    <row r="513" s="14" customFormat="1" hidden="1" spans="1:6">
      <c r="A513" s="5"/>
      <c r="B513" s="76"/>
      <c r="C513" s="76"/>
      <c r="F513" s="76"/>
    </row>
    <row r="514" s="14" customFormat="1" hidden="1" spans="1:6">
      <c r="A514" s="5"/>
      <c r="B514" s="76"/>
      <c r="C514" s="76"/>
      <c r="F514" s="76"/>
    </row>
    <row r="515" s="14" customFormat="1" ht="20.4" hidden="1" spans="1:6">
      <c r="A515" s="3" t="s">
        <v>407</v>
      </c>
      <c r="B515" s="5"/>
      <c r="C515" s="5"/>
      <c r="D515" s="5"/>
      <c r="E515" s="5"/>
      <c r="F515" s="5"/>
    </row>
    <row r="516" s="14" customFormat="1" ht="16.2" hidden="1" spans="1:6">
      <c r="A516" s="78" t="s">
        <v>280</v>
      </c>
      <c r="B516" s="78" t="s">
        <v>281</v>
      </c>
      <c r="C516" s="78" t="s">
        <v>282</v>
      </c>
      <c r="D516" s="78" t="s">
        <v>283</v>
      </c>
      <c r="E516" s="78" t="s">
        <v>284</v>
      </c>
      <c r="F516" s="78" t="s">
        <v>285</v>
      </c>
    </row>
    <row r="517" s="14" customFormat="1" ht="15" hidden="1" spans="1:6">
      <c r="A517" s="1" t="s">
        <v>388</v>
      </c>
      <c r="B517" s="81">
        <v>7369336</v>
      </c>
      <c r="C517" s="81">
        <v>40.61</v>
      </c>
      <c r="D517" s="81">
        <v>25</v>
      </c>
      <c r="E517" s="1" t="s">
        <v>408</v>
      </c>
      <c r="F517" s="81">
        <v>214592</v>
      </c>
    </row>
    <row r="518" s="14" customFormat="1" ht="15" hidden="1" spans="1:6">
      <c r="A518" s="1" t="s">
        <v>409</v>
      </c>
      <c r="B518" s="81">
        <v>1905333</v>
      </c>
      <c r="C518" s="81">
        <v>39.44</v>
      </c>
      <c r="D518" s="81">
        <v>6.46</v>
      </c>
      <c r="E518" s="1" t="s">
        <v>410</v>
      </c>
      <c r="F518" s="81">
        <v>113731</v>
      </c>
    </row>
    <row r="519" s="14" customFormat="1" ht="15" hidden="1" spans="1:6">
      <c r="A519" s="1" t="s">
        <v>411</v>
      </c>
      <c r="B519" s="81">
        <v>1802699</v>
      </c>
      <c r="C519" s="81">
        <v>42.96</v>
      </c>
      <c r="D519" s="81">
        <v>6.12</v>
      </c>
      <c r="E519" s="1" t="s">
        <v>412</v>
      </c>
      <c r="F519" s="81">
        <v>356041</v>
      </c>
    </row>
    <row r="520" s="14" customFormat="1" ht="15" hidden="1" spans="1:6">
      <c r="A520" s="1" t="s">
        <v>413</v>
      </c>
      <c r="B520" s="81">
        <v>1657992</v>
      </c>
      <c r="C520" s="81">
        <v>49.88</v>
      </c>
      <c r="D520" s="81">
        <v>5.63</v>
      </c>
      <c r="E520" s="1" t="s">
        <v>414</v>
      </c>
      <c r="F520" s="81">
        <v>351909</v>
      </c>
    </row>
    <row r="521" s="14" customFormat="1" ht="15" hidden="1" spans="1:6">
      <c r="A521" s="1" t="s">
        <v>404</v>
      </c>
      <c r="B521" s="81">
        <v>1489541</v>
      </c>
      <c r="C521" s="81">
        <v>37.96</v>
      </c>
      <c r="D521" s="81">
        <v>5.05</v>
      </c>
      <c r="E521" s="1" t="s">
        <v>415</v>
      </c>
      <c r="F521" s="81">
        <v>79699</v>
      </c>
    </row>
    <row r="522" s="14" customFormat="1" hidden="1" spans="1:6">
      <c r="A522" s="84" t="s">
        <v>416</v>
      </c>
    </row>
    <row r="523" s="14" customFormat="1" hidden="1" spans="1:6">
      <c r="A523" s="5"/>
      <c r="B523" s="76"/>
      <c r="C523" s="76"/>
      <c r="F523" s="76"/>
    </row>
    <row r="524" s="14" customFormat="1" ht="20.4" hidden="1" spans="1:6">
      <c r="A524" s="3" t="s">
        <v>417</v>
      </c>
      <c r="B524" s="76"/>
      <c r="C524" s="76"/>
      <c r="F524" s="76"/>
    </row>
    <row r="525" s="14" customFormat="1" ht="16.2" hidden="1" spans="1:6">
      <c r="A525" s="4" t="s">
        <v>280</v>
      </c>
      <c r="B525" s="77" t="s">
        <v>281</v>
      </c>
      <c r="C525" s="77" t="s">
        <v>282</v>
      </c>
      <c r="D525" s="78" t="s">
        <v>283</v>
      </c>
      <c r="E525" s="78" t="s">
        <v>284</v>
      </c>
      <c r="F525" s="77" t="s">
        <v>285</v>
      </c>
    </row>
    <row r="526" s="14" customFormat="1" ht="15" hidden="1" spans="1:6">
      <c r="A526" s="1" t="s">
        <v>418</v>
      </c>
      <c r="B526" s="82">
        <v>3689253</v>
      </c>
      <c r="C526" s="82">
        <v>38.67</v>
      </c>
      <c r="D526" s="81">
        <v>6.31</v>
      </c>
      <c r="E526" s="1" t="s">
        <v>419</v>
      </c>
      <c r="F526" s="82">
        <v>77200</v>
      </c>
    </row>
    <row r="527" s="14" customFormat="1" ht="15" hidden="1" spans="1:6">
      <c r="A527" s="1" t="s">
        <v>420</v>
      </c>
      <c r="B527" s="82">
        <v>3453139</v>
      </c>
      <c r="C527" s="82">
        <v>29.08</v>
      </c>
      <c r="D527" s="81">
        <v>5.91</v>
      </c>
      <c r="E527" s="1" t="s">
        <v>421</v>
      </c>
      <c r="F527" s="82">
        <v>120436</v>
      </c>
    </row>
    <row r="528" s="14" customFormat="1" ht="15" hidden="1" spans="1:6">
      <c r="A528" s="1" t="s">
        <v>422</v>
      </c>
      <c r="B528" s="82">
        <v>3378132</v>
      </c>
      <c r="C528" s="82">
        <v>28.9</v>
      </c>
      <c r="D528" s="81">
        <v>5.78</v>
      </c>
      <c r="E528" s="1" t="s">
        <v>423</v>
      </c>
      <c r="F528" s="82">
        <v>53539</v>
      </c>
    </row>
    <row r="529" s="14" customFormat="1" ht="15" hidden="1" spans="1:6">
      <c r="A529" s="1" t="s">
        <v>424</v>
      </c>
      <c r="B529" s="82">
        <v>2918708</v>
      </c>
      <c r="C529" s="82">
        <v>31.93</v>
      </c>
      <c r="D529" s="81">
        <v>4.99</v>
      </c>
      <c r="E529" s="1" t="s">
        <v>425</v>
      </c>
      <c r="F529" s="82">
        <v>68471</v>
      </c>
    </row>
    <row r="530" s="14" customFormat="1" ht="15" hidden="1" spans="1:6">
      <c r="A530" s="1" t="s">
        <v>426</v>
      </c>
      <c r="B530" s="82">
        <v>2280963</v>
      </c>
      <c r="C530" s="82">
        <v>35.16</v>
      </c>
      <c r="D530" s="81">
        <v>3.9</v>
      </c>
      <c r="E530" s="1" t="s">
        <v>427</v>
      </c>
      <c r="F530" s="82">
        <v>203864</v>
      </c>
    </row>
    <row r="531" s="14" customFormat="1" ht="16.2" hidden="1" spans="1:6">
      <c r="A531" s="83" t="s">
        <v>428</v>
      </c>
      <c r="B531" s="76"/>
      <c r="C531" s="76"/>
      <c r="F531" s="76"/>
    </row>
    <row r="532" s="14" customFormat="1" hidden="1" spans="1:6">
      <c r="A532" s="5"/>
      <c r="B532" s="76"/>
      <c r="C532" s="76"/>
      <c r="F532" s="76"/>
    </row>
    <row r="533" s="14" customFormat="1" ht="20.4" hidden="1" spans="1:6">
      <c r="A533" s="3" t="s">
        <v>429</v>
      </c>
      <c r="B533" s="76"/>
      <c r="C533" s="76"/>
      <c r="F533" s="76"/>
    </row>
    <row r="534" s="14" customFormat="1" ht="16.2" hidden="1" spans="1:6">
      <c r="A534" s="4" t="s">
        <v>280</v>
      </c>
      <c r="B534" s="77" t="s">
        <v>281</v>
      </c>
      <c r="C534" s="77" t="s">
        <v>282</v>
      </c>
      <c r="D534" s="78" t="s">
        <v>283</v>
      </c>
      <c r="E534" s="78" t="s">
        <v>284</v>
      </c>
      <c r="F534" s="77" t="s">
        <v>285</v>
      </c>
    </row>
    <row r="535" s="14" customFormat="1" ht="15" hidden="1" spans="1:6">
      <c r="A535" s="1" t="s">
        <v>430</v>
      </c>
      <c r="B535" s="82">
        <v>14675199</v>
      </c>
      <c r="C535" s="82">
        <v>143.91</v>
      </c>
      <c r="D535" s="81">
        <v>27.62</v>
      </c>
      <c r="E535" s="1" t="s">
        <v>431</v>
      </c>
      <c r="F535" s="82">
        <v>629621</v>
      </c>
    </row>
    <row r="536" s="14" customFormat="1" ht="15" hidden="1" spans="1:6">
      <c r="A536" s="1" t="s">
        <v>432</v>
      </c>
      <c r="B536" s="82">
        <v>8947002</v>
      </c>
      <c r="C536" s="82">
        <v>179.04</v>
      </c>
      <c r="D536" s="81">
        <v>16.84</v>
      </c>
      <c r="E536" s="1" t="s">
        <v>433</v>
      </c>
      <c r="F536" s="82">
        <v>120576</v>
      </c>
    </row>
    <row r="537" s="14" customFormat="1" ht="15" hidden="1" spans="1:6">
      <c r="A537" s="1" t="s">
        <v>434</v>
      </c>
      <c r="B537" s="82">
        <v>7008589</v>
      </c>
      <c r="C537" s="82">
        <v>125.39</v>
      </c>
      <c r="D537" s="81">
        <v>13.19</v>
      </c>
      <c r="E537" s="1" t="s">
        <v>435</v>
      </c>
      <c r="F537" s="82">
        <v>368906</v>
      </c>
    </row>
    <row r="538" s="14" customFormat="1" ht="15" hidden="1" spans="1:6">
      <c r="A538" s="1" t="s">
        <v>436</v>
      </c>
      <c r="B538" s="82">
        <v>3108871</v>
      </c>
      <c r="C538" s="82">
        <v>122.97</v>
      </c>
      <c r="D538" s="81">
        <v>5.85</v>
      </c>
      <c r="E538" s="1" t="s">
        <v>437</v>
      </c>
      <c r="F538" s="82">
        <v>166735</v>
      </c>
    </row>
    <row r="539" s="14" customFormat="1" ht="15" hidden="1" spans="1:6">
      <c r="A539" s="1" t="s">
        <v>310</v>
      </c>
      <c r="B539" s="82">
        <v>2175439</v>
      </c>
      <c r="C539" s="82">
        <v>129.42</v>
      </c>
      <c r="D539" s="81">
        <v>4.09</v>
      </c>
      <c r="E539" s="1" t="s">
        <v>438</v>
      </c>
      <c r="F539" s="82">
        <v>90262</v>
      </c>
    </row>
    <row r="540" s="14" customFormat="1" ht="16.2" hidden="1" spans="1:6">
      <c r="A540" s="83" t="s">
        <v>439</v>
      </c>
      <c r="B540" s="76"/>
      <c r="C540" s="76"/>
      <c r="F540" s="76"/>
    </row>
    <row r="541" s="14" customFormat="1" hidden="1" spans="1:6">
      <c r="A541" s="5"/>
      <c r="B541" s="76"/>
      <c r="C541" s="76"/>
      <c r="F541" s="76"/>
    </row>
    <row r="542" hidden="1"/>
    <row r="543" spans="1:6">
      <c r="A543" s="17" t="s">
        <v>440</v>
      </c>
    </row>
    <row r="544" spans="1:6">
      <c r="A544" t="s">
        <v>441</v>
      </c>
    </row>
    <row r="545" s="14" customFormat="1" ht="20.4" spans="1:11">
      <c r="A545" s="3" t="s">
        <v>442</v>
      </c>
      <c r="C545" s="76"/>
      <c r="D545" s="76"/>
      <c r="G545" s="89"/>
      <c r="H545" s="89"/>
      <c r="I545" s="89"/>
      <c r="J545" s="89"/>
    </row>
    <row r="546" s="14" customFormat="1" ht="16.2" spans="1:11">
      <c r="A546" s="4" t="s">
        <v>443</v>
      </c>
      <c r="B546" s="78" t="s">
        <v>280</v>
      </c>
      <c r="C546" s="77" t="s">
        <v>444</v>
      </c>
      <c r="D546" s="77" t="s">
        <v>282</v>
      </c>
      <c r="E546" s="78" t="s">
        <v>283</v>
      </c>
      <c r="F546" s="78" t="s">
        <v>445</v>
      </c>
      <c r="G546" s="78" t="s">
        <v>446</v>
      </c>
      <c r="H546" s="78" t="s">
        <v>447</v>
      </c>
      <c r="I546" s="78" t="s">
        <v>448</v>
      </c>
      <c r="J546" s="78" t="s">
        <v>449</v>
      </c>
      <c r="K546" s="78" t="s">
        <v>450</v>
      </c>
    </row>
    <row r="547" s="14" customFormat="1" ht="108" customHeight="1" spans="1:11">
      <c r="A547" s="1" t="s">
        <v>291</v>
      </c>
      <c r="B547" s="1" t="s">
        <v>290</v>
      </c>
      <c r="C547" s="82">
        <v>726735</v>
      </c>
      <c r="D547" s="82">
        <v>59.35</v>
      </c>
      <c r="E547" s="81">
        <v>1.01</v>
      </c>
      <c r="F547" s="16" t="str">
        <f>_xlfn.DISPIMG("ID_383078866FE04BE3B5A75AD6E9A2EFBE",1)</f>
        <v>=DISPIMG("ID_383078866FE04BE3B5A75AD6E9A2EFBE",1)</v>
      </c>
      <c r="G547" s="16" t="s">
        <v>451</v>
      </c>
      <c r="H547" s="90" t="s">
        <v>452</v>
      </c>
      <c r="I547" s="90" t="s">
        <v>453</v>
      </c>
      <c r="J547" s="90" t="s">
        <v>454</v>
      </c>
      <c r="K547" s="90" t="s">
        <v>455</v>
      </c>
    </row>
    <row r="548" s="14" customFormat="1" ht="108" customHeight="1" spans="1:11">
      <c r="A548" s="1" t="s">
        <v>289</v>
      </c>
      <c r="B548" s="1" t="s">
        <v>288</v>
      </c>
      <c r="C548" s="82">
        <v>675725</v>
      </c>
      <c r="D548" s="82">
        <v>120.05</v>
      </c>
      <c r="E548" s="81">
        <v>0.94</v>
      </c>
      <c r="F548" s="16" t="str">
        <f>_xlfn.DISPIMG("ID_BC1BB24AF18A4668A9A88F43247D040A",1)</f>
        <v>=DISPIMG("ID_BC1BB24AF18A4668A9A88F43247D040A",1)</v>
      </c>
      <c r="G548" s="16" t="s">
        <v>456</v>
      </c>
      <c r="H548" s="90" t="s">
        <v>457</v>
      </c>
      <c r="I548" s="90" t="s">
        <v>458</v>
      </c>
      <c r="J548" s="90" t="s">
        <v>459</v>
      </c>
      <c r="K548" s="90" t="s">
        <v>460</v>
      </c>
    </row>
    <row r="549" s="14" customFormat="1" ht="108" customHeight="1" spans="1:11">
      <c r="A549" s="1" t="s">
        <v>461</v>
      </c>
      <c r="B549" s="1" t="s">
        <v>462</v>
      </c>
      <c r="C549" s="82">
        <v>539802</v>
      </c>
      <c r="D549" s="82">
        <v>73.48</v>
      </c>
      <c r="E549" s="81">
        <v>0.75</v>
      </c>
      <c r="F549" s="16" t="str">
        <f>_xlfn.DISPIMG("ID_0C5A6EFDDB3542A59E782B01C81A7403",1)</f>
        <v>=DISPIMG("ID_0C5A6EFDDB3542A59E782B01C81A7403",1)</v>
      </c>
      <c r="G549" s="16" t="s">
        <v>463</v>
      </c>
      <c r="H549" s="91" t="s">
        <v>464</v>
      </c>
      <c r="I549" s="90" t="s">
        <v>465</v>
      </c>
      <c r="J549" s="90" t="s">
        <v>466</v>
      </c>
      <c r="K549" s="90" t="s">
        <v>467</v>
      </c>
    </row>
    <row r="550" s="14" customFormat="1" ht="108" customHeight="1" spans="1:11">
      <c r="A550" s="1" t="s">
        <v>468</v>
      </c>
      <c r="B550" s="1" t="s">
        <v>462</v>
      </c>
      <c r="C550" s="82">
        <v>495619</v>
      </c>
      <c r="D550" s="82">
        <v>73.45</v>
      </c>
      <c r="E550" s="81">
        <v>0.69</v>
      </c>
      <c r="F550" s="16" t="str">
        <f>_xlfn.DISPIMG("ID_748AF0DED515463F8B0E40DBF9576728",1)</f>
        <v>=DISPIMG("ID_748AF0DED515463F8B0E40DBF9576728",1)</v>
      </c>
      <c r="G550" s="16" t="s">
        <v>463</v>
      </c>
      <c r="H550" s="91"/>
      <c r="I550" s="90" t="s">
        <v>465</v>
      </c>
      <c r="J550" s="90" t="s">
        <v>466</v>
      </c>
      <c r="K550" s="90" t="s">
        <v>467</v>
      </c>
    </row>
    <row r="551" s="14" customFormat="1" ht="108" customHeight="1" spans="1:11">
      <c r="A551" s="1" t="s">
        <v>469</v>
      </c>
      <c r="B551" s="1" t="s">
        <v>470</v>
      </c>
      <c r="C551" s="82">
        <v>485571</v>
      </c>
      <c r="D551" s="82">
        <v>61.52</v>
      </c>
      <c r="E551" s="81">
        <v>0.67</v>
      </c>
      <c r="F551" s="16" t="str">
        <f>_xlfn.DISPIMG("ID_5C0FAFAE76EB4EC7A70CAC11DAACA99F",1)</f>
        <v>=DISPIMG("ID_5C0FAFAE76EB4EC7A70CAC11DAACA99F",1)</v>
      </c>
      <c r="G551" s="16" t="s">
        <v>451</v>
      </c>
      <c r="H551" s="90" t="s">
        <v>471</v>
      </c>
      <c r="I551" s="90" t="s">
        <v>472</v>
      </c>
      <c r="J551" s="90" t="s">
        <v>473</v>
      </c>
      <c r="K551" s="90" t="s">
        <v>474</v>
      </c>
    </row>
    <row r="552" s="14" customFormat="1" spans="1:11">
      <c r="A552" s="2" t="s">
        <v>475</v>
      </c>
      <c r="C552" s="76"/>
      <c r="D552" s="76"/>
      <c r="F552" s="14" t="e">
        <v>#N/A</v>
      </c>
      <c r="G552" s="89" t="s">
        <v>476</v>
      </c>
      <c r="H552" s="89" t="s">
        <v>476</v>
      </c>
      <c r="I552" s="89" t="s">
        <v>476</v>
      </c>
      <c r="J552" s="89" t="s">
        <v>476</v>
      </c>
    </row>
    <row r="554" s="14" customFormat="1" ht="20.4" hidden="1" spans="1:11">
      <c r="A554" s="3" t="s">
        <v>477</v>
      </c>
      <c r="C554" s="76"/>
      <c r="D554" s="76"/>
    </row>
    <row r="555" s="14" customFormat="1" ht="16.2" hidden="1" spans="1:11">
      <c r="A555" s="4" t="s">
        <v>443</v>
      </c>
      <c r="B555" s="78" t="s">
        <v>280</v>
      </c>
      <c r="C555" s="77" t="s">
        <v>444</v>
      </c>
      <c r="D555" s="77" t="s">
        <v>282</v>
      </c>
      <c r="E555" s="78" t="s">
        <v>283</v>
      </c>
      <c r="F555" s="92" t="s">
        <v>445</v>
      </c>
      <c r="G555" s="92" t="s">
        <v>447</v>
      </c>
      <c r="H555" s="92" t="s">
        <v>448</v>
      </c>
      <c r="I555" s="92" t="s">
        <v>449</v>
      </c>
      <c r="J555" s="92" t="s">
        <v>450</v>
      </c>
    </row>
    <row r="556" s="14" customFormat="1" ht="82" hidden="1" customHeight="1" spans="1:11">
      <c r="A556" s="1" t="s">
        <v>389</v>
      </c>
      <c r="B556" s="1" t="s">
        <v>388</v>
      </c>
      <c r="C556" s="82">
        <v>1059526</v>
      </c>
      <c r="D556" s="82">
        <v>45.83</v>
      </c>
      <c r="E556" s="81">
        <v>1.51</v>
      </c>
      <c r="F556" s="16" t="str">
        <f>_xlfn.DISPIMG("ID_D60F5A661B9940FFB0491C36B7E03E5A",1)</f>
        <v>=DISPIMG("ID_D60F5A661B9940FFB0491C36B7E03E5A",1)</v>
      </c>
      <c r="G556" s="93" t="s">
        <v>478</v>
      </c>
      <c r="H556" s="94" t="s">
        <v>479</v>
      </c>
      <c r="I556" s="94" t="s">
        <v>480</v>
      </c>
      <c r="J556" s="94" t="s">
        <v>481</v>
      </c>
    </row>
    <row r="557" s="14" customFormat="1" ht="82" hidden="1" customHeight="1" spans="1:11">
      <c r="A557" s="1" t="s">
        <v>482</v>
      </c>
      <c r="B557" s="1" t="s">
        <v>388</v>
      </c>
      <c r="C557" s="82">
        <v>1024134</v>
      </c>
      <c r="D557" s="82">
        <v>44.23</v>
      </c>
      <c r="E557" s="81">
        <v>1.46</v>
      </c>
      <c r="F557" s="16" t="str">
        <f>_xlfn.DISPIMG("ID_E8BA86425E4F45E1B70B71655C8283F9",1)</f>
        <v>=DISPIMG("ID_E8BA86425E4F45E1B70B71655C8283F9",1)</v>
      </c>
      <c r="G557" s="93"/>
      <c r="H557" s="95"/>
      <c r="I557" s="95"/>
      <c r="J557" s="95"/>
    </row>
    <row r="558" s="14" customFormat="1" ht="82" hidden="1" customHeight="1" spans="1:11">
      <c r="A558" s="1" t="s">
        <v>483</v>
      </c>
      <c r="B558" s="1" t="s">
        <v>388</v>
      </c>
      <c r="C558" s="82">
        <v>740432</v>
      </c>
      <c r="D558" s="82">
        <v>46.7</v>
      </c>
      <c r="E558" s="81">
        <v>1.06</v>
      </c>
      <c r="F558" s="16" t="str">
        <f>_xlfn.DISPIMG("ID_B31BE0BA04764D22BD7C8DFF4AF4FA0B",1)</f>
        <v>=DISPIMG("ID_B31BE0BA04764D22BD7C8DFF4AF4FA0B",1)</v>
      </c>
      <c r="G558" s="93"/>
      <c r="H558" s="95"/>
      <c r="I558" s="95"/>
      <c r="J558" s="95"/>
    </row>
    <row r="559" s="14" customFormat="1" ht="82" hidden="1" customHeight="1" spans="1:11">
      <c r="A559" s="1" t="s">
        <v>484</v>
      </c>
      <c r="B559" s="1" t="s">
        <v>388</v>
      </c>
      <c r="C559" s="82">
        <v>704084</v>
      </c>
      <c r="D559" s="82">
        <v>45.88</v>
      </c>
      <c r="E559" s="81">
        <v>1</v>
      </c>
      <c r="F559" s="16" t="str">
        <f>_xlfn.DISPIMG("ID_D4225F61CA43469086DCF36805613222",1)</f>
        <v>=DISPIMG("ID_D4225F61CA43469086DCF36805613222",1)</v>
      </c>
      <c r="G559" s="93"/>
      <c r="H559" s="96"/>
      <c r="I559" s="96"/>
      <c r="J559" s="96"/>
    </row>
    <row r="560" s="14" customFormat="1" ht="82" hidden="1" customHeight="1" spans="1:11">
      <c r="A560" s="1" t="s">
        <v>391</v>
      </c>
      <c r="B560" s="1" t="s">
        <v>390</v>
      </c>
      <c r="C560" s="82">
        <v>666725</v>
      </c>
      <c r="D560" s="82">
        <v>43.83</v>
      </c>
      <c r="E560" s="81">
        <v>0.95</v>
      </c>
      <c r="F560" s="16" t="str">
        <f>_xlfn.DISPIMG("ID_83ED44AB69644CEBB098D9CCD35846C2",1)</f>
        <v>=DISPIMG("ID_83ED44AB69644CEBB098D9CCD35846C2",1)</v>
      </c>
      <c r="G560" s="90" t="s">
        <v>485</v>
      </c>
      <c r="H560" s="90" t="s">
        <v>486</v>
      </c>
      <c r="I560" s="90" t="s">
        <v>487</v>
      </c>
      <c r="J560" s="90" t="s">
        <v>460</v>
      </c>
    </row>
    <row r="561" s="14" customFormat="1" hidden="1" spans="1:11">
      <c r="A561" s="2" t="s">
        <v>488</v>
      </c>
      <c r="C561" s="76"/>
      <c r="D561" s="76"/>
      <c r="F561" s="14" t="e">
        <v>#N/A</v>
      </c>
      <c r="G561" s="89" t="s">
        <v>476</v>
      </c>
      <c r="H561" s="89" t="s">
        <v>476</v>
      </c>
      <c r="I561" s="89" t="s">
        <v>476</v>
      </c>
      <c r="J561" s="89" t="s">
        <v>476</v>
      </c>
    </row>
    <row r="562" s="14" customFormat="1" ht="20.4" spans="1:11">
      <c r="A562" s="3" t="s">
        <v>489</v>
      </c>
      <c r="C562" s="76"/>
      <c r="D562" s="76"/>
      <c r="F562" s="14" t="e">
        <v>#N/A</v>
      </c>
      <c r="G562" s="89" t="s">
        <v>476</v>
      </c>
      <c r="H562" s="89" t="s">
        <v>476</v>
      </c>
      <c r="I562" s="89" t="s">
        <v>476</v>
      </c>
      <c r="J562" s="89" t="s">
        <v>476</v>
      </c>
    </row>
    <row r="563" s="14" customFormat="1" ht="16.2" spans="1:11">
      <c r="A563" s="4" t="s">
        <v>443</v>
      </c>
      <c r="B563" s="78" t="s">
        <v>280</v>
      </c>
      <c r="C563" s="77" t="s">
        <v>444</v>
      </c>
      <c r="D563" s="77" t="s">
        <v>282</v>
      </c>
      <c r="E563" s="78" t="s">
        <v>283</v>
      </c>
      <c r="F563" s="78" t="s">
        <v>445</v>
      </c>
      <c r="G563" s="97" t="s">
        <v>446</v>
      </c>
      <c r="H563" s="98" t="s">
        <v>447</v>
      </c>
      <c r="I563" s="98" t="s">
        <v>448</v>
      </c>
      <c r="J563" s="98" t="s">
        <v>449</v>
      </c>
      <c r="K563" s="98" t="s">
        <v>450</v>
      </c>
    </row>
    <row r="564" s="14" customFormat="1" ht="67" customHeight="1" spans="1:11">
      <c r="A564" s="1" t="s">
        <v>299</v>
      </c>
      <c r="B564" s="1" t="s">
        <v>298</v>
      </c>
      <c r="C564" s="82">
        <v>404826</v>
      </c>
      <c r="D564" s="82">
        <v>93.29</v>
      </c>
      <c r="E564" s="81">
        <v>0.68</v>
      </c>
      <c r="F564" s="14" t="str">
        <f>_xlfn.DISPIMG("ID_A954FE9843F5449BBD16BF867D11A834",1)</f>
        <v>=DISPIMG("ID_A954FE9843F5449BBD16BF867D11A834",1)</v>
      </c>
      <c r="G564" s="99" t="s">
        <v>490</v>
      </c>
      <c r="H564" s="100" t="s">
        <v>491</v>
      </c>
      <c r="I564" s="100" t="s">
        <v>492</v>
      </c>
      <c r="J564" s="100" t="s">
        <v>493</v>
      </c>
      <c r="K564" s="100" t="s">
        <v>494</v>
      </c>
    </row>
    <row r="565" s="14" customFormat="1" ht="67" customHeight="1" spans="1:11">
      <c r="A565" s="1" t="s">
        <v>495</v>
      </c>
      <c r="B565" s="1" t="s">
        <v>298</v>
      </c>
      <c r="C565" s="82">
        <v>380194</v>
      </c>
      <c r="D565" s="82">
        <v>42.77</v>
      </c>
      <c r="E565" s="81">
        <v>0.64</v>
      </c>
      <c r="F565" s="14" t="str">
        <f>_xlfn.DISPIMG("ID_23DE40705A9F4E63A4C9783CD810DCD0",1)</f>
        <v>=DISPIMG("ID_23DE40705A9F4E63A4C9783CD810DCD0",1)</v>
      </c>
      <c r="G565" s="99" t="s">
        <v>490</v>
      </c>
      <c r="H565" s="100" t="s">
        <v>496</v>
      </c>
      <c r="I565" s="100" t="s">
        <v>497</v>
      </c>
      <c r="J565" s="100" t="s">
        <v>498</v>
      </c>
      <c r="K565" s="100" t="s">
        <v>499</v>
      </c>
    </row>
    <row r="566" s="14" customFormat="1" ht="67" customHeight="1" spans="1:11">
      <c r="A566" s="1" t="s">
        <v>500</v>
      </c>
      <c r="B566" s="1" t="s">
        <v>298</v>
      </c>
      <c r="C566" s="82">
        <v>331404</v>
      </c>
      <c r="D566" s="82">
        <v>91.88</v>
      </c>
      <c r="E566" s="81">
        <v>0.56</v>
      </c>
      <c r="F566" s="14" t="str">
        <f>_xlfn.DISPIMG("ID_3308DAE698C64A909EC151443D369B8C",1)</f>
        <v>=DISPIMG("ID_3308DAE698C64A909EC151443D369B8C",1)</v>
      </c>
      <c r="G566" s="99" t="s">
        <v>490</v>
      </c>
      <c r="H566" s="100"/>
      <c r="I566" s="100"/>
      <c r="J566" s="100"/>
      <c r="K566" s="100"/>
    </row>
    <row r="567" s="14" customFormat="1" ht="67" customHeight="1" spans="1:11">
      <c r="A567" s="1" t="s">
        <v>501</v>
      </c>
      <c r="B567" s="1" t="s">
        <v>298</v>
      </c>
      <c r="C567" s="82">
        <v>329311</v>
      </c>
      <c r="D567" s="82">
        <v>58.45</v>
      </c>
      <c r="E567" s="81">
        <v>0.56</v>
      </c>
      <c r="F567" s="14" t="str">
        <f>_xlfn.DISPIMG("ID_58F7FE68303646CCA925FD8CCE022180",1)</f>
        <v>=DISPIMG("ID_58F7FE68303646CCA925FD8CCE022180",1)</v>
      </c>
      <c r="G567" s="99" t="s">
        <v>490</v>
      </c>
      <c r="H567" s="100" t="s">
        <v>502</v>
      </c>
      <c r="I567" s="100" t="s">
        <v>503</v>
      </c>
      <c r="J567" s="100" t="s">
        <v>504</v>
      </c>
      <c r="K567" s="100" t="s">
        <v>481</v>
      </c>
    </row>
    <row r="568" s="14" customFormat="1" ht="67" customHeight="1" spans="1:11">
      <c r="A568" s="1" t="s">
        <v>505</v>
      </c>
      <c r="B568" s="1" t="s">
        <v>298</v>
      </c>
      <c r="C568" s="82">
        <v>321793</v>
      </c>
      <c r="D568" s="82">
        <v>50.57</v>
      </c>
      <c r="E568" s="81">
        <v>0.54</v>
      </c>
      <c r="F568" s="14" t="str">
        <f>_xlfn.DISPIMG("ID_C9008BF6032149E0A026C2397C957D65",1)</f>
        <v>=DISPIMG("ID_C9008BF6032149E0A026C2397C957D65",1)</v>
      </c>
      <c r="G568" s="99" t="s">
        <v>506</v>
      </c>
      <c r="H568" s="100" t="s">
        <v>507</v>
      </c>
      <c r="I568" s="100" t="s">
        <v>508</v>
      </c>
      <c r="J568" s="100" t="s">
        <v>509</v>
      </c>
      <c r="K568" s="100" t="s">
        <v>494</v>
      </c>
    </row>
    <row r="569" s="14" customFormat="1" spans="1:11">
      <c r="A569" s="2" t="s">
        <v>510</v>
      </c>
      <c r="C569" s="76"/>
      <c r="D569" s="76"/>
      <c r="F569" s="14" t="e">
        <v>#N/A</v>
      </c>
      <c r="H569" s="89" t="s">
        <v>476</v>
      </c>
      <c r="I569" s="89" t="s">
        <v>476</v>
      </c>
      <c r="J569" s="89" t="s">
        <v>476</v>
      </c>
      <c r="K569" s="89" t="s">
        <v>476</v>
      </c>
    </row>
    <row r="570" s="14" customFormat="1" spans="1:11">
      <c r="A570" s="5"/>
      <c r="C570" s="76"/>
      <c r="D570" s="76"/>
      <c r="F570" s="14">
        <v>0</v>
      </c>
      <c r="H570" s="89">
        <v>0</v>
      </c>
      <c r="I570" s="89">
        <v>0</v>
      </c>
      <c r="J570" s="89">
        <v>0</v>
      </c>
      <c r="K570" s="89">
        <v>0</v>
      </c>
    </row>
    <row r="571" s="14" customFormat="1" ht="20.4" spans="1:11">
      <c r="A571" s="3" t="s">
        <v>511</v>
      </c>
      <c r="C571" s="76"/>
      <c r="D571" s="76"/>
      <c r="H571" s="14" t="str">
        <f>IFERROR(_xlfn.XLOOKUP($A571,#REF!,#REF!),"")</f>
        <v/>
      </c>
      <c r="I571" s="14" t="str">
        <f>IFERROR(_xlfn.XLOOKUP($A571,#REF!,#REF!),"")</f>
        <v/>
      </c>
      <c r="J571" s="14" t="str">
        <f>IFERROR(_xlfn.XLOOKUP($A571,#REF!,#REF!),"")</f>
        <v/>
      </c>
      <c r="K571" s="14" t="str">
        <f>IFERROR(_xlfn.XLOOKUP($A571,#REF!,#REF!),"")</f>
        <v/>
      </c>
    </row>
    <row r="572" s="14" customFormat="1" ht="16.2" spans="1:11">
      <c r="A572" s="4" t="s">
        <v>443</v>
      </c>
      <c r="B572" s="78" t="s">
        <v>280</v>
      </c>
      <c r="C572" s="77" t="s">
        <v>444</v>
      </c>
      <c r="D572" s="77" t="s">
        <v>282</v>
      </c>
      <c r="E572" s="78" t="s">
        <v>283</v>
      </c>
      <c r="F572" s="101" t="s">
        <v>445</v>
      </c>
      <c r="G572" s="101"/>
      <c r="H572" s="102" t="s">
        <v>447</v>
      </c>
      <c r="I572" s="102" t="s">
        <v>448</v>
      </c>
      <c r="J572" s="102" t="s">
        <v>449</v>
      </c>
      <c r="K572" s="102" t="s">
        <v>450</v>
      </c>
    </row>
    <row r="573" s="14" customFormat="1" ht="76" customHeight="1" spans="1:11">
      <c r="A573" s="1" t="s">
        <v>311</v>
      </c>
      <c r="B573" s="1" t="s">
        <v>310</v>
      </c>
      <c r="C573" s="82">
        <v>311253</v>
      </c>
      <c r="D573" s="82">
        <v>117.17</v>
      </c>
      <c r="E573" s="81">
        <v>1.54</v>
      </c>
      <c r="F573" s="90" t="str">
        <f>_xlfn.DISPIMG("ID_B9C0183ECFE848708E0AC744CA41800C",1)</f>
        <v>=DISPIMG("ID_B9C0183ECFE848708E0AC744CA41800C",1)</v>
      </c>
      <c r="G573" s="16" t="s">
        <v>490</v>
      </c>
      <c r="H573" s="103" t="s">
        <v>512</v>
      </c>
      <c r="I573" s="104" t="s">
        <v>513</v>
      </c>
      <c r="J573" s="105" t="s">
        <v>514</v>
      </c>
      <c r="K573" s="106" t="s">
        <v>515</v>
      </c>
    </row>
    <row r="574" s="14" customFormat="1" ht="76" customHeight="1" spans="1:11">
      <c r="A574" s="1" t="s">
        <v>516</v>
      </c>
      <c r="B574" s="1" t="s">
        <v>517</v>
      </c>
      <c r="C574" s="82">
        <v>282688</v>
      </c>
      <c r="D574" s="82">
        <v>58.32</v>
      </c>
      <c r="E574" s="81">
        <v>1.4</v>
      </c>
      <c r="F574" s="90" t="str">
        <f>_xlfn.DISPIMG("ID_87799F10474C477AB4DE2867CDDE8271",1)</f>
        <v>=DISPIMG("ID_87799F10474C477AB4DE2867CDDE8271",1)</v>
      </c>
      <c r="G574" s="16" t="s">
        <v>518</v>
      </c>
      <c r="H574" s="103" t="s">
        <v>519</v>
      </c>
      <c r="I574" s="104" t="s">
        <v>520</v>
      </c>
      <c r="J574" s="105" t="s">
        <v>521</v>
      </c>
      <c r="K574" s="106" t="s">
        <v>522</v>
      </c>
    </row>
    <row r="575" s="14" customFormat="1" ht="76" customHeight="1" spans="1:11">
      <c r="A575" s="1" t="s">
        <v>523</v>
      </c>
      <c r="B575" s="1" t="s">
        <v>517</v>
      </c>
      <c r="C575" s="82">
        <v>259019</v>
      </c>
      <c r="D575" s="82">
        <v>58.77</v>
      </c>
      <c r="E575" s="81">
        <v>1.28</v>
      </c>
      <c r="F575" s="90" t="str">
        <f>_xlfn.DISPIMG("ID_9B8863227E764635B8CE3A8CDE04E87B",1)</f>
        <v>=DISPIMG("ID_9B8863227E764635B8CE3A8CDE04E87B",1)</v>
      </c>
      <c r="G575" s="16" t="s">
        <v>518</v>
      </c>
      <c r="H575" s="103" t="s">
        <v>519</v>
      </c>
      <c r="I575" s="104" t="s">
        <v>520</v>
      </c>
      <c r="J575" s="105" t="s">
        <v>521</v>
      </c>
      <c r="K575" s="106" t="s">
        <v>522</v>
      </c>
    </row>
    <row r="576" s="14" customFormat="1" ht="76" customHeight="1" spans="1:11">
      <c r="A576" s="1" t="s">
        <v>524</v>
      </c>
      <c r="B576" s="1" t="s">
        <v>310</v>
      </c>
      <c r="C576" s="82">
        <v>254839</v>
      </c>
      <c r="D576" s="82">
        <v>122.34</v>
      </c>
      <c r="E576" s="81">
        <v>1.26</v>
      </c>
      <c r="F576" s="90" t="str">
        <f>_xlfn.DISPIMG("ID_33A7A75E89484102A89030859C753033",1)</f>
        <v>=DISPIMG("ID_33A7A75E89484102A89030859C753033",1)</v>
      </c>
      <c r="G576" s="16" t="s">
        <v>490</v>
      </c>
      <c r="H576" s="103" t="s">
        <v>512</v>
      </c>
      <c r="I576" s="104" t="s">
        <v>513</v>
      </c>
      <c r="J576" s="105" t="s">
        <v>514</v>
      </c>
      <c r="K576" s="106" t="s">
        <v>515</v>
      </c>
    </row>
    <row r="577" s="14" customFormat="1" ht="76" customHeight="1" spans="1:11">
      <c r="A577" s="1" t="s">
        <v>525</v>
      </c>
      <c r="B577" s="1" t="s">
        <v>310</v>
      </c>
      <c r="C577" s="82">
        <v>247546</v>
      </c>
      <c r="D577" s="82">
        <v>118.43</v>
      </c>
      <c r="E577" s="81">
        <v>1.22</v>
      </c>
      <c r="F577" s="90" t="str">
        <f>_xlfn.DISPIMG("ID_AA07366DDAF945DFBCF6A287EA9BE839",1)</f>
        <v>=DISPIMG("ID_AA07366DDAF945DFBCF6A287EA9BE839",1)</v>
      </c>
      <c r="G577" s="16" t="s">
        <v>490</v>
      </c>
      <c r="H577" s="103" t="s">
        <v>512</v>
      </c>
      <c r="I577" s="104" t="s">
        <v>513</v>
      </c>
      <c r="J577" s="105" t="s">
        <v>514</v>
      </c>
      <c r="K577" s="106" t="s">
        <v>515</v>
      </c>
    </row>
    <row r="578" s="14" customFormat="1" spans="1:11">
      <c r="A578" s="2" t="s">
        <v>526</v>
      </c>
      <c r="C578" s="76"/>
      <c r="D578" s="76"/>
    </row>
    <row r="579" s="14" customFormat="1" spans="1:11">
      <c r="A579" s="6"/>
      <c r="C579" s="76"/>
      <c r="D579" s="76"/>
    </row>
    <row r="580" s="14" customFormat="1" ht="20.4" spans="1:11">
      <c r="A580" s="3" t="s">
        <v>527</v>
      </c>
      <c r="C580" s="76"/>
      <c r="D580" s="76"/>
      <c r="F580" s="14" t="e">
        <v>#N/A</v>
      </c>
      <c r="H580" s="89" t="s">
        <v>476</v>
      </c>
      <c r="I580" s="89" t="s">
        <v>476</v>
      </c>
      <c r="J580" s="89" t="s">
        <v>476</v>
      </c>
      <c r="K580" s="89" t="s">
        <v>476</v>
      </c>
    </row>
    <row r="581" s="14" customFormat="1" ht="16.2" spans="1:11">
      <c r="A581" s="4" t="s">
        <v>443</v>
      </c>
      <c r="B581" s="78" t="s">
        <v>280</v>
      </c>
      <c r="C581" s="77" t="s">
        <v>444</v>
      </c>
      <c r="D581" s="77" t="s">
        <v>282</v>
      </c>
      <c r="E581" s="78" t="s">
        <v>283</v>
      </c>
      <c r="F581" s="78" t="s">
        <v>445</v>
      </c>
      <c r="G581" s="78"/>
      <c r="H581" s="78" t="s">
        <v>447</v>
      </c>
      <c r="I581" s="78" t="s">
        <v>448</v>
      </c>
      <c r="J581" s="78" t="s">
        <v>449</v>
      </c>
      <c r="K581" s="78" t="s">
        <v>450</v>
      </c>
    </row>
    <row r="582" s="14" customFormat="1" ht="88" customHeight="1" spans="1:11">
      <c r="A582" s="1" t="s">
        <v>322</v>
      </c>
      <c r="B582" s="1" t="s">
        <v>321</v>
      </c>
      <c r="C582" s="82">
        <v>1457940</v>
      </c>
      <c r="D582" s="82">
        <v>50.18</v>
      </c>
      <c r="E582" s="81">
        <v>2.42</v>
      </c>
      <c r="F582" s="14" t="str">
        <f>_xlfn.DISPIMG("ID_B88BA4BF13A64E8EAA7B4A3601774D0E",1)</f>
        <v>=DISPIMG("ID_B88BA4BF13A64E8EAA7B4A3601774D0E",1)</v>
      </c>
      <c r="G582" s="16" t="s">
        <v>528</v>
      </c>
      <c r="H582" s="93" t="s">
        <v>529</v>
      </c>
      <c r="I582" s="94" t="s">
        <v>530</v>
      </c>
      <c r="J582" s="94" t="s">
        <v>531</v>
      </c>
      <c r="K582" s="89" t="s">
        <v>460</v>
      </c>
    </row>
    <row r="583" s="14" customFormat="1" ht="88" customHeight="1" spans="1:11">
      <c r="A583" s="1" t="s">
        <v>532</v>
      </c>
      <c r="B583" s="1" t="s">
        <v>321</v>
      </c>
      <c r="C583" s="82">
        <v>902339</v>
      </c>
      <c r="D583" s="82">
        <v>49.78</v>
      </c>
      <c r="E583" s="81">
        <v>1.5</v>
      </c>
      <c r="F583" s="14" t="str">
        <f>_xlfn.DISPIMG("ID_1F50E5B4A8194ECB91F5680724F5EBCB",1)</f>
        <v>=DISPIMG("ID_1F50E5B4A8194ECB91F5680724F5EBCB",1)</v>
      </c>
      <c r="G583" s="16" t="s">
        <v>528</v>
      </c>
      <c r="H583" s="93"/>
      <c r="I583" s="95"/>
      <c r="J583" s="95"/>
      <c r="K583" s="89" t="s">
        <v>460</v>
      </c>
    </row>
    <row r="584" s="14" customFormat="1" ht="88" customHeight="1" spans="1:11">
      <c r="A584" s="1" t="s">
        <v>533</v>
      </c>
      <c r="B584" s="1" t="s">
        <v>321</v>
      </c>
      <c r="C584" s="82">
        <v>668650</v>
      </c>
      <c r="D584" s="82">
        <v>51.91</v>
      </c>
      <c r="E584" s="81">
        <v>1.11</v>
      </c>
      <c r="F584" s="14" t="str">
        <f>_xlfn.DISPIMG("ID_2D022E6438CE4DD7875C19F7621D3082",1)</f>
        <v>=DISPIMG("ID_2D022E6438CE4DD7875C19F7621D3082",1)</v>
      </c>
      <c r="G584" s="16" t="s">
        <v>528</v>
      </c>
      <c r="H584" s="93"/>
      <c r="I584" s="95"/>
      <c r="J584" s="95"/>
      <c r="K584" s="89" t="s">
        <v>460</v>
      </c>
    </row>
    <row r="585" s="14" customFormat="1" ht="88" customHeight="1" spans="1:11">
      <c r="A585" s="1" t="s">
        <v>534</v>
      </c>
      <c r="B585" s="1" t="s">
        <v>321</v>
      </c>
      <c r="C585" s="82">
        <v>666516</v>
      </c>
      <c r="D585" s="82">
        <v>49.45</v>
      </c>
      <c r="E585" s="81">
        <v>1.11</v>
      </c>
      <c r="F585" s="14" t="str">
        <f>_xlfn.DISPIMG("ID_7F6AD4A7605D49E78D19B6D4B3B82FB2",1)</f>
        <v>=DISPIMG("ID_7F6AD4A7605D49E78D19B6D4B3B82FB2",1)</v>
      </c>
      <c r="G585" s="16" t="s">
        <v>528</v>
      </c>
      <c r="H585" s="93"/>
      <c r="I585" s="95"/>
      <c r="J585" s="95"/>
      <c r="K585" s="89" t="s">
        <v>460</v>
      </c>
    </row>
    <row r="586" s="14" customFormat="1" ht="88" customHeight="1" spans="1:11">
      <c r="A586" s="1" t="s">
        <v>535</v>
      </c>
      <c r="B586" s="1" t="s">
        <v>321</v>
      </c>
      <c r="C586" s="82">
        <v>624509</v>
      </c>
      <c r="D586" s="82">
        <v>51.54</v>
      </c>
      <c r="E586" s="81">
        <v>1.04</v>
      </c>
      <c r="F586" s="14" t="str">
        <f>_xlfn.DISPIMG("ID_642C9EEDC9034799923B65A7C0335C4F",1)</f>
        <v>=DISPIMG("ID_642C9EEDC9034799923B65A7C0335C4F",1)</v>
      </c>
      <c r="G586" s="16" t="s">
        <v>528</v>
      </c>
      <c r="H586" s="93"/>
      <c r="I586" s="96"/>
      <c r="J586" s="96"/>
      <c r="K586" s="89" t="s">
        <v>460</v>
      </c>
    </row>
    <row r="587" s="14" customFormat="1" spans="1:11">
      <c r="A587" s="2" t="s">
        <v>536</v>
      </c>
      <c r="C587" s="76"/>
      <c r="D587" s="76"/>
      <c r="H587" s="89"/>
      <c r="I587" s="89"/>
      <c r="J587" s="89"/>
      <c r="K587" s="89"/>
    </row>
    <row r="588" s="14" customFormat="1" spans="1:11">
      <c r="A588" s="5"/>
      <c r="C588" s="76"/>
      <c r="D588" s="76"/>
      <c r="H588" s="89"/>
      <c r="I588" s="89"/>
      <c r="J588" s="89"/>
      <c r="K588" s="89"/>
    </row>
    <row r="589" s="14" customFormat="1" ht="20.4" hidden="1" spans="1:11">
      <c r="A589" s="3" t="s">
        <v>537</v>
      </c>
      <c r="C589" s="76"/>
      <c r="D589" s="76"/>
      <c r="H589" s="89"/>
      <c r="I589" s="89"/>
      <c r="J589" s="89"/>
      <c r="K589" s="89"/>
    </row>
    <row r="590" s="14" customFormat="1" ht="16.2" hidden="1" spans="1:11">
      <c r="A590" s="4" t="s">
        <v>443</v>
      </c>
      <c r="B590" s="78" t="s">
        <v>280</v>
      </c>
      <c r="C590" s="77" t="s">
        <v>444</v>
      </c>
      <c r="D590" s="77" t="s">
        <v>282</v>
      </c>
      <c r="E590" s="78" t="s">
        <v>283</v>
      </c>
      <c r="F590" s="78" t="s">
        <v>445</v>
      </c>
      <c r="G590" s="78"/>
      <c r="H590" s="90" t="s">
        <v>447</v>
      </c>
      <c r="I590" s="90" t="s">
        <v>448</v>
      </c>
      <c r="J590" s="90" t="s">
        <v>449</v>
      </c>
      <c r="K590" s="90" t="s">
        <v>450</v>
      </c>
    </row>
    <row r="591" s="14" customFormat="1" ht="87" hidden="1" customHeight="1" spans="1:11">
      <c r="A591" s="1" t="s">
        <v>538</v>
      </c>
      <c r="B591" s="1" t="s">
        <v>344</v>
      </c>
      <c r="C591" s="82">
        <v>204083</v>
      </c>
      <c r="D591" s="82">
        <v>39.62</v>
      </c>
      <c r="E591" s="81">
        <v>8.17</v>
      </c>
      <c r="F591" s="16" t="str">
        <f>_xlfn.DISPIMG("ID_8FA924EF891248D3B79ECCBE3E54CF17",1)</f>
        <v>=DISPIMG("ID_8FA924EF891248D3B79ECCBE3E54CF17",1)</v>
      </c>
      <c r="G591" s="16"/>
      <c r="H591" s="93" t="s">
        <v>539</v>
      </c>
      <c r="I591" s="94" t="s">
        <v>540</v>
      </c>
      <c r="J591" s="94" t="s">
        <v>541</v>
      </c>
      <c r="K591" s="94" t="s">
        <v>542</v>
      </c>
    </row>
    <row r="592" s="14" customFormat="1" ht="87" hidden="1" customHeight="1" spans="1:11">
      <c r="A592" s="1" t="s">
        <v>345</v>
      </c>
      <c r="B592" s="1" t="s">
        <v>344</v>
      </c>
      <c r="C592" s="82">
        <v>165129</v>
      </c>
      <c r="D592" s="82">
        <v>39.6</v>
      </c>
      <c r="E592" s="81">
        <v>6.61</v>
      </c>
      <c r="F592" s="16" t="str">
        <f>_xlfn.DISPIMG("ID_E88908788EF54A2E8DCA776D2CF7DEDC",1)</f>
        <v>=DISPIMG("ID_E88908788EF54A2E8DCA776D2CF7DEDC",1)</v>
      </c>
      <c r="G592" s="16"/>
      <c r="H592" s="93"/>
      <c r="I592" s="95"/>
      <c r="J592" s="95"/>
      <c r="K592" s="95"/>
    </row>
    <row r="593" s="14" customFormat="1" ht="87" hidden="1" customHeight="1" spans="1:11">
      <c r="A593" s="1" t="s">
        <v>543</v>
      </c>
      <c r="B593" s="1" t="s">
        <v>344</v>
      </c>
      <c r="C593" s="82">
        <v>126643</v>
      </c>
      <c r="D593" s="82">
        <v>39.06</v>
      </c>
      <c r="E593" s="81">
        <v>5.07</v>
      </c>
      <c r="F593" s="16" t="str">
        <f>_xlfn.DISPIMG("ID_F229A426505C4A2D9A802CE2D19D3717",1)</f>
        <v>=DISPIMG("ID_F229A426505C4A2D9A802CE2D19D3717",1)</v>
      </c>
      <c r="G593" s="16"/>
      <c r="H593" s="93"/>
      <c r="I593" s="95"/>
      <c r="J593" s="95"/>
      <c r="K593" s="95"/>
    </row>
    <row r="594" s="14" customFormat="1" ht="87" hidden="1" customHeight="1" spans="1:11">
      <c r="A594" s="1" t="s">
        <v>544</v>
      </c>
      <c r="B594" s="1" t="s">
        <v>344</v>
      </c>
      <c r="C594" s="82">
        <v>115816</v>
      </c>
      <c r="D594" s="82">
        <v>39.57</v>
      </c>
      <c r="E594" s="81">
        <v>4.64</v>
      </c>
      <c r="F594" s="16" t="str">
        <f>_xlfn.DISPIMG("ID_468E59C055DF44D3B5EF1A2CD4DEAADB",1)</f>
        <v>=DISPIMG("ID_468E59C055DF44D3B5EF1A2CD4DEAADB",1)</v>
      </c>
      <c r="G594" s="16"/>
      <c r="H594" s="93"/>
      <c r="I594" s="95"/>
      <c r="J594" s="95"/>
      <c r="K594" s="95"/>
    </row>
    <row r="595" s="14" customFormat="1" ht="87" hidden="1" customHeight="1" spans="1:11">
      <c r="A595" s="1" t="s">
        <v>545</v>
      </c>
      <c r="B595" s="1" t="s">
        <v>344</v>
      </c>
      <c r="C595" s="82">
        <v>86050</v>
      </c>
      <c r="D595" s="82">
        <v>39.27</v>
      </c>
      <c r="E595" s="81">
        <v>3.44</v>
      </c>
      <c r="F595" s="16" t="str">
        <f>_xlfn.DISPIMG("ID_D7322081C33B41C0A20E7AED459F4253",1)</f>
        <v>=DISPIMG("ID_D7322081C33B41C0A20E7AED459F4253",1)</v>
      </c>
      <c r="G595" s="16"/>
      <c r="H595" s="93"/>
      <c r="I595" s="96"/>
      <c r="J595" s="96"/>
      <c r="K595" s="96"/>
    </row>
    <row r="596" s="14" customFormat="1" hidden="1" spans="1:11">
      <c r="A596" s="2" t="s">
        <v>546</v>
      </c>
      <c r="C596" s="76"/>
      <c r="D596" s="76"/>
      <c r="H596" s="89"/>
      <c r="I596" s="89"/>
      <c r="J596" s="89"/>
      <c r="K596" s="89"/>
    </row>
    <row r="597" s="14" customFormat="1" ht="20.4" hidden="1" spans="1:11">
      <c r="A597" s="3" t="s">
        <v>547</v>
      </c>
      <c r="C597" s="76"/>
      <c r="D597" s="76"/>
      <c r="F597" s="14" t="e">
        <v>#N/A</v>
      </c>
      <c r="H597" s="89" t="s">
        <v>476</v>
      </c>
      <c r="I597" s="89" t="s">
        <v>476</v>
      </c>
      <c r="J597" s="89" t="s">
        <v>476</v>
      </c>
      <c r="K597" s="89" t="s">
        <v>476</v>
      </c>
    </row>
    <row r="598" s="14" customFormat="1" ht="16.2" hidden="1" spans="1:11">
      <c r="A598" s="4" t="s">
        <v>443</v>
      </c>
      <c r="B598" s="78" t="s">
        <v>280</v>
      </c>
      <c r="C598" s="77" t="s">
        <v>444</v>
      </c>
      <c r="D598" s="77" t="s">
        <v>282</v>
      </c>
      <c r="E598" s="78" t="s">
        <v>283</v>
      </c>
      <c r="F598" s="78" t="s">
        <v>445</v>
      </c>
      <c r="G598" s="78"/>
      <c r="H598" s="78" t="s">
        <v>447</v>
      </c>
      <c r="I598" s="78" t="s">
        <v>448</v>
      </c>
      <c r="J598" s="78" t="s">
        <v>449</v>
      </c>
      <c r="K598" s="78" t="s">
        <v>450</v>
      </c>
    </row>
    <row r="599" s="14" customFormat="1" ht="71" hidden="1" customHeight="1" spans="1:11">
      <c r="A599" s="1" t="s">
        <v>379</v>
      </c>
      <c r="B599" s="1" t="s">
        <v>378</v>
      </c>
      <c r="C599" s="82">
        <v>14818</v>
      </c>
      <c r="D599" s="82">
        <v>33.78</v>
      </c>
      <c r="E599" s="81">
        <v>5.37</v>
      </c>
      <c r="F599" s="14" t="str">
        <f>_xlfn.DISPIMG("ID_F47FFA35CF2149AC992BF1042C2751BC",1)</f>
        <v>=DISPIMG("ID_F47FFA35CF2149AC992BF1042C2751BC",1)</v>
      </c>
      <c r="H599" s="89" t="s">
        <v>548</v>
      </c>
      <c r="I599" s="89" t="s">
        <v>549</v>
      </c>
      <c r="J599" s="89" t="s">
        <v>473</v>
      </c>
      <c r="K599" s="89" t="s">
        <v>550</v>
      </c>
    </row>
    <row r="600" s="14" customFormat="1" ht="71" hidden="1" customHeight="1" spans="1:11">
      <c r="A600" s="1" t="s">
        <v>551</v>
      </c>
      <c r="B600" s="1" t="s">
        <v>552</v>
      </c>
      <c r="C600" s="82">
        <v>13768</v>
      </c>
      <c r="D600" s="82">
        <v>27.77</v>
      </c>
      <c r="E600" s="81">
        <v>4.99</v>
      </c>
      <c r="F600" s="14" t="str">
        <f>_xlfn.DISPIMG("ID_9A44ACC9484C4B80BE2BC93F0158F92B",1)</f>
        <v>=DISPIMG("ID_9A44ACC9484C4B80BE2BC93F0158F92B",1)</v>
      </c>
      <c r="H600" s="89" t="s">
        <v>553</v>
      </c>
      <c r="I600" s="89" t="s">
        <v>554</v>
      </c>
      <c r="J600" s="89" t="s">
        <v>555</v>
      </c>
      <c r="K600" s="89" t="s">
        <v>556</v>
      </c>
    </row>
    <row r="601" s="14" customFormat="1" ht="71" hidden="1" customHeight="1" spans="1:11">
      <c r="A601" s="1" t="s">
        <v>557</v>
      </c>
      <c r="B601" s="1" t="s">
        <v>378</v>
      </c>
      <c r="C601" s="82">
        <v>12981</v>
      </c>
      <c r="D601" s="82">
        <v>34.13</v>
      </c>
      <c r="E601" s="81">
        <v>4.71</v>
      </c>
      <c r="F601" s="14" t="str">
        <f>_xlfn.DISPIMG("ID_112813B555DA4D8BAD02D74C6CDE07E8",1)</f>
        <v>=DISPIMG("ID_112813B555DA4D8BAD02D74C6CDE07E8",1)</v>
      </c>
      <c r="H601" s="89"/>
      <c r="I601" s="89"/>
      <c r="J601" s="89"/>
      <c r="K601" s="89"/>
    </row>
    <row r="602" s="14" customFormat="1" ht="71" hidden="1" customHeight="1" spans="1:11">
      <c r="A602" s="1" t="s">
        <v>381</v>
      </c>
      <c r="B602" s="1" t="s">
        <v>380</v>
      </c>
      <c r="C602" s="82">
        <v>12803</v>
      </c>
      <c r="D602" s="82">
        <v>95.09</v>
      </c>
      <c r="E602" s="81">
        <v>4.64</v>
      </c>
      <c r="F602" s="14" t="str">
        <f>_xlfn.DISPIMG("ID_2D4F421F4DB7411EA1CBD3AD481BBC64",1)</f>
        <v>=DISPIMG("ID_2D4F421F4DB7411EA1CBD3AD481BBC64",1)</v>
      </c>
      <c r="H602" s="89" t="s">
        <v>558</v>
      </c>
      <c r="I602" s="89" t="s">
        <v>559</v>
      </c>
      <c r="J602" s="89" t="s">
        <v>473</v>
      </c>
      <c r="K602" s="89" t="s">
        <v>560</v>
      </c>
    </row>
    <row r="603" s="14" customFormat="1" ht="71" hidden="1" customHeight="1" spans="1:11">
      <c r="A603" s="1" t="s">
        <v>561</v>
      </c>
      <c r="B603" s="1" t="s">
        <v>562</v>
      </c>
      <c r="C603" s="82">
        <v>12480</v>
      </c>
      <c r="D603" s="82">
        <v>120</v>
      </c>
      <c r="E603" s="81">
        <v>4.53</v>
      </c>
      <c r="F603" s="14" t="str">
        <f>_xlfn.DISPIMG("ID_C9ACACDCD299404A902060D633629084",1)</f>
        <v>=DISPIMG("ID_C9ACACDCD299404A902060D633629084",1)</v>
      </c>
      <c r="H603" s="89" t="s">
        <v>558</v>
      </c>
      <c r="I603" s="89" t="s">
        <v>559</v>
      </c>
      <c r="J603" s="89" t="s">
        <v>473</v>
      </c>
      <c r="K603" s="89" t="s">
        <v>563</v>
      </c>
    </row>
    <row r="604" s="14" customFormat="1" ht="31" hidden="1" customHeight="1" spans="1:11">
      <c r="A604" s="2" t="s">
        <v>564</v>
      </c>
      <c r="C604" s="76"/>
      <c r="D604" s="76"/>
      <c r="F604" s="14" t="e">
        <v>#N/A</v>
      </c>
      <c r="H604" s="89" t="s">
        <v>476</v>
      </c>
      <c r="I604" s="89" t="s">
        <v>476</v>
      </c>
      <c r="J604" s="89" t="s">
        <v>476</v>
      </c>
      <c r="K604" s="89" t="s">
        <v>476</v>
      </c>
    </row>
    <row r="605" s="14" customFormat="1" spans="1:11">
      <c r="A605" s="5"/>
      <c r="C605" s="76"/>
      <c r="D605" s="76"/>
      <c r="F605" s="14">
        <v>0</v>
      </c>
      <c r="H605" s="89">
        <v>0</v>
      </c>
      <c r="I605" s="89">
        <v>0</v>
      </c>
      <c r="J605" s="89">
        <v>0</v>
      </c>
      <c r="K605" s="89">
        <v>0</v>
      </c>
    </row>
    <row r="606" s="14" customFormat="1" ht="20.4" hidden="1" spans="1:11">
      <c r="A606" s="3" t="s">
        <v>565</v>
      </c>
      <c r="C606" s="76"/>
      <c r="D606" s="76"/>
      <c r="F606" s="14" t="e">
        <v>#N/A</v>
      </c>
      <c r="H606" s="89" t="s">
        <v>476</v>
      </c>
      <c r="I606" s="89" t="s">
        <v>476</v>
      </c>
      <c r="J606" s="89" t="s">
        <v>476</v>
      </c>
      <c r="K606" s="89" t="s">
        <v>476</v>
      </c>
    </row>
    <row r="607" s="14" customFormat="1" ht="16.2" hidden="1" spans="1:11">
      <c r="A607" s="4" t="s">
        <v>443</v>
      </c>
      <c r="B607" s="78" t="s">
        <v>280</v>
      </c>
      <c r="C607" s="77" t="s">
        <v>444</v>
      </c>
      <c r="D607" s="77" t="s">
        <v>282</v>
      </c>
      <c r="E607" s="78" t="s">
        <v>283</v>
      </c>
      <c r="F607" s="78" t="s">
        <v>445</v>
      </c>
      <c r="G607" s="78"/>
      <c r="H607" s="78" t="s">
        <v>447</v>
      </c>
      <c r="I607" s="78" t="s">
        <v>448</v>
      </c>
      <c r="J607" s="78" t="s">
        <v>449</v>
      </c>
      <c r="K607" s="78" t="s">
        <v>450</v>
      </c>
    </row>
    <row r="608" s="14" customFormat="1" ht="94" hidden="1" customHeight="1" spans="1:11">
      <c r="A608" s="1" t="s">
        <v>399</v>
      </c>
      <c r="B608" s="1" t="s">
        <v>388</v>
      </c>
      <c r="C608" s="82">
        <v>223708</v>
      </c>
      <c r="D608" s="82">
        <v>47.41</v>
      </c>
      <c r="E608" s="81">
        <v>1.51</v>
      </c>
      <c r="F608" s="16" t="str">
        <f>_xlfn.DISPIMG("ID_72803E0A978D4856B9261694FEFB1FC8",1)</f>
        <v>=DISPIMG("ID_72803E0A978D4856B9261694FEFB1FC8",1)</v>
      </c>
      <c r="G608" s="16"/>
      <c r="H608" s="90" t="s">
        <v>566</v>
      </c>
      <c r="I608" s="90" t="s">
        <v>567</v>
      </c>
      <c r="J608" s="90" t="s">
        <v>568</v>
      </c>
      <c r="K608" s="90" t="s">
        <v>569</v>
      </c>
    </row>
    <row r="609" s="14" customFormat="1" ht="94" hidden="1" customHeight="1" spans="1:11">
      <c r="A609" s="1" t="s">
        <v>570</v>
      </c>
      <c r="B609" s="1" t="s">
        <v>571</v>
      </c>
      <c r="C609" s="82">
        <v>168534</v>
      </c>
      <c r="D609" s="82">
        <v>46.65</v>
      </c>
      <c r="E609" s="81">
        <v>1.13</v>
      </c>
      <c r="F609" s="16" t="str">
        <f>_xlfn.DISPIMG("ID_A710AB5CA8F04B26AEB08F7FC8CC1020",1)</f>
        <v>=DISPIMG("ID_A710AB5CA8F04B26AEB08F7FC8CC1020",1)</v>
      </c>
      <c r="G609" s="16"/>
      <c r="H609" s="90" t="s">
        <v>572</v>
      </c>
      <c r="I609" s="90" t="s">
        <v>573</v>
      </c>
      <c r="J609" s="90" t="s">
        <v>574</v>
      </c>
      <c r="K609" s="90" t="s">
        <v>522</v>
      </c>
    </row>
    <row r="610" s="14" customFormat="1" ht="94" hidden="1" customHeight="1" spans="1:11">
      <c r="A610" s="1" t="s">
        <v>575</v>
      </c>
      <c r="B610" s="1" t="s">
        <v>388</v>
      </c>
      <c r="C610" s="82">
        <v>145235</v>
      </c>
      <c r="D610" s="82">
        <v>46.2</v>
      </c>
      <c r="E610" s="81">
        <v>0.98</v>
      </c>
      <c r="F610" s="16" t="str">
        <f>_xlfn.DISPIMG("ID_7ED262E8034B4A0ABF87A58F17F49882",1)</f>
        <v>=DISPIMG("ID_7ED262E8034B4A0ABF87A58F17F49882",1)</v>
      </c>
      <c r="G610" s="16"/>
      <c r="H610" s="90"/>
      <c r="I610" s="90"/>
      <c r="J610" s="90"/>
      <c r="K610" s="90"/>
    </row>
    <row r="611" s="14" customFormat="1" ht="94" hidden="1" customHeight="1" spans="1:11">
      <c r="A611" s="1" t="s">
        <v>576</v>
      </c>
      <c r="B611" s="1" t="s">
        <v>577</v>
      </c>
      <c r="C611" s="82">
        <v>140883</v>
      </c>
      <c r="D611" s="82">
        <v>55.86</v>
      </c>
      <c r="E611" s="81">
        <v>0.95</v>
      </c>
      <c r="F611" s="16" t="str">
        <f>_xlfn.DISPIMG("ID_90FB4285EF274A588D17DBDC1D277FA1",1)</f>
        <v>=DISPIMG("ID_90FB4285EF274A588D17DBDC1D277FA1",1)</v>
      </c>
      <c r="G611" s="16"/>
      <c r="H611" s="90" t="s">
        <v>578</v>
      </c>
      <c r="I611" s="90" t="s">
        <v>579</v>
      </c>
      <c r="J611" s="90" t="s">
        <v>580</v>
      </c>
      <c r="K611" s="90" t="s">
        <v>581</v>
      </c>
    </row>
    <row r="612" s="14" customFormat="1" ht="94" hidden="1" customHeight="1" spans="1:11">
      <c r="A612" s="1" t="s">
        <v>582</v>
      </c>
      <c r="B612" s="1" t="s">
        <v>583</v>
      </c>
      <c r="C612" s="82">
        <v>129976</v>
      </c>
      <c r="D612" s="82">
        <v>44.33</v>
      </c>
      <c r="E612" s="81">
        <v>0.87</v>
      </c>
      <c r="F612" s="16" t="str">
        <f>_xlfn.DISPIMG("ID_B9746D17448846528EFDD2B3B6506538",1)</f>
        <v>=DISPIMG("ID_B9746D17448846528EFDD2B3B6506538",1)</v>
      </c>
      <c r="G612" s="16"/>
      <c r="H612" s="90" t="s">
        <v>584</v>
      </c>
      <c r="I612" s="90" t="s">
        <v>585</v>
      </c>
      <c r="J612" s="90" t="s">
        <v>586</v>
      </c>
      <c r="K612" s="90" t="s">
        <v>587</v>
      </c>
    </row>
    <row r="613" s="14" customFormat="1" ht="34" hidden="1" customHeight="1" spans="1:11">
      <c r="A613" s="2" t="s">
        <v>588</v>
      </c>
      <c r="C613" s="76"/>
      <c r="D613" s="76"/>
      <c r="F613" s="14" t="e">
        <v>#N/A</v>
      </c>
      <c r="H613" s="89" t="s">
        <v>476</v>
      </c>
      <c r="I613" s="89" t="s">
        <v>476</v>
      </c>
      <c r="J613" s="89" t="s">
        <v>476</v>
      </c>
      <c r="K613" s="89" t="s">
        <v>476</v>
      </c>
    </row>
    <row r="614" s="14" customFormat="1" spans="1:11">
      <c r="A614" s="5"/>
      <c r="C614" s="76"/>
      <c r="D614" s="76"/>
      <c r="F614" s="14">
        <v>0</v>
      </c>
      <c r="H614" s="89">
        <v>0</v>
      </c>
      <c r="I614" s="89">
        <v>0</v>
      </c>
      <c r="J614" s="89">
        <v>0</v>
      </c>
      <c r="K614" s="89">
        <v>0</v>
      </c>
    </row>
    <row r="615" s="14" customFormat="1" ht="20.4" spans="1:11">
      <c r="A615" s="3" t="s">
        <v>589</v>
      </c>
      <c r="C615" s="76"/>
      <c r="D615" s="76"/>
      <c r="F615" s="14" t="e">
        <v>#N/A</v>
      </c>
      <c r="H615" s="89" t="s">
        <v>476</v>
      </c>
      <c r="I615" s="89" t="s">
        <v>476</v>
      </c>
      <c r="J615" s="89" t="s">
        <v>476</v>
      </c>
      <c r="K615" s="89" t="s">
        <v>476</v>
      </c>
    </row>
    <row r="616" s="14" customFormat="1" ht="16.2" spans="1:11">
      <c r="A616" s="7" t="s">
        <v>443</v>
      </c>
      <c r="B616" s="92" t="s">
        <v>280</v>
      </c>
      <c r="C616" s="107" t="s">
        <v>444</v>
      </c>
      <c r="D616" s="107" t="s">
        <v>282</v>
      </c>
      <c r="E616" s="92" t="s">
        <v>283</v>
      </c>
      <c r="F616" s="92" t="s">
        <v>445</v>
      </c>
      <c r="G616" s="97" t="s">
        <v>446</v>
      </c>
      <c r="H616" s="92" t="s">
        <v>447</v>
      </c>
      <c r="I616" s="92" t="s">
        <v>448</v>
      </c>
      <c r="J616" s="92" t="s">
        <v>449</v>
      </c>
      <c r="K616" s="92" t="s">
        <v>450</v>
      </c>
    </row>
    <row r="617" s="16" customFormat="1" ht="80" customHeight="1" spans="1:11">
      <c r="A617" s="1" t="s">
        <v>370</v>
      </c>
      <c r="B617" s="1" t="s">
        <v>369</v>
      </c>
      <c r="C617" s="82">
        <v>5789</v>
      </c>
      <c r="D617" s="82">
        <v>133.7</v>
      </c>
      <c r="E617" s="81">
        <v>44.02</v>
      </c>
      <c r="F617" s="16" t="str">
        <f>_xlfn.DISPIMG("ID_77A0503DE95842409CEECE438882F8B4",1)</f>
        <v>=DISPIMG("ID_77A0503DE95842409CEECE438882F8B4",1)</v>
      </c>
      <c r="G617" s="16" t="s">
        <v>590</v>
      </c>
      <c r="H617" s="90" t="s">
        <v>591</v>
      </c>
      <c r="I617" s="90" t="s">
        <v>592</v>
      </c>
      <c r="J617" s="90" t="s">
        <v>593</v>
      </c>
      <c r="K617" s="90" t="s">
        <v>594</v>
      </c>
    </row>
    <row r="618" s="16" customFormat="1" ht="80" customHeight="1" spans="1:11">
      <c r="A618" s="1" t="s">
        <v>595</v>
      </c>
      <c r="B618" s="1" t="s">
        <v>367</v>
      </c>
      <c r="C618" s="82">
        <v>4384</v>
      </c>
      <c r="D618" s="82">
        <v>40.79</v>
      </c>
      <c r="E618" s="81">
        <v>33.33</v>
      </c>
      <c r="F618" s="16" t="str">
        <f>_xlfn.DISPIMG("ID_C1BFA09CF60545F4B4C0310C3A5E3700",1)</f>
        <v>=DISPIMG("ID_C1BFA09CF60545F4B4C0310C3A5E3700",1)</v>
      </c>
      <c r="G618" s="16" t="s">
        <v>596</v>
      </c>
      <c r="H618" s="90" t="s">
        <v>558</v>
      </c>
      <c r="I618" s="90" t="s">
        <v>559</v>
      </c>
      <c r="J618" s="90" t="s">
        <v>473</v>
      </c>
      <c r="K618" s="90" t="s">
        <v>597</v>
      </c>
    </row>
    <row r="619" s="16" customFormat="1" ht="80" customHeight="1" spans="1:11">
      <c r="A619" s="1" t="s">
        <v>368</v>
      </c>
      <c r="B619" s="1" t="s">
        <v>367</v>
      </c>
      <c r="C619" s="82">
        <v>1695</v>
      </c>
      <c r="D619" s="82">
        <v>46.08</v>
      </c>
      <c r="E619" s="81">
        <v>12.89</v>
      </c>
      <c r="F619" s="16" t="str">
        <f>_xlfn.DISPIMG("ID_A978F18C82884EFE92C6A9A6393190A4",1)</f>
        <v>=DISPIMG("ID_A978F18C82884EFE92C6A9A6393190A4",1)</v>
      </c>
      <c r="G619" s="16" t="s">
        <v>596</v>
      </c>
      <c r="H619" s="90" t="s">
        <v>558</v>
      </c>
      <c r="I619" s="90" t="s">
        <v>559</v>
      </c>
      <c r="J619" s="90" t="s">
        <v>473</v>
      </c>
      <c r="K619" s="90" t="s">
        <v>597</v>
      </c>
    </row>
    <row r="620" s="16" customFormat="1" ht="80" customHeight="1" spans="1:11">
      <c r="A620" s="1" t="s">
        <v>372</v>
      </c>
      <c r="B620" s="1" t="s">
        <v>371</v>
      </c>
      <c r="C620" s="82">
        <v>1108</v>
      </c>
      <c r="D620" s="82">
        <v>38.22</v>
      </c>
      <c r="E620" s="81">
        <v>8.42</v>
      </c>
      <c r="F620" s="16" t="str">
        <f>_xlfn.DISPIMG("ID_A455033FB395494ABFFA33E245D5F88D",1)</f>
        <v>=DISPIMG("ID_A455033FB395494ABFFA33E245D5F88D",1)</v>
      </c>
      <c r="G620" s="16" t="s">
        <v>598</v>
      </c>
      <c r="H620" s="90" t="s">
        <v>558</v>
      </c>
      <c r="I620" s="90" t="s">
        <v>559</v>
      </c>
      <c r="J620" s="90" t="s">
        <v>473</v>
      </c>
      <c r="K620" s="90" t="s">
        <v>599</v>
      </c>
    </row>
    <row r="621" s="16" customFormat="1" ht="80" customHeight="1" spans="1:11">
      <c r="A621" s="1" t="s">
        <v>600</v>
      </c>
      <c r="B621" s="1" t="s">
        <v>371</v>
      </c>
      <c r="C621" s="82">
        <v>97</v>
      </c>
      <c r="D621" s="82">
        <v>48.71</v>
      </c>
      <c r="E621" s="81">
        <v>0.74</v>
      </c>
      <c r="F621" s="16" t="str">
        <f>_xlfn.DISPIMG("ID_1FE1E2AB4FA440D09000C863B55302D5",1)</f>
        <v>=DISPIMG("ID_1FE1E2AB4FA440D09000C863B55302D5",1)</v>
      </c>
      <c r="G621" s="16" t="s">
        <v>598</v>
      </c>
      <c r="H621" s="90" t="s">
        <v>558</v>
      </c>
      <c r="I621" s="90" t="s">
        <v>559</v>
      </c>
      <c r="J621" s="90" t="s">
        <v>473</v>
      </c>
      <c r="K621" s="90" t="s">
        <v>599</v>
      </c>
    </row>
    <row r="622" s="14" customFormat="1" spans="1:11">
      <c r="A622" s="8" t="s">
        <v>601</v>
      </c>
      <c r="C622" s="76"/>
      <c r="D622" s="76"/>
      <c r="F622" s="14" t="e">
        <v>#N/A</v>
      </c>
      <c r="H622" s="89" t="s">
        <v>476</v>
      </c>
      <c r="I622" s="89" t="s">
        <v>476</v>
      </c>
      <c r="J622" s="89" t="s">
        <v>476</v>
      </c>
      <c r="K622" s="89" t="s">
        <v>476</v>
      </c>
    </row>
    <row r="623" s="14" customFormat="1" spans="1:11">
      <c r="A623" s="5"/>
      <c r="C623" s="76"/>
      <c r="D623" s="76"/>
      <c r="F623" s="14">
        <v>0</v>
      </c>
      <c r="H623" s="89">
        <v>0</v>
      </c>
      <c r="I623" s="89">
        <v>0</v>
      </c>
      <c r="J623" s="89">
        <v>0</v>
      </c>
      <c r="K623" s="89">
        <v>0</v>
      </c>
    </row>
    <row r="624" s="14" customFormat="1" ht="20.4" hidden="1" spans="1:11">
      <c r="A624" s="3" t="s">
        <v>602</v>
      </c>
      <c r="C624" s="76"/>
      <c r="D624" s="76"/>
      <c r="H624" s="89" t="s">
        <v>476</v>
      </c>
      <c r="I624" s="89" t="s">
        <v>476</v>
      </c>
      <c r="J624" s="89" t="s">
        <v>476</v>
      </c>
      <c r="K624" s="89" t="s">
        <v>476</v>
      </c>
    </row>
    <row r="625" s="14" customFormat="1" ht="16.2" hidden="1" spans="1:11">
      <c r="A625" s="4" t="s">
        <v>443</v>
      </c>
      <c r="B625" s="78" t="s">
        <v>280</v>
      </c>
      <c r="C625" s="77" t="s">
        <v>444</v>
      </c>
      <c r="D625" s="77" t="s">
        <v>282</v>
      </c>
      <c r="E625" s="78" t="s">
        <v>283</v>
      </c>
      <c r="F625" s="78" t="s">
        <v>445</v>
      </c>
      <c r="G625" s="78"/>
      <c r="H625" s="78" t="s">
        <v>447</v>
      </c>
      <c r="I625" s="78" t="s">
        <v>448</v>
      </c>
      <c r="J625" s="78" t="s">
        <v>449</v>
      </c>
      <c r="K625" s="78" t="s">
        <v>450</v>
      </c>
    </row>
    <row r="626" s="14" customFormat="1" ht="91" hidden="1" customHeight="1" spans="1:11">
      <c r="A626" s="1" t="s">
        <v>431</v>
      </c>
      <c r="B626" s="1" t="s">
        <v>430</v>
      </c>
      <c r="C626" s="82">
        <v>1685714</v>
      </c>
      <c r="D626" s="82">
        <v>142.82</v>
      </c>
      <c r="E626" s="81">
        <v>3.17</v>
      </c>
      <c r="F626" s="16" t="str">
        <f>_xlfn.DISPIMG("ID_33A97608E7244B0A9C15C0459D159E61",1)</f>
        <v>=DISPIMG("ID_33A97608E7244B0A9C15C0459D159E61",1)</v>
      </c>
      <c r="G626" s="16"/>
      <c r="H626" s="90"/>
      <c r="I626" s="90"/>
      <c r="J626" s="90"/>
      <c r="K626" s="90"/>
    </row>
    <row r="627" s="14" customFormat="1" ht="91" hidden="1" customHeight="1" spans="1:11">
      <c r="A627" s="1" t="s">
        <v>435</v>
      </c>
      <c r="B627" s="1" t="s">
        <v>434</v>
      </c>
      <c r="C627" s="82">
        <v>1256484</v>
      </c>
      <c r="D627" s="82">
        <v>123.02</v>
      </c>
      <c r="E627" s="81">
        <v>2.36</v>
      </c>
      <c r="F627" s="16" t="str">
        <f>_xlfn.DISPIMG("ID_8724E4C2733E458FB41635B479760DEB",1)</f>
        <v>=DISPIMG("ID_8724E4C2733E458FB41635B479760DEB",1)</v>
      </c>
      <c r="G627" s="16"/>
      <c r="H627" s="90" t="s">
        <v>603</v>
      </c>
      <c r="I627" s="90" t="s">
        <v>604</v>
      </c>
      <c r="J627" s="90" t="s">
        <v>605</v>
      </c>
      <c r="K627" s="90" t="s">
        <v>606</v>
      </c>
    </row>
    <row r="628" s="14" customFormat="1" ht="91" hidden="1" customHeight="1" spans="1:11">
      <c r="A628" s="1" t="s">
        <v>607</v>
      </c>
      <c r="B628" s="1" t="s">
        <v>430</v>
      </c>
      <c r="C628" s="82">
        <v>1142393</v>
      </c>
      <c r="D628" s="82">
        <v>143.82</v>
      </c>
      <c r="E628" s="81">
        <v>2.15</v>
      </c>
      <c r="F628" s="16" t="str">
        <f>_xlfn.DISPIMG("ID_08B640F5FEC641EF94490584838039FF",1)</f>
        <v>=DISPIMG("ID_08B640F5FEC641EF94490584838039FF",1)</v>
      </c>
      <c r="G628" s="108"/>
      <c r="H628" s="109" t="s">
        <v>608</v>
      </c>
      <c r="I628" s="94" t="s">
        <v>609</v>
      </c>
      <c r="J628" s="110" t="s">
        <v>610</v>
      </c>
      <c r="K628" s="94" t="s">
        <v>556</v>
      </c>
    </row>
    <row r="629" s="14" customFormat="1" ht="91" hidden="1" customHeight="1" spans="1:11">
      <c r="A629" s="1" t="s">
        <v>611</v>
      </c>
      <c r="B629" s="1" t="s">
        <v>430</v>
      </c>
      <c r="C629" s="82">
        <v>874956</v>
      </c>
      <c r="D629" s="82">
        <v>144.45</v>
      </c>
      <c r="E629" s="81">
        <v>1.65</v>
      </c>
      <c r="F629" s="16" t="str">
        <f>_xlfn.DISPIMG("ID_AF225F61A12F4457A3A0459EFAC5CB45",1)</f>
        <v>=DISPIMG("ID_AF225F61A12F4457A3A0459EFAC5CB45",1)</v>
      </c>
      <c r="G629" s="111"/>
      <c r="H629" s="112"/>
      <c r="I629" s="96"/>
      <c r="J629" s="113"/>
      <c r="K629" s="96"/>
    </row>
    <row r="630" s="14" customFormat="1" ht="91" hidden="1" customHeight="1" spans="1:11">
      <c r="A630" s="1" t="s">
        <v>612</v>
      </c>
      <c r="B630" s="1" t="s">
        <v>430</v>
      </c>
      <c r="C630" s="82">
        <v>834124</v>
      </c>
      <c r="D630" s="82">
        <v>120.96</v>
      </c>
      <c r="E630" s="81">
        <v>1.57</v>
      </c>
      <c r="F630" s="14" t="str">
        <f>_xlfn.DISPIMG("ID_94EF80B6058E43378A5491F77E5A8FD4",1)</f>
        <v>=DISPIMG("ID_94EF80B6058E43378A5491F77E5A8FD4",1)</v>
      </c>
      <c r="H630" s="89" t="s">
        <v>613</v>
      </c>
      <c r="I630" s="89" t="s">
        <v>614</v>
      </c>
      <c r="J630" s="89" t="s">
        <v>615</v>
      </c>
      <c r="K630" s="89" t="s">
        <v>494</v>
      </c>
    </row>
    <row r="631" s="14" customFormat="1" hidden="1" spans="1:11">
      <c r="A631" s="2" t="s">
        <v>616</v>
      </c>
      <c r="C631" s="76"/>
      <c r="D631" s="76"/>
      <c r="H631" s="14" t="str">
        <f>IFERROR(_xlfn.XLOOKUP($A631,#REF!,#REF!),"")</f>
        <v/>
      </c>
      <c r="I631" s="14" t="str">
        <f>IFERROR(_xlfn.XLOOKUP($A631,#REF!,#REF!),"")</f>
        <v/>
      </c>
      <c r="J631" s="14" t="str">
        <f>IFERROR(_xlfn.XLOOKUP($A631,#REF!,#REF!),"")</f>
        <v/>
      </c>
      <c r="K631" s="14" t="str">
        <f>IFERROR(_xlfn.XLOOKUP($A631,#REF!,#REF!),"")</f>
        <v/>
      </c>
    </row>
    <row r="632" s="14" customFormat="1" spans="1:11">
      <c r="A632" s="5"/>
      <c r="C632" s="76"/>
      <c r="D632" s="76"/>
    </row>
    <row r="633" s="14" customFormat="1" ht="20.4" spans="1:11">
      <c r="A633" s="3" t="s">
        <v>617</v>
      </c>
      <c r="C633" s="76"/>
      <c r="D633" s="76"/>
    </row>
    <row r="634" s="14" customFormat="1" ht="16.2" spans="1:11">
      <c r="A634" s="4" t="s">
        <v>443</v>
      </c>
      <c r="B634" s="78" t="s">
        <v>280</v>
      </c>
      <c r="C634" s="77" t="s">
        <v>444</v>
      </c>
      <c r="D634" s="77" t="s">
        <v>282</v>
      </c>
      <c r="E634" s="78" t="s">
        <v>283</v>
      </c>
      <c r="F634" s="78" t="s">
        <v>445</v>
      </c>
      <c r="G634" s="78" t="s">
        <v>446</v>
      </c>
      <c r="H634" s="102" t="s">
        <v>447</v>
      </c>
      <c r="I634" s="102" t="s">
        <v>448</v>
      </c>
      <c r="J634" s="102" t="s">
        <v>449</v>
      </c>
      <c r="K634" s="102" t="s">
        <v>450</v>
      </c>
    </row>
    <row r="635" s="14" customFormat="1" ht="93" customHeight="1" spans="1:11">
      <c r="A635" s="1" t="s">
        <v>359</v>
      </c>
      <c r="B635" s="1" t="s">
        <v>358</v>
      </c>
      <c r="C635" s="82">
        <v>181078</v>
      </c>
      <c r="D635" s="82">
        <v>24.08</v>
      </c>
      <c r="E635" s="81">
        <v>0.73</v>
      </c>
      <c r="F635" s="90" t="str">
        <f>_xlfn.DISPIMG("ID_2083E336A2E045D6BC75B65CC4352B38",1)</f>
        <v>=DISPIMG("ID_2083E336A2E045D6BC75B65CC4352B38",1)</v>
      </c>
      <c r="G635" s="16" t="s">
        <v>618</v>
      </c>
      <c r="H635" s="103" t="s">
        <v>619</v>
      </c>
      <c r="I635" s="104" t="s">
        <v>620</v>
      </c>
      <c r="J635" s="105" t="s">
        <v>621</v>
      </c>
      <c r="K635" s="106" t="s">
        <v>542</v>
      </c>
    </row>
    <row r="636" s="14" customFormat="1" ht="93" customHeight="1" spans="1:11">
      <c r="A636" s="1" t="s">
        <v>622</v>
      </c>
      <c r="B636" s="1" t="s">
        <v>358</v>
      </c>
      <c r="C636" s="82">
        <v>166821</v>
      </c>
      <c r="D636" s="82">
        <v>18.24</v>
      </c>
      <c r="E636" s="81">
        <v>0.67</v>
      </c>
      <c r="F636" s="90" t="str">
        <f>_xlfn.DISPIMG("ID_B8331E64D0F84189A20DB227904226B3",1)</f>
        <v>=DISPIMG("ID_B8331E64D0F84189A20DB227904226B3",1)</v>
      </c>
      <c r="G636" s="16" t="s">
        <v>618</v>
      </c>
      <c r="H636" s="103" t="s">
        <v>623</v>
      </c>
      <c r="I636" s="104" t="s">
        <v>624</v>
      </c>
      <c r="J636" s="105" t="s">
        <v>625</v>
      </c>
      <c r="K636" s="106" t="s">
        <v>455</v>
      </c>
    </row>
    <row r="637" s="14" customFormat="1" ht="93" customHeight="1" spans="1:11">
      <c r="A637" s="1" t="s">
        <v>626</v>
      </c>
      <c r="B637" s="1" t="s">
        <v>627</v>
      </c>
      <c r="C637" s="82">
        <v>156146</v>
      </c>
      <c r="D637" s="82">
        <v>38.31</v>
      </c>
      <c r="E637" s="81">
        <v>0.63</v>
      </c>
      <c r="F637" s="90" t="str">
        <f>_xlfn.DISPIMG("ID_86FB488874EF4968BEA4712743045A10",1)</f>
        <v>=DISPIMG("ID_86FB488874EF4968BEA4712743045A10",1)</v>
      </c>
      <c r="G637" s="16" t="s">
        <v>628</v>
      </c>
      <c r="H637" s="103" t="s">
        <v>629</v>
      </c>
      <c r="I637" s="104" t="s">
        <v>630</v>
      </c>
      <c r="J637" s="105" t="s">
        <v>631</v>
      </c>
      <c r="K637" s="106" t="s">
        <v>594</v>
      </c>
    </row>
    <row r="638" s="14" customFormat="1" ht="93" customHeight="1" spans="1:11">
      <c r="A638" s="1" t="s">
        <v>632</v>
      </c>
      <c r="B638" s="1" t="s">
        <v>358</v>
      </c>
      <c r="C638" s="82">
        <v>151278</v>
      </c>
      <c r="D638" s="82">
        <v>18.47</v>
      </c>
      <c r="E638" s="81">
        <v>0.61</v>
      </c>
      <c r="F638" s="90" t="str">
        <f>_xlfn.DISPIMG("ID_4CFA52DF8F3D4D7F80DB4DCF13B725AB",1)</f>
        <v>=DISPIMG("ID_4CFA52DF8F3D4D7F80DB4DCF13B725AB",1)</v>
      </c>
      <c r="G638" s="16" t="s">
        <v>618</v>
      </c>
      <c r="H638" s="103" t="s">
        <v>623</v>
      </c>
      <c r="I638" s="104" t="s">
        <v>633</v>
      </c>
      <c r="J638" s="105" t="s">
        <v>625</v>
      </c>
      <c r="K638" s="106" t="s">
        <v>455</v>
      </c>
    </row>
    <row r="639" s="14" customFormat="1" ht="93" customHeight="1" spans="1:11">
      <c r="A639" s="1" t="s">
        <v>363</v>
      </c>
      <c r="B639" s="1" t="s">
        <v>362</v>
      </c>
      <c r="C639" s="82">
        <v>148235</v>
      </c>
      <c r="D639" s="82">
        <v>39.04</v>
      </c>
      <c r="E639" s="81">
        <v>0.6</v>
      </c>
      <c r="F639" s="90" t="str">
        <f>_xlfn.DISPIMG("ID_6DD05E0DC8A64935BA49A3B1B62D620A",1)</f>
        <v>=DISPIMG("ID_6DD05E0DC8A64935BA49A3B1B62D620A",1)</v>
      </c>
      <c r="G639" s="16" t="s">
        <v>451</v>
      </c>
      <c r="H639" s="103" t="s">
        <v>634</v>
      </c>
      <c r="I639" s="104" t="s">
        <v>635</v>
      </c>
      <c r="J639" s="105" t="s">
        <v>636</v>
      </c>
      <c r="K639" s="106" t="s">
        <v>481</v>
      </c>
    </row>
    <row r="640" s="14" customFormat="1" spans="1:11">
      <c r="A640" s="2" t="s">
        <v>637</v>
      </c>
      <c r="C640" s="76"/>
      <c r="D640" s="76"/>
      <c r="G640" s="14" t="str">
        <f>IFERROR(_xlfn.XLOOKUP($A640,#REF!,#REF!),"")</f>
        <v/>
      </c>
      <c r="H640" s="14" t="str">
        <f>IFERROR(_xlfn.XLOOKUP($A640,#REF!,#REF!),"")</f>
        <v/>
      </c>
      <c r="I640" s="14" t="str">
        <f>IFERROR(_xlfn.XLOOKUP($A640,#REF!,#REF!),"")</f>
        <v/>
      </c>
      <c r="J640" s="14" t="str">
        <f>IFERROR(_xlfn.XLOOKUP($A640,#REF!,#REF!),"")</f>
        <v/>
      </c>
    </row>
    <row r="641" spans="4:4">
      <c r="D641" s="17" t="s">
        <v>638</v>
      </c>
    </row>
    <row r="642" spans="4:4">
      <c r="D642" t="s">
        <v>639</v>
      </c>
    </row>
    <row r="643" spans="4:4">
      <c r="D643" t="s">
        <v>640</v>
      </c>
    </row>
    <row r="644" spans="4:4">
      <c r="D644" t="s">
        <v>641</v>
      </c>
    </row>
    <row r="645" spans="4:4">
      <c r="D645" t="s">
        <v>642</v>
      </c>
    </row>
    <row r="646" spans="4:4">
      <c r="D646" t="s">
        <v>643</v>
      </c>
    </row>
    <row r="647" spans="4:4">
      <c r="D647" t="s">
        <v>644</v>
      </c>
    </row>
    <row r="648" spans="4:4">
      <c r="D648" t="s">
        <v>645</v>
      </c>
    </row>
    <row r="649" spans="4:4">
      <c r="D649" t="s">
        <v>646</v>
      </c>
    </row>
  </sheetData>
  <autoFilter xmlns:etc="http://www.wps.cn/officeDocument/2017/etCustomData" ref="A393:H408" etc:filterBottomFollowUsedRange="0">
    <filterColumn colId="6">
      <filters>
        <filter val="★★★"/>
        <filter val="★★★★"/>
        <filter val="★★★★★"/>
      </filters>
    </filterColumn>
    <sortState ref="A394:H408">
      <sortCondition ref="E393" descending="1"/>
    </sortState>
    <extLst/>
  </autoFilter>
  <mergeCells count="65">
    <mergeCell ref="A414:F414"/>
    <mergeCell ref="A421:F421"/>
    <mergeCell ref="A424:F424"/>
    <mergeCell ref="A431:F431"/>
    <mergeCell ref="A433:F433"/>
    <mergeCell ref="A440:F440"/>
    <mergeCell ref="A442:F442"/>
    <mergeCell ref="A449:F449"/>
    <mergeCell ref="A451:F451"/>
    <mergeCell ref="A458:F458"/>
    <mergeCell ref="A460:F460"/>
    <mergeCell ref="A467:F467"/>
    <mergeCell ref="A469:F469"/>
    <mergeCell ref="A477:F477"/>
    <mergeCell ref="A483:F483"/>
    <mergeCell ref="A485:F485"/>
    <mergeCell ref="A492:F492"/>
    <mergeCell ref="A494:F494"/>
    <mergeCell ref="A501:F501"/>
    <mergeCell ref="A505:F505"/>
    <mergeCell ref="A512:F512"/>
    <mergeCell ref="A515:F515"/>
    <mergeCell ref="A522:F522"/>
    <mergeCell ref="A524:F524"/>
    <mergeCell ref="A531:F531"/>
    <mergeCell ref="A533:F533"/>
    <mergeCell ref="A540:F540"/>
    <mergeCell ref="A545:E545"/>
    <mergeCell ref="A552:E552"/>
    <mergeCell ref="A554:E554"/>
    <mergeCell ref="A561:E561"/>
    <mergeCell ref="A562:E562"/>
    <mergeCell ref="A569:E569"/>
    <mergeCell ref="A571:E571"/>
    <mergeCell ref="A578:E578"/>
    <mergeCell ref="A580:E580"/>
    <mergeCell ref="A587:E587"/>
    <mergeCell ref="A589:E589"/>
    <mergeCell ref="A596:E596"/>
    <mergeCell ref="A597:E597"/>
    <mergeCell ref="A604:E604"/>
    <mergeCell ref="A606:E606"/>
    <mergeCell ref="A613:E613"/>
    <mergeCell ref="A615:E615"/>
    <mergeCell ref="A622:E622"/>
    <mergeCell ref="A624:E624"/>
    <mergeCell ref="A631:E631"/>
    <mergeCell ref="A633:E633"/>
    <mergeCell ref="A640:E640"/>
    <mergeCell ref="G556:G559"/>
    <mergeCell ref="H549:H550"/>
    <mergeCell ref="H556:H559"/>
    <mergeCell ref="H582:H586"/>
    <mergeCell ref="H591:H595"/>
    <mergeCell ref="H628:H629"/>
    <mergeCell ref="I556:I559"/>
    <mergeCell ref="I582:I586"/>
    <mergeCell ref="I591:I595"/>
    <mergeCell ref="I628:I629"/>
    <mergeCell ref="J556:J559"/>
    <mergeCell ref="J582:J586"/>
    <mergeCell ref="J591:J595"/>
    <mergeCell ref="J628:J629"/>
    <mergeCell ref="K591:K595"/>
    <mergeCell ref="K628:K629"/>
  </mergeCells>
  <conditionalFormatting sqref="G47:I47">
    <cfRule type="top10" dxfId="43" priority="71" rank="1"/>
  </conditionalFormatting>
  <conditionalFormatting sqref="G48:I48">
    <cfRule type="top10" dxfId="43" priority="75" rank="1"/>
  </conditionalFormatting>
  <conditionalFormatting sqref="G49:I49">
    <cfRule type="top10" dxfId="43" priority="74" rank="1"/>
  </conditionalFormatting>
  <conditionalFormatting sqref="G50:I50">
    <cfRule type="top10" dxfId="43" priority="73" rank="1"/>
  </conditionalFormatting>
  <conditionalFormatting sqref="G51:I51">
    <cfRule type="top10" dxfId="43" priority="72" rank="1"/>
  </conditionalFormatting>
  <conditionalFormatting sqref="G71:I71">
    <cfRule type="top10" dxfId="43" priority="70" rank="1"/>
  </conditionalFormatting>
  <conditionalFormatting sqref="G72:I72">
    <cfRule type="top10" dxfId="43" priority="69" rank="1"/>
  </conditionalFormatting>
  <conditionalFormatting sqref="G73:I73">
    <cfRule type="top10" dxfId="43" priority="68" rank="1"/>
  </conditionalFormatting>
  <conditionalFormatting sqref="G74:I74">
    <cfRule type="top10" dxfId="43" priority="67" rank="1"/>
  </conditionalFormatting>
  <conditionalFormatting sqref="G75:I75">
    <cfRule type="top10" dxfId="43" priority="66" rank="1"/>
  </conditionalFormatting>
  <conditionalFormatting sqref="H95:J95">
    <cfRule type="top10" dxfId="43" priority="65" rank="1"/>
  </conditionalFormatting>
  <conditionalFormatting sqref="H96:J96">
    <cfRule type="top10" dxfId="43" priority="63" rank="1"/>
  </conditionalFormatting>
  <conditionalFormatting sqref="H97:J97">
    <cfRule type="top10" dxfId="43" priority="64" rank="1"/>
  </conditionalFormatting>
  <conditionalFormatting sqref="H98:J98">
    <cfRule type="top10" dxfId="43" priority="62" rank="1"/>
  </conditionalFormatting>
  <conditionalFormatting sqref="H99:J99">
    <cfRule type="top10" dxfId="43" priority="61" rank="1"/>
  </conditionalFormatting>
  <conditionalFormatting sqref="H118:J118">
    <cfRule type="top10" dxfId="43" priority="58" rank="1"/>
  </conditionalFormatting>
  <conditionalFormatting sqref="H119:J119">
    <cfRule type="top10" dxfId="43" priority="59" rank="1"/>
  </conditionalFormatting>
  <conditionalFormatting sqref="H120:J120">
    <cfRule type="top10" dxfId="43" priority="60" rank="1"/>
  </conditionalFormatting>
  <conditionalFormatting sqref="H121:J121">
    <cfRule type="top10" dxfId="43" priority="57" rank="1"/>
  </conditionalFormatting>
  <conditionalFormatting sqref="H122:J122">
    <cfRule type="top10" dxfId="43" priority="56" rank="1"/>
  </conditionalFormatting>
  <conditionalFormatting sqref="H165:J165">
    <cfRule type="top10" dxfId="43" priority="55" rank="1"/>
  </conditionalFormatting>
  <conditionalFormatting sqref="H166:J166">
    <cfRule type="top10" dxfId="43" priority="54" rank="1"/>
  </conditionalFormatting>
  <conditionalFormatting sqref="H167:J167">
    <cfRule type="top10" dxfId="43" priority="53" rank="1"/>
  </conditionalFormatting>
  <conditionalFormatting sqref="H168:J168">
    <cfRule type="top10" dxfId="43" priority="52" rank="1"/>
  </conditionalFormatting>
  <conditionalFormatting sqref="H169:J169">
    <cfRule type="top10" dxfId="43" priority="51" rank="1"/>
  </conditionalFormatting>
  <conditionalFormatting sqref="H189:J189">
    <cfRule type="top10" dxfId="43" priority="50" rank="1"/>
  </conditionalFormatting>
  <conditionalFormatting sqref="H190:J190">
    <cfRule type="top10" dxfId="43" priority="49" rank="1"/>
  </conditionalFormatting>
  <conditionalFormatting sqref="H191:J191">
    <cfRule type="top10" dxfId="43" priority="48" rank="1"/>
  </conditionalFormatting>
  <conditionalFormatting sqref="H192:J192">
    <cfRule type="top10" dxfId="43" priority="47" rank="1"/>
  </conditionalFormatting>
  <conditionalFormatting sqref="H193:J193">
    <cfRule type="top10" dxfId="43" priority="46" rank="1"/>
  </conditionalFormatting>
  <conditionalFormatting sqref="G213:I213">
    <cfRule type="top10" dxfId="43" priority="45" rank="1"/>
  </conditionalFormatting>
  <conditionalFormatting sqref="G214:I214">
    <cfRule type="top10" dxfId="43" priority="44" rank="1"/>
  </conditionalFormatting>
  <conditionalFormatting sqref="G215:I215">
    <cfRule type="top10" dxfId="43" priority="42" rank="1"/>
  </conditionalFormatting>
  <conditionalFormatting sqref="G216:I216">
    <cfRule type="top10" dxfId="43" priority="43" rank="1"/>
  </conditionalFormatting>
  <conditionalFormatting sqref="G217:I217">
    <cfRule type="top10" dxfId="43" priority="41" rank="1"/>
  </conditionalFormatting>
  <conditionalFormatting sqref="G236:I236">
    <cfRule type="top10" dxfId="43" priority="40" rank="1"/>
  </conditionalFormatting>
  <conditionalFormatting sqref="G237:I237">
    <cfRule type="top10" dxfId="43" priority="39" rank="1"/>
  </conditionalFormatting>
  <conditionalFormatting sqref="G238:I238">
    <cfRule type="top10" dxfId="43" priority="38" rank="1"/>
  </conditionalFormatting>
  <conditionalFormatting sqref="G239:I239">
    <cfRule type="top10" dxfId="43" priority="37" rank="1"/>
  </conditionalFormatting>
  <conditionalFormatting sqref="G240:I240">
    <cfRule type="top10" dxfId="43" priority="36" rank="1"/>
  </conditionalFormatting>
  <conditionalFormatting sqref="G260:I260">
    <cfRule type="top10" dxfId="43" priority="35" rank="1"/>
  </conditionalFormatting>
  <conditionalFormatting sqref="G261:I261">
    <cfRule type="top10" dxfId="43" priority="34" rank="1"/>
  </conditionalFormatting>
  <conditionalFormatting sqref="G262:I262">
    <cfRule type="top10" dxfId="43" priority="33" rank="1"/>
  </conditionalFormatting>
  <conditionalFormatting sqref="G263:I263">
    <cfRule type="top10" dxfId="43" priority="32" rank="1"/>
  </conditionalFormatting>
  <conditionalFormatting sqref="G264:I264">
    <cfRule type="top10" dxfId="43" priority="31" rank="1"/>
  </conditionalFormatting>
  <conditionalFormatting sqref="G281:I281">
    <cfRule type="top10" dxfId="43" priority="30" rank="1"/>
  </conditionalFormatting>
  <conditionalFormatting sqref="G282:I282">
    <cfRule type="top10" dxfId="43" priority="29" rank="1"/>
  </conditionalFormatting>
  <conditionalFormatting sqref="G283:I283">
    <cfRule type="top10" dxfId="43" priority="28" rank="1"/>
  </conditionalFormatting>
  <conditionalFormatting sqref="G284:I284">
    <cfRule type="top10" dxfId="43" priority="27" rank="1"/>
  </conditionalFormatting>
  <conditionalFormatting sqref="G285:I285">
    <cfRule type="top10" dxfId="43" priority="26" rank="1"/>
  </conditionalFormatting>
  <conditionalFormatting sqref="G311:I311">
    <cfRule type="top10" dxfId="43" priority="25" rank="1"/>
  </conditionalFormatting>
  <conditionalFormatting sqref="G312:I312">
    <cfRule type="top10" dxfId="43" priority="23" rank="1"/>
  </conditionalFormatting>
  <conditionalFormatting sqref="G313:I313">
    <cfRule type="top10" dxfId="43" priority="24" rank="1"/>
  </conditionalFormatting>
  <conditionalFormatting sqref="G314:I314">
    <cfRule type="top10" dxfId="43" priority="22" rank="1"/>
  </conditionalFormatting>
  <conditionalFormatting sqref="G315:I315">
    <cfRule type="top10" dxfId="43" priority="21" rank="1"/>
  </conditionalFormatting>
  <conditionalFormatting sqref="G336:I336">
    <cfRule type="top10" dxfId="43" priority="20" rank="1"/>
  </conditionalFormatting>
  <conditionalFormatting sqref="G337:I337">
    <cfRule type="top10" dxfId="43" priority="19" rank="1"/>
  </conditionalFormatting>
  <conditionalFormatting sqref="G338:I338">
    <cfRule type="top10" dxfId="43" priority="17" rank="1"/>
  </conditionalFormatting>
  <conditionalFormatting sqref="G339:I339">
    <cfRule type="top10" dxfId="43" priority="18" rank="1"/>
  </conditionalFormatting>
  <conditionalFormatting sqref="G340:I340">
    <cfRule type="top10" dxfId="43" priority="16" rank="1"/>
  </conditionalFormatting>
  <conditionalFormatting sqref="G360:I360">
    <cfRule type="top10" dxfId="43" priority="15" rank="1"/>
  </conditionalFormatting>
  <conditionalFormatting sqref="G361:I361">
    <cfRule type="top10" dxfId="43" priority="9" rank="1"/>
  </conditionalFormatting>
  <conditionalFormatting sqref="G362:I362">
    <cfRule type="top10" dxfId="43" priority="10" rank="1"/>
  </conditionalFormatting>
  <conditionalFormatting sqref="G363:I363">
    <cfRule type="top10" dxfId="43" priority="12" rank="1"/>
  </conditionalFormatting>
  <conditionalFormatting sqref="G364:I364">
    <cfRule type="top10" dxfId="43" priority="11" rank="1"/>
  </conditionalFormatting>
  <conditionalFormatting sqref="G384:I384">
    <cfRule type="top10" dxfId="43" priority="8" rank="1"/>
  </conditionalFormatting>
  <conditionalFormatting sqref="G385:I385">
    <cfRule type="top10" dxfId="43" priority="7" rank="1"/>
  </conditionalFormatting>
  <conditionalFormatting sqref="G386:I386">
    <cfRule type="top10" dxfId="43" priority="6" rank="1"/>
  </conditionalFormatting>
  <conditionalFormatting sqref="G387:I387">
    <cfRule type="top10" dxfId="43" priority="5" rank="1"/>
  </conditionalFormatting>
  <conditionalFormatting sqref="G388:I388">
    <cfRule type="top10" dxfId="43" priority="4" rank="1"/>
  </conditionalFormatting>
  <conditionalFormatting sqref="D394:D408">
    <cfRule type="cellIs" dxfId="44" priority="2" operator="greaterThan">
      <formula>0.2075</formula>
    </cfRule>
  </conditionalFormatting>
  <conditionalFormatting sqref="F394:F408">
    <cfRule type="cellIs" dxfId="44" priority="3" operator="greaterThan">
      <formula>56.1</formula>
    </cfRule>
  </conditionalFormatting>
  <pageMargins left="0.75" right="0.75" top="1" bottom="1" header="0.5" footer="0.5"/>
  <headerFooter/>
  <drawing r:id="rId1"/>
  <tableParts count="31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topLeftCell="A12" workbookViewId="0">
      <selection activeCell="A20" sqref="A20:C34"/>
    </sheetView>
  </sheetViews>
  <sheetFormatPr defaultColWidth="8.88888888888889" defaultRowHeight="14.4" outlineLevelCol="2"/>
  <cols>
    <col min="1" max="1" width="21.7777777777778" customWidth="1"/>
  </cols>
  <sheetData>
    <row r="1" ht="78" spans="1:2">
      <c r="A1" s="11" t="s">
        <v>647</v>
      </c>
      <c r="B1" s="12">
        <v>0.114</v>
      </c>
    </row>
    <row r="2" ht="62.4" spans="1:2">
      <c r="A2" s="11" t="s">
        <v>53</v>
      </c>
      <c r="B2" s="12">
        <v>0.177</v>
      </c>
    </row>
    <row r="3" ht="31.2" spans="1:2">
      <c r="A3" s="11" t="s">
        <v>22</v>
      </c>
      <c r="B3" s="12">
        <v>0.267</v>
      </c>
    </row>
    <row r="4" ht="15.6" spans="1:2">
      <c r="A4" s="11" t="s">
        <v>35</v>
      </c>
      <c r="B4" s="12">
        <v>0.25</v>
      </c>
    </row>
    <row r="5" ht="15.6" spans="1:2">
      <c r="A5" s="11" t="s">
        <v>47</v>
      </c>
      <c r="B5" s="12">
        <v>0.271</v>
      </c>
    </row>
    <row r="6" ht="31.2" spans="1:2">
      <c r="A6" s="11" t="s">
        <v>41</v>
      </c>
      <c r="B6" s="12">
        <v>0.253</v>
      </c>
    </row>
    <row r="7" ht="140.4" spans="1:2">
      <c r="A7" s="11" t="s">
        <v>648</v>
      </c>
      <c r="B7" s="12">
        <v>0.27</v>
      </c>
    </row>
    <row r="8" ht="93.6" spans="1:2">
      <c r="A8" s="11" t="s">
        <v>72</v>
      </c>
      <c r="B8" s="12">
        <v>0.287</v>
      </c>
    </row>
    <row r="9" ht="15.6" spans="1:2">
      <c r="A9" s="11" t="s">
        <v>59</v>
      </c>
      <c r="B9" s="12">
        <v>0.222</v>
      </c>
    </row>
    <row r="10" ht="15.6" spans="1:2">
      <c r="A10" s="11" t="s">
        <v>78</v>
      </c>
      <c r="B10" s="12">
        <v>0.295</v>
      </c>
    </row>
    <row r="11" ht="31.2" spans="1:2">
      <c r="A11" s="11" t="s">
        <v>97</v>
      </c>
      <c r="B11" s="12">
        <v>0.231</v>
      </c>
    </row>
    <row r="12" ht="62.4" spans="1:2">
      <c r="A12" s="11" t="s">
        <v>90</v>
      </c>
      <c r="B12" s="12">
        <v>0.228</v>
      </c>
    </row>
    <row r="13" ht="46.8" spans="1:2">
      <c r="A13" s="11" t="s">
        <v>84</v>
      </c>
      <c r="B13" s="12">
        <v>0.232</v>
      </c>
    </row>
    <row r="14" ht="31.2" spans="1:2">
      <c r="A14" s="11" t="s">
        <v>102</v>
      </c>
      <c r="B14" s="12">
        <v>0.301</v>
      </c>
    </row>
    <row r="19" ht="15.15"/>
    <row r="20" ht="43.95" spans="1:3">
      <c r="A20" s="9" t="s">
        <v>649</v>
      </c>
      <c r="B20" s="9" t="s">
        <v>650</v>
      </c>
      <c r="C20" s="9" t="s">
        <v>651</v>
      </c>
    </row>
    <row r="21" ht="29.55" spans="1:3">
      <c r="A21" s="10" t="s">
        <v>29</v>
      </c>
      <c r="B21" s="10" t="s">
        <v>652</v>
      </c>
      <c r="C21" s="10">
        <v>26.1</v>
      </c>
    </row>
    <row r="22" ht="29.55" spans="1:3">
      <c r="A22" s="10" t="s">
        <v>53</v>
      </c>
      <c r="B22" s="10" t="s">
        <v>653</v>
      </c>
      <c r="C22" s="10">
        <v>38.1</v>
      </c>
    </row>
    <row r="23" ht="29.55" spans="1:3">
      <c r="A23" s="10" t="s">
        <v>22</v>
      </c>
      <c r="B23" s="10" t="s">
        <v>654</v>
      </c>
      <c r="C23" s="10">
        <v>78.8</v>
      </c>
    </row>
    <row r="24" ht="29.55" spans="1:3">
      <c r="A24" s="10" t="s">
        <v>35</v>
      </c>
      <c r="B24" s="10" t="s">
        <v>655</v>
      </c>
      <c r="C24" s="10">
        <v>35.5</v>
      </c>
    </row>
    <row r="25" ht="29.55" spans="1:3">
      <c r="A25" s="10" t="s">
        <v>47</v>
      </c>
      <c r="B25" s="10" t="s">
        <v>656</v>
      </c>
      <c r="C25" s="10">
        <v>58.3</v>
      </c>
    </row>
    <row r="26" ht="29.55" spans="1:3">
      <c r="A26" s="10" t="s">
        <v>41</v>
      </c>
      <c r="B26" s="10" t="s">
        <v>657</v>
      </c>
      <c r="C26" s="10">
        <v>31.9</v>
      </c>
    </row>
    <row r="27" ht="29.55" spans="1:3">
      <c r="A27" s="10" t="s">
        <v>66</v>
      </c>
      <c r="B27" s="10" t="s">
        <v>658</v>
      </c>
      <c r="C27" s="10">
        <v>74.4</v>
      </c>
    </row>
    <row r="28" ht="29.55" spans="1:3">
      <c r="A28" s="10" t="s">
        <v>72</v>
      </c>
      <c r="B28" s="10" t="s">
        <v>659</v>
      </c>
      <c r="C28" s="10">
        <v>48.5</v>
      </c>
    </row>
    <row r="29" ht="29.55" spans="1:3">
      <c r="A29" s="10" t="s">
        <v>59</v>
      </c>
      <c r="B29" s="10" t="s">
        <v>660</v>
      </c>
      <c r="C29" s="10">
        <v>69</v>
      </c>
    </row>
    <row r="30" ht="29.55" spans="1:3">
      <c r="A30" s="10" t="s">
        <v>78</v>
      </c>
      <c r="B30" s="10" t="s">
        <v>661</v>
      </c>
      <c r="C30" s="10">
        <v>86.1</v>
      </c>
    </row>
    <row r="31" ht="29.55" spans="1:3">
      <c r="A31" s="10" t="s">
        <v>97</v>
      </c>
      <c r="B31" s="10" t="s">
        <v>662</v>
      </c>
      <c r="C31" s="10">
        <v>76.7</v>
      </c>
    </row>
    <row r="32" ht="29.55" spans="1:3">
      <c r="A32" s="10" t="s">
        <v>90</v>
      </c>
      <c r="B32" s="10" t="s">
        <v>663</v>
      </c>
      <c r="C32" s="10">
        <v>58.8</v>
      </c>
    </row>
    <row r="33" ht="29.55" spans="1:3">
      <c r="A33" s="10" t="s">
        <v>84</v>
      </c>
      <c r="B33" s="10" t="s">
        <v>664</v>
      </c>
      <c r="C33" s="10">
        <v>41.9</v>
      </c>
    </row>
    <row r="34" ht="29.55" spans="1:3">
      <c r="A34" s="10" t="s">
        <v>102</v>
      </c>
      <c r="B34" s="10" t="s">
        <v>665</v>
      </c>
      <c r="C34" s="10">
        <v>71.9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C1" sqref="C1"/>
    </sheetView>
  </sheetViews>
  <sheetFormatPr defaultColWidth="8.88888888888889" defaultRowHeight="14.4" outlineLevelCol="2"/>
  <cols>
    <col min="1" max="1" width="17.3333333333333" customWidth="1"/>
    <col min="2" max="2" width="15.4444444444444" customWidth="1"/>
    <col min="3" max="3" width="18.5555555555556" customWidth="1"/>
  </cols>
  <sheetData>
    <row r="1" ht="29.55" spans="1:3">
      <c r="A1" s="9" t="s">
        <v>649</v>
      </c>
      <c r="B1" s="9" t="s">
        <v>650</v>
      </c>
      <c r="C1" s="9" t="s">
        <v>651</v>
      </c>
    </row>
    <row r="2" ht="43.95" spans="1:3">
      <c r="A2" s="10" t="s">
        <v>29</v>
      </c>
      <c r="B2" s="10" t="s">
        <v>652</v>
      </c>
      <c r="C2" s="10">
        <v>26.1</v>
      </c>
    </row>
    <row r="3" ht="43.95" spans="1:3">
      <c r="A3" s="10" t="s">
        <v>53</v>
      </c>
      <c r="B3" s="10" t="s">
        <v>653</v>
      </c>
      <c r="C3" s="10">
        <v>38.1</v>
      </c>
    </row>
    <row r="4" ht="29.55" spans="1:3">
      <c r="A4" s="10" t="s">
        <v>22</v>
      </c>
      <c r="B4" s="10" t="s">
        <v>654</v>
      </c>
      <c r="C4" s="10">
        <v>78.8</v>
      </c>
    </row>
    <row r="5" ht="29.55" spans="1:3">
      <c r="A5" s="10" t="s">
        <v>35</v>
      </c>
      <c r="B5" s="10" t="s">
        <v>655</v>
      </c>
      <c r="C5" s="10">
        <v>35.5</v>
      </c>
    </row>
    <row r="6" ht="29.55" spans="1:3">
      <c r="A6" s="10" t="s">
        <v>47</v>
      </c>
      <c r="B6" s="10" t="s">
        <v>656</v>
      </c>
      <c r="C6" s="10">
        <v>58.3</v>
      </c>
    </row>
    <row r="7" ht="29.55" spans="1:3">
      <c r="A7" s="10" t="s">
        <v>41</v>
      </c>
      <c r="B7" s="10" t="s">
        <v>657</v>
      </c>
      <c r="C7" s="10">
        <v>31.9</v>
      </c>
    </row>
    <row r="8" ht="72.75" spans="1:3">
      <c r="A8" s="10" t="s">
        <v>66</v>
      </c>
      <c r="B8" s="10" t="s">
        <v>658</v>
      </c>
      <c r="C8" s="10">
        <v>74.4</v>
      </c>
    </row>
    <row r="9" ht="72.75" spans="1:3">
      <c r="A9" s="10" t="s">
        <v>72</v>
      </c>
      <c r="B9" s="10" t="s">
        <v>659</v>
      </c>
      <c r="C9" s="10">
        <v>48.5</v>
      </c>
    </row>
    <row r="10" ht="29.55" spans="1:3">
      <c r="A10" s="10" t="s">
        <v>59</v>
      </c>
      <c r="B10" s="10" t="s">
        <v>660</v>
      </c>
      <c r="C10" s="10">
        <v>69</v>
      </c>
    </row>
    <row r="11" ht="29.55" spans="1:3">
      <c r="A11" s="10" t="s">
        <v>78</v>
      </c>
      <c r="B11" s="10" t="s">
        <v>661</v>
      </c>
      <c r="C11" s="10">
        <v>86.1</v>
      </c>
    </row>
    <row r="12" ht="29.55" spans="1:3">
      <c r="A12" s="10" t="s">
        <v>97</v>
      </c>
      <c r="B12" s="10" t="s">
        <v>662</v>
      </c>
      <c r="C12" s="10">
        <v>76.7</v>
      </c>
    </row>
    <row r="13" ht="43.95" spans="1:3">
      <c r="A13" s="10" t="s">
        <v>90</v>
      </c>
      <c r="B13" s="10" t="s">
        <v>663</v>
      </c>
      <c r="C13" s="10">
        <v>58.8</v>
      </c>
    </row>
    <row r="14" ht="29.55" spans="1:3">
      <c r="A14" s="10" t="s">
        <v>84</v>
      </c>
      <c r="B14" s="10" t="s">
        <v>664</v>
      </c>
      <c r="C14" s="10">
        <v>41.9</v>
      </c>
    </row>
    <row r="15" ht="29.55" spans="1:3">
      <c r="A15" s="10" t="s">
        <v>102</v>
      </c>
      <c r="B15" s="10" t="s">
        <v>665</v>
      </c>
      <c r="C15" s="10">
        <v>71.9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3"/>
  <sheetViews>
    <sheetView workbookViewId="0">
      <selection activeCell="A1" sqref="A$1:B$1048576"/>
    </sheetView>
  </sheetViews>
  <sheetFormatPr defaultColWidth="8.88888888888889" defaultRowHeight="14.4" outlineLevelCol="1"/>
  <sheetData>
    <row r="1" ht="15" spans="1:2">
      <c r="A1" s="1" t="s">
        <v>291</v>
      </c>
      <c r="B1" t="s">
        <v>666</v>
      </c>
    </row>
    <row r="2" ht="15" spans="1:2">
      <c r="A2" s="1" t="s">
        <v>289</v>
      </c>
      <c r="B2" t="s">
        <v>667</v>
      </c>
    </row>
    <row r="3" ht="15" spans="1:2">
      <c r="A3" s="1" t="s">
        <v>461</v>
      </c>
      <c r="B3" t="s">
        <v>668</v>
      </c>
    </row>
    <row r="4" ht="15" spans="1:2">
      <c r="A4" s="1" t="s">
        <v>468</v>
      </c>
      <c r="B4" t="s">
        <v>669</v>
      </c>
    </row>
    <row r="5" ht="15" spans="1:2">
      <c r="A5" s="1" t="s">
        <v>469</v>
      </c>
      <c r="B5" t="s">
        <v>670</v>
      </c>
    </row>
    <row r="6" spans="1:2">
      <c r="A6" s="2"/>
    </row>
    <row r="8" ht="20.4" spans="1:2">
      <c r="A8" s="3"/>
    </row>
    <row r="9" ht="16.2" spans="1:2">
      <c r="A9" s="4"/>
    </row>
    <row r="10" ht="15" spans="1:2">
      <c r="A10" s="1" t="s">
        <v>299</v>
      </c>
      <c r="B10" t="s">
        <v>671</v>
      </c>
    </row>
    <row r="11" ht="15" spans="1:2">
      <c r="A11" s="1" t="s">
        <v>495</v>
      </c>
      <c r="B11" t="s">
        <v>672</v>
      </c>
    </row>
    <row r="12" ht="15" spans="1:2">
      <c r="A12" s="1" t="s">
        <v>500</v>
      </c>
      <c r="B12" t="s">
        <v>673</v>
      </c>
    </row>
    <row r="13" ht="15" spans="1:2">
      <c r="A13" s="1" t="s">
        <v>501</v>
      </c>
      <c r="B13" t="s">
        <v>674</v>
      </c>
    </row>
    <row r="14" ht="15" spans="1:2">
      <c r="A14" s="1" t="s">
        <v>505</v>
      </c>
      <c r="B14" t="s">
        <v>675</v>
      </c>
    </row>
    <row r="15" spans="1:2">
      <c r="A15" s="2"/>
    </row>
    <row r="16" spans="1:2">
      <c r="A16" s="5"/>
    </row>
    <row r="17" ht="20.4" spans="1:2">
      <c r="A17" s="3"/>
    </row>
    <row r="18" ht="16.2" spans="1:2">
      <c r="A18" s="4"/>
    </row>
    <row r="19" ht="15" spans="1:2">
      <c r="A19" s="1" t="s">
        <v>311</v>
      </c>
      <c r="B19" t="s">
        <v>676</v>
      </c>
    </row>
    <row r="20" ht="15" spans="1:2">
      <c r="A20" s="1" t="s">
        <v>516</v>
      </c>
      <c r="B20" t="s">
        <v>677</v>
      </c>
    </row>
    <row r="21" ht="15" spans="1:2">
      <c r="A21" s="1" t="s">
        <v>523</v>
      </c>
      <c r="B21" t="s">
        <v>678</v>
      </c>
    </row>
    <row r="22" ht="15" spans="1:2">
      <c r="A22" s="1" t="s">
        <v>524</v>
      </c>
      <c r="B22" t="s">
        <v>679</v>
      </c>
    </row>
    <row r="23" ht="15" spans="1:2">
      <c r="A23" s="1" t="s">
        <v>525</v>
      </c>
      <c r="B23" t="s">
        <v>680</v>
      </c>
    </row>
    <row r="24" spans="1:2">
      <c r="A24" s="2"/>
    </row>
    <row r="25" spans="1:2">
      <c r="A25" s="6"/>
    </row>
    <row r="26" ht="20.4" spans="1:2">
      <c r="A26" s="3"/>
    </row>
    <row r="27" ht="16.2" spans="1:2">
      <c r="A27" s="4"/>
    </row>
    <row r="28" ht="15" spans="1:2">
      <c r="A28" s="1" t="s">
        <v>322</v>
      </c>
      <c r="B28" t="s">
        <v>681</v>
      </c>
    </row>
    <row r="29" ht="15" spans="1:2">
      <c r="A29" s="1" t="s">
        <v>532</v>
      </c>
      <c r="B29" t="s">
        <v>682</v>
      </c>
    </row>
    <row r="30" ht="15" spans="1:2">
      <c r="A30" s="1" t="s">
        <v>533</v>
      </c>
      <c r="B30" t="s">
        <v>683</v>
      </c>
    </row>
    <row r="31" ht="15" spans="1:2">
      <c r="A31" s="1" t="s">
        <v>534</v>
      </c>
      <c r="B31" t="s">
        <v>684</v>
      </c>
    </row>
    <row r="32" ht="15" spans="1:2">
      <c r="A32" s="1" t="s">
        <v>535</v>
      </c>
      <c r="B32" t="s">
        <v>685</v>
      </c>
    </row>
    <row r="33" ht="34" customHeight="1" spans="1:2">
      <c r="A33" s="2"/>
    </row>
    <row r="34" spans="1:2">
      <c r="A34" s="5"/>
    </row>
    <row r="35" spans="1:2">
      <c r="A35" s="5"/>
    </row>
    <row r="36" spans="1:2">
      <c r="A36" s="5"/>
    </row>
    <row r="37" ht="20.4" spans="1:2">
      <c r="A37" s="3"/>
    </row>
    <row r="38" ht="16.2" spans="1:2">
      <c r="A38" s="7"/>
    </row>
    <row r="39" ht="15" spans="1:2">
      <c r="A39" s="1" t="s">
        <v>370</v>
      </c>
      <c r="B39" t="s">
        <v>686</v>
      </c>
    </row>
    <row r="40" ht="15" spans="1:2">
      <c r="A40" s="1" t="s">
        <v>595</v>
      </c>
      <c r="B40" t="s">
        <v>687</v>
      </c>
    </row>
    <row r="41" ht="15" spans="1:2">
      <c r="A41" s="1" t="s">
        <v>368</v>
      </c>
      <c r="B41" t="s">
        <v>688</v>
      </c>
    </row>
    <row r="42" ht="15" spans="1:2">
      <c r="A42" s="1" t="s">
        <v>372</v>
      </c>
      <c r="B42" t="s">
        <v>689</v>
      </c>
    </row>
    <row r="43" ht="15" spans="1:2">
      <c r="A43" s="1" t="s">
        <v>600</v>
      </c>
      <c r="B43" t="s">
        <v>690</v>
      </c>
    </row>
    <row r="44" spans="1:2">
      <c r="A44" s="8"/>
    </row>
    <row r="45" spans="1:2">
      <c r="A45" s="5"/>
    </row>
    <row r="46" spans="1:2">
      <c r="A46" s="5"/>
    </row>
    <row r="47" ht="20.4" spans="1:2">
      <c r="A47" s="3"/>
    </row>
    <row r="48" ht="16.2" spans="1:2">
      <c r="A48" s="4"/>
    </row>
    <row r="49" ht="15" spans="1:2">
      <c r="A49" s="1" t="s">
        <v>359</v>
      </c>
      <c r="B49" t="s">
        <v>691</v>
      </c>
    </row>
    <row r="50" ht="15" spans="1:2">
      <c r="A50" s="1" t="s">
        <v>622</v>
      </c>
      <c r="B50" t="s">
        <v>692</v>
      </c>
    </row>
    <row r="51" ht="15" spans="1:2">
      <c r="A51" s="1" t="s">
        <v>626</v>
      </c>
      <c r="B51" t="s">
        <v>693</v>
      </c>
    </row>
    <row r="52" ht="15" spans="1:2">
      <c r="A52" s="1" t="s">
        <v>632</v>
      </c>
      <c r="B52" t="s">
        <v>694</v>
      </c>
    </row>
    <row r="53" ht="15" spans="1:2">
      <c r="A53" s="1" t="s">
        <v>363</v>
      </c>
      <c r="B53" t="s">
        <v>695</v>
      </c>
    </row>
  </sheetData>
  <autoFilter xmlns:etc="http://www.wps.cn/officeDocument/2017/etCustomData" ref="A1:B5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市场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OCD</cp:lastModifiedBy>
  <dcterms:created xsi:type="dcterms:W3CDTF">2026-04-01T08:16:00Z</dcterms:created>
  <dcterms:modified xsi:type="dcterms:W3CDTF">2026-04-07T08:50:09Z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D1F983B97FDE4D4A88BA534EBC0BF9AC_13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