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BDD97596-800E-46C9-92D8-BE2D7B7DE576}" xr6:coauthVersionLast="47" xr6:coauthVersionMax="47" xr10:uidLastSave="{00000000-0000-0000-0000-000000000000}"/>
  <bookViews>
    <workbookView xWindow="-98" yWindow="-98" windowWidth="19396" windowHeight="10395" firstSheet="4" activeTab="10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9" i="24" l="1"/>
  <c r="T352" i="23"/>
  <c r="T353" i="23"/>
  <c r="T354" i="23"/>
  <c r="T355" i="23"/>
  <c r="T356" i="23"/>
  <c r="P352" i="23"/>
  <c r="P353" i="23"/>
  <c r="P354" i="23"/>
  <c r="P355" i="23"/>
  <c r="P356" i="23"/>
  <c r="L356" i="23"/>
  <c r="L355" i="23"/>
  <c r="L354" i="23"/>
  <c r="L353" i="23"/>
  <c r="L352" i="23"/>
  <c r="K352" i="23"/>
  <c r="K353" i="23"/>
  <c r="K354" i="23"/>
  <c r="K355" i="23"/>
  <c r="K356" i="23"/>
  <c r="J352" i="23"/>
  <c r="J353" i="23"/>
  <c r="J354" i="23"/>
  <c r="J355" i="23"/>
  <c r="J356" i="23"/>
  <c r="G352" i="23"/>
  <c r="G353" i="23"/>
  <c r="G354" i="23"/>
  <c r="G355" i="23"/>
  <c r="G356" i="23"/>
  <c r="E356" i="23"/>
  <c r="E355" i="23"/>
  <c r="E354" i="23"/>
  <c r="E353" i="23"/>
  <c r="E352" i="23"/>
  <c r="T241" i="23" l="1"/>
  <c r="T240" i="23"/>
  <c r="T239" i="23"/>
  <c r="T238" i="23"/>
  <c r="T237" i="23"/>
  <c r="T236" i="23"/>
  <c r="T235" i="23"/>
  <c r="T234" i="23"/>
  <c r="T233" i="23"/>
  <c r="T232" i="23"/>
  <c r="R68" i="24" l="1"/>
  <c r="R67" i="24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6" i="24"/>
  <c r="R65" i="24"/>
  <c r="R64" i="24"/>
  <c r="R63" i="24"/>
  <c r="R62" i="24"/>
  <c r="R61" i="24"/>
  <c r="R60" i="24"/>
  <c r="R59" i="24"/>
  <c r="R58" i="24"/>
  <c r="R57" i="24"/>
  <c r="R56" i="24"/>
  <c r="R54" i="24"/>
  <c r="R53" i="24"/>
  <c r="R52" i="24"/>
  <c r="R51" i="24"/>
  <c r="R50" i="24"/>
  <c r="R49" i="24"/>
  <c r="R48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4" i="24" s="1" a="1"/>
  <c r="G64" i="24" s="1"/>
  <c r="Q64" i="24" s="1"/>
  <c r="S64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58" i="24" l="1" a="1"/>
  <c r="G58" i="24" s="1"/>
  <c r="Q58" i="24" s="1"/>
  <c r="S58" i="24" s="1"/>
  <c r="G62" i="24" a="1"/>
  <c r="G62" i="24" s="1"/>
  <c r="Q62" i="24" s="1"/>
  <c r="S62" i="24" s="1"/>
  <c r="G3" i="24" a="1"/>
  <c r="G3" i="24" s="1"/>
  <c r="Q3" i="24" s="1"/>
  <c r="S3" i="24" s="1"/>
  <c r="G23" i="24" a="1"/>
  <c r="G23" i="24" s="1"/>
  <c r="Q23" i="24" s="1"/>
  <c r="S23" i="24" s="1"/>
  <c r="G8" i="24" a="1"/>
  <c r="G8" i="24" s="1"/>
  <c r="Q8" i="24" s="1"/>
  <c r="S8" i="24" s="1"/>
  <c r="G59" i="24" a="1"/>
  <c r="G59" i="24" s="1"/>
  <c r="Q59" i="24" s="1"/>
  <c r="S59" i="24" s="1"/>
  <c r="G54" i="24" a="1"/>
  <c r="G54" i="24" s="1"/>
  <c r="Q54" i="24" s="1"/>
  <c r="S54" i="24" s="1"/>
  <c r="G28" i="24" a="1"/>
  <c r="G28" i="24" s="1"/>
  <c r="Q28" i="24" s="1"/>
  <c r="S28" i="24" s="1"/>
  <c r="G13" i="24" a="1"/>
  <c r="G13" i="24" s="1"/>
  <c r="Q13" i="24" s="1"/>
  <c r="S13" i="24" s="1"/>
  <c r="G63" i="24" a="1"/>
  <c r="G63" i="24" s="1"/>
  <c r="Q63" i="24" s="1"/>
  <c r="S63" i="24" s="1"/>
  <c r="G7" i="24" a="1"/>
  <c r="G7" i="24" s="1"/>
  <c r="Q7" i="24" s="1"/>
  <c r="S7" i="24" s="1"/>
  <c r="G40" i="24" a="1"/>
  <c r="G40" i="24" s="1"/>
  <c r="Q40" i="24" s="1"/>
  <c r="S40" i="24" s="1"/>
  <c r="G19" i="24" a="1"/>
  <c r="G19" i="24" s="1"/>
  <c r="Q19" i="24" s="1"/>
  <c r="S19" i="24" s="1"/>
  <c r="G2" i="24" a="1"/>
  <c r="G2" i="24" s="1"/>
  <c r="Q2" i="24" s="1"/>
  <c r="S2" i="24" s="1"/>
  <c r="G34" i="24" a="1"/>
  <c r="G34" i="24" s="1"/>
  <c r="Q34" i="24" s="1"/>
  <c r="S34" i="24" s="1"/>
  <c r="G49" i="24" a="1"/>
  <c r="G49" i="24" s="1"/>
  <c r="Q49" i="24" s="1"/>
  <c r="S49" i="24" s="1"/>
  <c r="G24" i="24" a="1"/>
  <c r="G24" i="24" s="1"/>
  <c r="Q24" i="24" s="1"/>
  <c r="S24" i="24" s="1"/>
  <c r="G44" i="24" a="1"/>
  <c r="G44" i="24" s="1"/>
  <c r="Q44" i="24" s="1"/>
  <c r="S44" i="24" s="1"/>
  <c r="G50" i="24" a="1"/>
  <c r="G50" i="24" s="1"/>
  <c r="Q50" i="24" s="1"/>
  <c r="S50" i="24" s="1"/>
  <c r="G53" i="24" a="1"/>
  <c r="G53" i="24" s="1"/>
  <c r="Q53" i="24" s="1"/>
  <c r="S53" i="24" s="1"/>
  <c r="G29" i="24" a="1"/>
  <c r="G29" i="24" s="1"/>
  <c r="Q29" i="24" s="1"/>
  <c r="S29" i="24" s="1"/>
  <c r="G14" i="24" a="1"/>
  <c r="G14" i="24" s="1"/>
  <c r="Q14" i="24" s="1"/>
  <c r="S14" i="24" s="1"/>
  <c r="G20" i="24" a="1"/>
  <c r="G20" i="24" s="1"/>
  <c r="Q20" i="24" s="1"/>
  <c r="S20" i="24" s="1"/>
  <c r="G11" i="24" a="1"/>
  <c r="G11" i="24" s="1"/>
  <c r="Q11" i="24" s="1"/>
  <c r="S11" i="24" s="1"/>
  <c r="G26" i="24" a="1"/>
  <c r="G26" i="24" s="1"/>
  <c r="Q26" i="24" s="1"/>
  <c r="S26" i="24" s="1"/>
  <c r="G16" i="24" a="1"/>
  <c r="G16" i="24" s="1"/>
  <c r="Q16" i="24" s="1"/>
  <c r="S16" i="24" s="1"/>
  <c r="G31" i="24" a="1"/>
  <c r="G31" i="24" s="1"/>
  <c r="Q31" i="24" s="1"/>
  <c r="S31" i="24" s="1"/>
  <c r="G45" i="24" a="1"/>
  <c r="G45" i="24" s="1"/>
  <c r="Q45" i="24" s="1"/>
  <c r="S45" i="24" s="1"/>
  <c r="G38" i="24" a="1"/>
  <c r="G38" i="24" s="1"/>
  <c r="Q38" i="24" s="1"/>
  <c r="S38" i="24" s="1"/>
  <c r="G36" i="24" a="1"/>
  <c r="G36" i="24" s="1"/>
  <c r="Q36" i="24" s="1"/>
  <c r="S36" i="24" s="1"/>
  <c r="G67" i="24" a="1"/>
  <c r="G67" i="24" s="1"/>
  <c r="Q67" i="24" s="1"/>
  <c r="S67" i="24" s="1"/>
  <c r="G5" i="24" a="1"/>
  <c r="G5" i="24" s="1"/>
  <c r="Q5" i="24" s="1"/>
  <c r="S5" i="24" s="1"/>
  <c r="G68" i="24" a="1"/>
  <c r="G68" i="24" s="1"/>
  <c r="Q68" i="24" s="1"/>
  <c r="S68" i="24" s="1"/>
  <c r="G9" i="24" a="1"/>
  <c r="G9" i="24" s="1"/>
  <c r="Q9" i="24" s="1"/>
  <c r="S9" i="24" s="1"/>
  <c r="G69" i="24" a="1"/>
  <c r="G69" i="24" s="1"/>
  <c r="Q69" i="24" s="1"/>
  <c r="S69" i="24" s="1"/>
  <c r="G42" i="24" a="1"/>
  <c r="G42" i="24" s="1"/>
  <c r="Q42" i="24" s="1"/>
  <c r="S42" i="24" s="1"/>
  <c r="G46" i="24" a="1"/>
  <c r="G46" i="24" s="1"/>
  <c r="Q46" i="24" s="1"/>
  <c r="S46" i="24" s="1"/>
  <c r="G51" i="24" a="1"/>
  <c r="G51" i="24" s="1"/>
  <c r="Q51" i="24" s="1"/>
  <c r="S51" i="24" s="1"/>
  <c r="G56" i="24" a="1"/>
  <c r="G56" i="24" s="1"/>
  <c r="Q56" i="24" s="1"/>
  <c r="S56" i="24" s="1"/>
  <c r="G60" i="24" a="1"/>
  <c r="G60" i="24" s="1"/>
  <c r="Q60" i="24" s="1"/>
  <c r="S60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7" i="24" a="1"/>
  <c r="G57" i="24" s="1"/>
  <c r="Q57" i="24" s="1"/>
  <c r="S57" i="24" s="1"/>
  <c r="G22" i="24" a="1"/>
  <c r="G22" i="24" s="1"/>
  <c r="Q22" i="24" s="1"/>
  <c r="S22" i="24" s="1"/>
  <c r="G43" i="24" a="1"/>
  <c r="G43" i="24" s="1"/>
  <c r="Q43" i="24" s="1"/>
  <c r="S43" i="24" s="1"/>
  <c r="G61" i="24" a="1"/>
  <c r="G61" i="24" s="1"/>
  <c r="Q61" i="24" s="1"/>
  <c r="S61" i="24" s="1"/>
  <c r="G6" i="24" a="1"/>
  <c r="G6" i="24" s="1"/>
  <c r="Q6" i="24" s="1"/>
  <c r="S6" i="24" s="1"/>
  <c r="G27" i="24" a="1"/>
  <c r="G27" i="24" s="1"/>
  <c r="Q27" i="24" s="1"/>
  <c r="S27" i="24" s="1"/>
  <c r="G48" i="24" a="1"/>
  <c r="G48" i="24" s="1"/>
  <c r="Q48" i="24" s="1"/>
  <c r="S48" i="24" s="1"/>
  <c r="G65" i="24" a="1"/>
  <c r="G65" i="24" s="1"/>
  <c r="Q65" i="24" s="1"/>
  <c r="S65" i="24" s="1"/>
  <c r="G10" i="24" a="1"/>
  <c r="G10" i="24" s="1"/>
  <c r="Q10" i="24" s="1"/>
  <c r="S10" i="24" s="1"/>
  <c r="G32" i="24" a="1"/>
  <c r="G32" i="24" s="1"/>
  <c r="Q32" i="24" s="1"/>
  <c r="S32" i="24" s="1"/>
  <c r="G52" i="24" a="1"/>
  <c r="G52" i="24" s="1"/>
  <c r="Q52" i="24" s="1"/>
  <c r="S52" i="24" s="1"/>
  <c r="G66" i="24" a="1"/>
  <c r="G66" i="24" s="1"/>
  <c r="Q66" i="24" s="1"/>
  <c r="S66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<sst xmlns="http://schemas.openxmlformats.org/spreadsheetml/2006/main" count="1439" uniqueCount="715">
  <si>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</si>
  <si>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</si>
  <si>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</si>
  <si>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</si>
  <si>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</si>
  <si>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</si>
  <si>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</si>
  <si>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</si>
  <si>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</si>
  <si>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</si>
  <si>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</si>
  <si>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</si>
  <si>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</si>
  <si>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</si>
  <si>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</si>
  <si>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</si>
  <si>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</si>
  <si>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</si>
  <si>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</si>
  <si>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</si>
  <si>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</si>
  <si>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</si>
  <si>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</si>
  <si>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</si>
  <si>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</si>
  <si>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</si>
  <si>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</si>
  <si>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</si>
  <si>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</si>
  <si>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</si>
  <si>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</si>
  <si>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</si>
  <si>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</si>
  <si>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</si>
  <si>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</si>
  <si>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</si>
  <si>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</si>
  <si>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</si>
  <si>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</si>
  <si>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</si>
  <si>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</si>
  <si>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</si>
  <si>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</si>
  <si>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</si>
  <si>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</si>
  <si>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</si>
  <si>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</si>
  <si>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</si>
  <si>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</si>
  <si>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</si>
  <si>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</si>
  <si>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</si>
  <si>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</si>
  <si>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</si>
  <si>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</si>
  <si>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</si>
  <si>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</si>
  <si>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</si>
  <si>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</si>
  <si>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</si>
  <si>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</si>
  <si>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</si>
  <si>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</si>
  <si>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</si>
  <si>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</si>
  <si>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</si>
  <si>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</si>
  <si>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</si>
  <si>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</si>
  <si>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</si>
  <si>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</si>
  <si>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</si>
  <si>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</si>
  <si>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</si>
  <si>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</si>
  <si>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</si>
  <si>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</si>
  <si>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</si>
  <si>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</si>
  <si>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</si>
  <si>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</si>
  <si>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</si>
  <si>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</si>
  <si>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</si>
  <si>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</si>
  <si>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</si>
  <si>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</si>
  <si>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</si>
  <si>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</si>
  <si>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</si>
  <si>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</si>
  <si>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</si>
  <si>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</si>
  <si>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</si>
  <si>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</si>
  <si>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</si>
  <si>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</si>
  <si>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</si>
  <si>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</si>
  <si>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</si>
  <si>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</si>
  <si>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</si>
  <si>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</si>
  <si>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</si>
  <si>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</si>
  <si>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</si>
  <si>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</si>
  <si>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</si>
  <si>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</si>
  <si>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</si>
  <si>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</si>
  <si>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</si>
  <si>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</si>
  <si>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</si>
  <si>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</si>
  <si>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</si>
  <si>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</si>
  <si>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</si>
  <si>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</si>
  <si>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</si>
  <si>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</si>
  <si>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</si>
  <si>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</si>
  <si>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</si>
  <si>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</si>
  <si>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</si>
  <si>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</si>
  <si>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</si>
  <si>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</si>
  <si>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</si>
  <si>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</si>
  <si>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</si>
  <si>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</si>
  <si>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</si>
  <si>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</si>
  <si>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</si>
  <si>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</si>
  <si>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</si>
  <si>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</si>
  <si>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</si>
  <si>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</si>
  <si>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</si>
  <si>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</si>
  <si>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</si>
  <si>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</si>
  <si>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</si>
  <si>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</si>
  <si>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</si>
  <si>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</si>
  <si>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</si>
  <si>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</si>
  <si>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</si>
  <si>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</si>
  <si>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</si>
  <si>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</si>
  <si>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</si>
  <si>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</si>
  <si>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</si>
  <si>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</si>
  <si>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</si>
  <si>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</si>
  <si>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</si>
  <si>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</si>
  <si>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</si>
  <si>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</si>
  <si>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</si>
  <si>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</si>
  <si>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</si>
  <si>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</si>
  <si>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</si>
  <si>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</si>
  <si>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</si>
  <si>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</si>
  <si>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</si>
  <si>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</si>
  <si>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</si>
  <si>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</si>
  <si>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</si>
  <si>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</si>
  <si>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</si>
  <si>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</si>
  <si>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</si>
  <si>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</si>
  <si>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</si>
  <si>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</si>
  <si>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</si>
  <si>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</si>
  <si>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</si>
  <si>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</si>
  <si>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</si>
  <si>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</si>
  <si>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</si>
  <si>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</si>
  <si>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</si>
  <si>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</si>
  <si>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</si>
  <si>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</si>
  <si>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</si>
  <si>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</si>
  <si>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</si>
  <si>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</si>
  <si>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</si>
  <si>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</si>
  <si>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</si>
  <si>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</si>
  <si>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</si>
  <si>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</si>
  <si>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</si>
  <si>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</si>
  <si>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</si>
  <si>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</si>
  <si>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</si>
  <si>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</si>
  <si>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</si>
  <si>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</si>
  <si>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</si>
  <si>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</si>
  <si>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</si>
  <si>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</si>
  <si>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</si>
  <si>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</si>
  <si>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</si>
  <si>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</si>
  <si>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</si>
  <si>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</si>
  <si>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</si>
  <si>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</si>
  <si>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</si>
  <si>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</si>
  <si>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</si>
  <si>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</si>
  <si>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</si>
  <si>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</si>
  <si>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</si>
  <si>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</si>
  <si>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</si>
  <si>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</si>
  <si>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</si>
  <si>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</si>
  <si>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</si>
  <si>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</si>
  <si>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</si>
  <si>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</si>
  <si>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</si>
  <si>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</si>
  <si>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</si>
  <si>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</si>
  <si>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</si>
  <si>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</si>
  <si>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</si>
  <si>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</si>
  <si>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</si>
  <si>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</si>
  <si>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</si>
  <si>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</si>
  <si>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</si>
  <si>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</si>
  <si>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</si>
  <si>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</si>
  <si>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</si>
  <si>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</si>
  <si>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</si>
  <si>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</si>
  <si>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</si>
  <si>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</si>
  <si>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</si>
  <si>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</si>
  <si>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</si>
  <si>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</si>
  <si>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</si>
  <si>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</si>
  <si>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</si>
  <si>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</si>
  <si>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</si>
  <si>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</si>
  <si>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</si>
  <si>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</si>
  <si>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</si>
  <si>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</si>
  <si>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</si>
  <si>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</si>
  <si>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</si>
  <si>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</si>
  <si>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</si>
  <si>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</si>
  <si>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</si>
  <si>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</si>
  <si>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</si>
  <si>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</si>
  <si>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</si>
  <si>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</si>
  <si>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</si>
  <si>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</si>
  <si>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</si>
  <si>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</si>
  <si>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</si>
  <si>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</si>
  <si>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</si>
  <si>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</si>
  <si>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</si>
  <si>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</si>
  <si>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</si>
  <si>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</si>
  <si>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</si>
  <si>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</si>
  <si>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</si>
  <si>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</si>
  <si>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</si>
  <si>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</si>
  <si>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</si>
  <si>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</si>
  <si>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</si>
  <si>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</si>
  <si>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</si>
  <si>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</si>
  <si>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</si>
  <si>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</si>
  <si>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</si>
  <si>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</si>
  <si>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</si>
  <si>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</si>
  <si>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</si>
  <si>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</si>
  <si>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</si>
  <si>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</si>
  <si>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</si>
  <si>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</si>
  <si>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</si>
  <si>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</si>
  <si>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</si>
  <si>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</si>
  <si>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</si>
  <si>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</si>
  <si>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</si>
  <si>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</si>
  <si>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</si>
  <si>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</si>
  <si>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</si>
  <si>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</si>
  <si>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</si>
  <si>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</si>
  <si>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</si>
  <si>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</si>
  <si>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</si>
  <si>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</si>
  <si>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</si>
  <si>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</si>
  <si>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</si>
  <si>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</si>
  <si>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</si>
  <si>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</si>
  <si>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</si>
  <si>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</si>
  <si>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</si>
  <si>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</si>
  <si>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</si>
  <si>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</si>
  <si>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</si>
  <si>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</si>
  <si>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</si>
  <si>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</si>
  <si>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</si>
  <si>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</si>
  <si>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</si>
  <si>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</si>
  <si>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</si>
  <si>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</si>
  <si>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</si>
  <si>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</si>
  <si>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</si>
  <si>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</si>
  <si>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</si>
  <si>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</si>
  <si>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</si>
  <si>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</si>
  <si>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</si>
  <si>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</si>
  <si>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</si>
  <si>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</si>
  <si>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</si>
  <si>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</si>
  <si>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</si>
  <si>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</si>
  <si>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</si>
  <si>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</si>
  <si>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</si>
  <si>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</si>
  <si>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</si>
  <si>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</si>
  <si>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</si>
  <si>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</si>
  <si>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</si>
  <si>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</si>
  <si>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</si>
  <si>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</si>
  <si>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</si>
  <si>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</si>
  <si>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</si>
  <si>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</si>
  <si>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</si>
  <si>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</si>
  <si>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</si>
  <si>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</si>
  <si>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</si>
  <si>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</si>
  <si>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</si>
  <si>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</si>
  <si>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</si>
  <si>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</si>
  <si>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</si>
  <si>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</si>
  <si>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</si>
  <si>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</si>
  <si>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</si>
  <si>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</si>
  <si>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</si>
  <si>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</si>
  <si>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</si>
  <si>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</si>
  <si>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</si>
  <si>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</si>
  <si>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</si>
  <si>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</si>
  <si>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</si>
  <si>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</si>
  <si>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</si>
  <si>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</si>
  <si>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</si>
  <si>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</si>
  <si>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</si>
  <si>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</si>
  <si>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</si>
  <si>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</si>
  <si>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</si>
  <si>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</si>
  <si>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</si>
  <si>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</si>
  <si>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</si>
  <si>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</si>
  <si>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</si>
  <si>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</si>
  <si>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</si>
  <si>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</si>
  <si>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</si>
  <si>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</si>
  <si>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</si>
  <si>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</si>
  <si>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</si>
  <si>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</si>
  <si>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</si>
  <si>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</si>
  <si>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</si>
  <si>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</si>
  <si>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</si>
  <si>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</si>
  <si>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</si>
  <si>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</si>
  <si>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</si>
  <si>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</si>
  <si>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</si>
  <si>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</si>
  <si>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</si>
  <si>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</si>
  <si>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</si>
  <si>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</si>
  <si>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</si>
  <si>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</si>
  <si>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</si>
  <si>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</si>
  <si>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</si>
  <si>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</si>
  <si>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</si>
  <si>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</si>
  <si>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</si>
  <si>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</si>
  <si>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</si>
  <si>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</si>
  <si>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</si>
  <si>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</si>
  <si>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</si>
  <si>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</si>
  <si>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</si>
  <si>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</si>
  <si>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</si>
  <si>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</si>
  <si>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</si>
  <si>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</si>
  <si>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</si>
  <si>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</si>
  <si>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</si>
  <si>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</si>
  <si>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</si>
  <si>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</si>
  <si>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</si>
  <si>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</si>
  <si>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</si>
  <si>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</si>
  <si>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</si>
  <si>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</si>
  <si>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</si>
  <si>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</si>
  <si>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</si>
  <si>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</si>
  <si>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</si>
  <si>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</si>
  <si>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</si>
  <si>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</si>
  <si>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</si>
  <si>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</si>
  <si>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</si>
  <si>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</si>
  <si>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</si>
  <si>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</si>
  <si>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</si>
  <si>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</si>
  <si>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</si>
  <si>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</si>
  <si>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</si>
  <si>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</si>
  <si>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</si>
  <si>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</si>
  <si>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</si>
  <si>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</si>
  <si>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</si>
  <si>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</si>
  <si>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</si>
  <si>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</si>
  <si>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</si>
  <si>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</si>
  <si>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</si>
  <si>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</si>
  <si>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</si>
  <si>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</si>
  <si>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</si>
  <si>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</si>
  <si>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</si>
  <si>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</si>
  <si>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</si>
  <si>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</si>
  <si>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</si>
  <si>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</si>
  <si>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</si>
  <si>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</si>
  <si>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</si>
  <si>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</si>
  <si>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</si>
  <si>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</si>
  <si>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</si>
  <si>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</si>
  <si>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</si>
  <si>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</si>
  <si>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</si>
  <si>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</si>
  <si>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</si>
  <si>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</si>
  <si>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</si>
  <si>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</si>
  <si>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</si>
  <si>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</si>
  <si>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</si>
  <si>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</si>
  <si>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</si>
  <si>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</si>
  <si>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</si>
  <si>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</si>
  <si>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</si>
  <si>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</si>
  <si>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</si>
  <si>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</si>
  <si>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</si>
  <si>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</si>
  <si>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</si>
  <si>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</si>
  <si>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</si>
  <si>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</si>
  <si>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</si>
  <si>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</si>
  <si>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</si>
  <si>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</si>
  <si>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</si>
  <si>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</si>
  <si>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</si>
  <si>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</si>
  <si>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</si>
  <si>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</si>
  <si>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</si>
  <si>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</si>
  <si>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</si>
  <si>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</si>
  <si>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</si>
  <si>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</si>
  <si>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</si>
  <si>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</si>
  <si>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</si>
  <si>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</si>
  <si>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</si>
  <si>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</si>
  <si>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</si>
  <si>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</si>
  <si>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</si>
  <si>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</si>
  <si>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</si>
  <si>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</si>
  <si>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</si>
  <si>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</si>
  <si>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</si>
  <si>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</si>
  <si>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</si>
  <si>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</si>
  <si>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</si>
  <si>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</si>
  <si>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</si>
  <si>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</si>
  <si>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</si>
  <si>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</si>
  <si>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</si>
  <si>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</si>
  <si>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</si>
  <si>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</si>
  <si>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</si>
  <si>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</si>
  <si>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</si>
  <si>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</si>
  <si>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</si>
  <si>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</si>
  <si>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</si>
  <si>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</si>
  <si>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</si>
  <si>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</si>
  <si>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</si>
  <si>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</si>
  <si>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</si>
  <si>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</si>
  <si>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</si>
  <si>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</si>
  <si>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</si>
  <si>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</si>
  <si>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</si>
  <si>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</si>
  <si>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</si>
  <si>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</si>
  <si>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</si>
  <si>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</si>
  <si>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</si>
  <si>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</si>
  <si>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</si>
  <si>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</si>
  <si>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</si>
  <si>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</si>
  <si>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</si>
  <si>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</si>
  <si>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</si>
  <si>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</si>
  <si>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</si>
  <si>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</si>
  <si>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</si>
  <si>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</si>
  <si>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</si>
  <si>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</si>
  <si>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</si>
  <si>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</si>
  <si>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</si>
  <si>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</si>
  <si>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</si>
  <si>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</si>
  <si>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</si>
  <si>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</si>
  <si>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</si>
  <si>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</si>
  <si>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</si>
  <si>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</si>
  <si>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</si>
  <si>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</si>
  <si>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</si>
  <si>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</si>
  <si>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</si>
  <si>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</si>
  <si>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</si>
  <si>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</si>
  <si>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</si>
  <si>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</si>
  <si>
    <t>MRVL</t>
  </si>
  <si>
    <t>ERICSSON</t>
  </si>
  <si>
    <t>ERIC</t>
  </si>
  <si>
    <t>U</t>
  </si>
  <si>
    <t>SNOW</t>
  </si>
  <si>
    <t>OSTK</t>
  </si>
  <si>
    <t>BIGC</t>
  </si>
  <si>
    <t>Edge and CDN</t>
  </si>
  <si>
    <t>NET</t>
  </si>
  <si>
    <t>DATA</t>
  </si>
  <si>
    <t>SNOWFLAKE INC</t>
  </si>
  <si>
    <t>MONGODB INC</t>
  </si>
  <si>
    <t>CLOUDERA INC</t>
  </si>
  <si>
    <t>Gross Margin (TTM)</t>
  </si>
  <si>
    <t>CLOUDFLARE INC</t>
  </si>
  <si>
    <t>AKAMAI TECHNOLOGIES INC</t>
  </si>
  <si>
    <t>UNITY SOFTWARE INC</t>
  </si>
  <si>
    <t>Game engine</t>
  </si>
  <si>
    <t>OVERSTOCKCOM INC</t>
  </si>
  <si>
    <t>BIGCOMMERCE HOLDINGS INC</t>
  </si>
  <si>
    <t>ETSY</t>
  </si>
  <si>
    <t>ETSY INC</t>
  </si>
  <si>
    <t>CHWY</t>
  </si>
  <si>
    <t>CHEWY INC</t>
  </si>
  <si>
    <t>KINGSOFT CLOUD</t>
  </si>
  <si>
    <t>KC</t>
  </si>
  <si>
    <t>CHGG</t>
  </si>
  <si>
    <t>CHEGG INC</t>
  </si>
  <si>
    <t>Loan Company</t>
  </si>
  <si>
    <t>ROCKET COMPANIES INC</t>
  </si>
  <si>
    <t>RKT</t>
  </si>
  <si>
    <t>MELI</t>
  </si>
  <si>
    <t>MERCADOLIBRE INC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</si>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</sst>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7" x14ac:knownFonts="1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4" borderId="12" applyNumberFormat="0" applyFont="0" applyAlignment="0" applyProtection="0"/>
  </cellStyleXfs>
  <cellXfs count="121">
    <xf numFmtId="0" fontId="0" fillId="0" borderId="0" xfId="0"/>
    <xf numFmtId="1" fontId="5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4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4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3" fontId="6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5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4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  <xf numFmtId="0" fontId="1" fillId="0" borderId="0" xfId="0" applyFont="1"/>
    <xf numFmtId="3" fontId="1" fillId="0" borderId="0" xfId="0" applyNumberFormat="1" applyFont="1"/>
    <xf numFmtId="2" fontId="0" fillId="0" borderId="7" xfId="0" applyNumberFormat="1" applyFill="1" applyBorder="1"/>
    <xf numFmtId="166" fontId="0" fillId="0" borderId="7" xfId="0" applyNumberFormat="1" applyFill="1" applyBorder="1"/>
    <xf numFmtId="8" fontId="0" fillId="0" borderId="4" xfId="0" applyNumberFormat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W107"/>
  <sheetViews>
    <sheetView topLeftCell="A76" zoomScale="68" zoomScaleNormal="68" workbookViewId="0">
      <selection activeCell="A18" sqref="A18:XFD1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7" width="39.234375" customWidth="1"/>
    <col min="18" max="19" width="23.76171875" customWidth="1"/>
    <col min="20" max="20" width="27.76171875" customWidth="1"/>
    <col min="21" max="22" width="23.76171875" customWidth="1"/>
    <col min="23" max="23" width="76.05859375" customWidth="1"/>
  </cols>
  <sheetData>
    <row r="1" spans="1:23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694</v>
      </c>
      <c r="R1" s="7" t="s">
        <v>20</v>
      </c>
      <c r="S1" s="7" t="s">
        <v>36</v>
      </c>
      <c r="T1" s="7" t="s">
        <v>43</v>
      </c>
      <c r="U1" s="7" t="s">
        <v>31</v>
      </c>
      <c r="V1" s="7" t="s">
        <v>494</v>
      </c>
      <c r="W1" s="7" t="s">
        <v>22</v>
      </c>
    </row>
    <row r="2" spans="1:23" ht="14.65" customHeight="1" x14ac:dyDescent="0.5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/>
      <c r="R2" s="111">
        <v>0.45700000000000002</v>
      </c>
      <c r="S2" s="111">
        <v>0.4289</v>
      </c>
      <c r="T2" s="111">
        <v>0.79149999999999998</v>
      </c>
      <c r="U2" s="108">
        <v>2.77</v>
      </c>
      <c r="V2" s="110">
        <v>963190</v>
      </c>
      <c r="W2" s="112" t="s">
        <v>24</v>
      </c>
    </row>
    <row r="3" spans="1:23" x14ac:dyDescent="0.5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/>
      <c r="R3" s="111">
        <v>0.13020000000000001</v>
      </c>
      <c r="S3" s="111">
        <v>0.2107</v>
      </c>
      <c r="T3" s="111">
        <v>1.2494000000000001</v>
      </c>
      <c r="U3" s="108">
        <v>2.12</v>
      </c>
      <c r="V3" s="110">
        <v>371270</v>
      </c>
      <c r="W3" s="112" t="s">
        <v>23</v>
      </c>
    </row>
    <row r="4" spans="1:23" x14ac:dyDescent="0.5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/>
      <c r="R4" s="21">
        <v>0.15429999999999999</v>
      </c>
      <c r="S4" s="21">
        <v>5.0000000000000001E-3</v>
      </c>
      <c r="T4" s="21">
        <v>0.1847</v>
      </c>
      <c r="U4" s="12">
        <v>1.02</v>
      </c>
      <c r="V4" s="24">
        <v>344000</v>
      </c>
      <c r="W4" s="13" t="s">
        <v>25</v>
      </c>
    </row>
    <row r="5" spans="1:23" x14ac:dyDescent="0.5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/>
      <c r="R5" s="21">
        <v>0.2974</v>
      </c>
      <c r="S5" s="21">
        <v>0.1779</v>
      </c>
      <c r="T5" s="21">
        <v>7.9299999999999995E-2</v>
      </c>
      <c r="U5" s="12">
        <v>3.75</v>
      </c>
      <c r="V5" s="24">
        <v>1401840</v>
      </c>
      <c r="W5" s="13" t="s">
        <v>28</v>
      </c>
    </row>
    <row r="6" spans="1:23" x14ac:dyDescent="0.5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/>
      <c r="R6" s="100">
        <v>0.49120000000000003</v>
      </c>
      <c r="S6" s="100">
        <v>0.19969999999999999</v>
      </c>
      <c r="T6" s="100">
        <v>0.10489999999999999</v>
      </c>
      <c r="U6" s="87">
        <v>4.67</v>
      </c>
      <c r="V6" s="107">
        <v>1632260</v>
      </c>
      <c r="W6" s="83" t="s">
        <v>30</v>
      </c>
    </row>
    <row r="7" spans="1:23" x14ac:dyDescent="0.5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/>
      <c r="R7" s="21">
        <v>0.25929999999999997</v>
      </c>
      <c r="S7" s="21">
        <v>0.2944</v>
      </c>
      <c r="T7" s="21">
        <v>0.16450000000000001</v>
      </c>
      <c r="U7" s="12">
        <v>1.47</v>
      </c>
      <c r="V7" s="24">
        <v>703600</v>
      </c>
      <c r="W7" s="13" t="s">
        <v>47</v>
      </c>
    </row>
    <row r="8" spans="1:23" x14ac:dyDescent="0.5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/>
      <c r="S8" s="21">
        <v>1.3802000000000001</v>
      </c>
      <c r="T8" s="21">
        <v>0.95050000000000001</v>
      </c>
      <c r="U8" s="12">
        <v>0.75</v>
      </c>
      <c r="V8" s="24">
        <v>348740</v>
      </c>
      <c r="W8" s="13" t="s">
        <v>60</v>
      </c>
    </row>
    <row r="9" spans="1:23" x14ac:dyDescent="0.5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22"/>
      <c r="U9" s="15"/>
      <c r="V9" s="15"/>
      <c r="W9" s="16"/>
    </row>
    <row r="10" spans="1:23" x14ac:dyDescent="0.5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/>
      <c r="R10" s="95">
        <v>-6.6799999999999998E-2</v>
      </c>
      <c r="S10" s="95">
        <v>-4.9299999999999997E-2</v>
      </c>
      <c r="T10" s="95">
        <v>5.0299999999999997E-2</v>
      </c>
      <c r="U10" s="92">
        <v>10.65</v>
      </c>
      <c r="V10" s="94">
        <v>315630</v>
      </c>
      <c r="W10" s="88" t="s">
        <v>69</v>
      </c>
    </row>
    <row r="11" spans="1:23" x14ac:dyDescent="0.5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/>
      <c r="R11" s="82">
        <v>0.20250000000000001</v>
      </c>
      <c r="S11" s="82">
        <v>0.2094</v>
      </c>
      <c r="T11" s="82">
        <v>0.30930000000000002</v>
      </c>
      <c r="U11" s="81">
        <v>1.61</v>
      </c>
      <c r="V11" s="80">
        <v>504620</v>
      </c>
      <c r="W11" s="83" t="s">
        <v>175</v>
      </c>
    </row>
    <row r="12" spans="1:23" x14ac:dyDescent="0.5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/>
      <c r="R12" s="21">
        <v>-4.0300000000000002E-2</v>
      </c>
      <c r="S12" s="21">
        <v>-0.12089999999999999</v>
      </c>
      <c r="T12" s="21">
        <v>0.60019999999999996</v>
      </c>
      <c r="U12" s="45">
        <v>2.62</v>
      </c>
      <c r="V12" s="97">
        <v>684190</v>
      </c>
      <c r="W12" s="13" t="s">
        <v>177</v>
      </c>
    </row>
    <row r="13" spans="1:23" x14ac:dyDescent="0.5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/>
      <c r="R13" s="46">
        <v>0.111</v>
      </c>
      <c r="S13" s="46">
        <v>7.3899999999999993E-2</v>
      </c>
      <c r="T13" s="46">
        <v>1.7283999999999999</v>
      </c>
      <c r="U13">
        <v>2.8</v>
      </c>
      <c r="V13" s="68">
        <v>348260</v>
      </c>
      <c r="W13" s="13" t="s">
        <v>72</v>
      </c>
    </row>
    <row r="14" spans="1:23" x14ac:dyDescent="0.5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/>
      <c r="R14" s="21">
        <v>4.3999999999999997E-2</v>
      </c>
      <c r="S14" s="21">
        <v>-0.3468</v>
      </c>
      <c r="T14" s="21">
        <v>1.4045000000000001</v>
      </c>
      <c r="U14" s="45">
        <v>1.1200000000000001</v>
      </c>
      <c r="V14" s="97">
        <v>419880</v>
      </c>
      <c r="W14" s="13" t="s">
        <v>111</v>
      </c>
    </row>
    <row r="15" spans="1:23" x14ac:dyDescent="0.5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/>
      <c r="R15" s="21">
        <v>-0.21479999999999999</v>
      </c>
      <c r="S15" s="21">
        <v>-7.5899999999999995E-2</v>
      </c>
      <c r="T15" s="21">
        <v>0.14960000000000001</v>
      </c>
      <c r="U15" s="45">
        <v>8.56</v>
      </c>
      <c r="V15" s="97">
        <v>390520</v>
      </c>
      <c r="W15" s="13" t="s">
        <v>116</v>
      </c>
    </row>
    <row r="16" spans="1:23" x14ac:dyDescent="0.5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/>
      <c r="R16" s="21">
        <v>4.6800000000000001E-2</v>
      </c>
      <c r="S16" s="21">
        <v>3.3000000000000002E-2</v>
      </c>
      <c r="T16" s="21">
        <v>8.6900000000000005E-2</v>
      </c>
      <c r="U16" s="12">
        <v>3.63</v>
      </c>
      <c r="V16" s="24">
        <v>245920</v>
      </c>
      <c r="W16" s="13" t="s">
        <v>75</v>
      </c>
    </row>
    <row r="17" spans="1:23" x14ac:dyDescent="0.5">
      <c r="A17" s="31"/>
      <c r="B17" s="11" t="s">
        <v>697</v>
      </c>
      <c r="C17" s="12"/>
      <c r="D17" s="12"/>
      <c r="E17" s="12"/>
      <c r="F17" s="12"/>
      <c r="G17" s="34" t="s">
        <v>684</v>
      </c>
      <c r="H17" s="24">
        <v>40</v>
      </c>
      <c r="I17" s="24"/>
      <c r="J17" s="40"/>
      <c r="K17" s="12">
        <v>61.58</v>
      </c>
      <c r="L17" s="12"/>
      <c r="M17" s="12">
        <v>-74.94</v>
      </c>
      <c r="N17" s="12">
        <v>45.62</v>
      </c>
      <c r="O17" s="21">
        <v>7.3099999999999998E-2</v>
      </c>
      <c r="P17" s="21">
        <v>3.5200000000000002E-2</v>
      </c>
      <c r="Q17" s="21">
        <v>0.84689999999999999</v>
      </c>
      <c r="R17" s="21">
        <v>-0.18690000000000001</v>
      </c>
      <c r="S17" s="21">
        <v>-0.47410000000000002</v>
      </c>
      <c r="T17" s="21">
        <v>6.13E-2</v>
      </c>
      <c r="U17" s="12">
        <v>2.77</v>
      </c>
      <c r="V17" s="24"/>
      <c r="W17" s="13" t="s">
        <v>698</v>
      </c>
    </row>
    <row r="18" spans="1:23" x14ac:dyDescent="0.5">
      <c r="A18" s="31"/>
      <c r="B18" s="11"/>
      <c r="C18" s="12"/>
      <c r="D18" s="12"/>
      <c r="E18" s="12"/>
      <c r="F18" s="12"/>
      <c r="G18" s="70"/>
      <c r="H18" s="34"/>
      <c r="I18" s="3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40"/>
      <c r="W18" s="13"/>
    </row>
    <row r="19" spans="1:23" x14ac:dyDescent="0.5">
      <c r="A19" s="26" t="s">
        <v>47</v>
      </c>
      <c r="B19" s="8" t="s">
        <v>699</v>
      </c>
      <c r="C19" s="9"/>
      <c r="D19" s="9"/>
      <c r="E19" s="9"/>
      <c r="F19" s="9"/>
      <c r="G19" s="28" t="s">
        <v>686</v>
      </c>
      <c r="H19" s="38">
        <v>2.96</v>
      </c>
      <c r="I19" s="38">
        <v>0.18734999999999999</v>
      </c>
      <c r="J19" s="9">
        <v>330.14</v>
      </c>
      <c r="K19" s="49">
        <v>15.85</v>
      </c>
      <c r="L19" s="9">
        <v>59.88</v>
      </c>
      <c r="M19" s="9">
        <v>23.92</v>
      </c>
      <c r="N19" s="9">
        <v>1.26</v>
      </c>
      <c r="O19" s="20">
        <v>-5.1000000000000004E-3</v>
      </c>
      <c r="P19" s="20">
        <v>0.27929999999999999</v>
      </c>
      <c r="Q19" s="20">
        <v>0.22520000000000001</v>
      </c>
      <c r="R19" s="20">
        <v>1.35E-2</v>
      </c>
      <c r="S19" s="20">
        <v>9.2499999999999999E-2</v>
      </c>
      <c r="T19" s="20">
        <v>0.20399999999999999</v>
      </c>
      <c r="U19" s="9">
        <v>1.18</v>
      </c>
      <c r="V19" s="38">
        <v>1386640</v>
      </c>
      <c r="W19" s="10"/>
    </row>
    <row r="20" spans="1:23" x14ac:dyDescent="0.5">
      <c r="A20" s="31"/>
      <c r="B20" s="11" t="s">
        <v>700</v>
      </c>
      <c r="C20" s="12"/>
      <c r="D20" s="12"/>
      <c r="E20" s="12"/>
      <c r="F20" s="12"/>
      <c r="G20" s="34" t="s">
        <v>687</v>
      </c>
      <c r="H20" s="24">
        <v>5.43</v>
      </c>
      <c r="I20" s="24"/>
      <c r="J20" s="40"/>
      <c r="K20" s="42"/>
      <c r="L20" s="12"/>
      <c r="M20" s="42">
        <v>-133.72999999999999</v>
      </c>
      <c r="N20" s="42">
        <v>24.45</v>
      </c>
      <c r="O20" s="21">
        <v>4.0599999999999997E-2</v>
      </c>
      <c r="P20" s="21">
        <v>1.5599999999999999E-2</v>
      </c>
      <c r="Q20" s="21">
        <v>0.79479999999999995</v>
      </c>
      <c r="R20" s="21">
        <v>-0.2243</v>
      </c>
      <c r="S20" s="21">
        <v>0.21329999999999999</v>
      </c>
      <c r="T20" s="21">
        <v>0.24210000000000001</v>
      </c>
      <c r="U20" s="45">
        <v>2.2799999999999998</v>
      </c>
      <c r="V20" s="24">
        <v>203250</v>
      </c>
      <c r="W20" s="13"/>
    </row>
    <row r="21" spans="1:23" x14ac:dyDescent="0.5">
      <c r="A21" s="31"/>
      <c r="B21" s="120" t="s">
        <v>702</v>
      </c>
      <c r="G21" t="s">
        <v>701</v>
      </c>
      <c r="H21" s="68">
        <v>20.170000000000002</v>
      </c>
      <c r="I21" s="68">
        <v>0.50665000000000004</v>
      </c>
      <c r="J21">
        <v>89.19</v>
      </c>
      <c r="K21">
        <v>38.57</v>
      </c>
      <c r="L21">
        <v>66.11</v>
      </c>
      <c r="M21">
        <v>46.91</v>
      </c>
      <c r="N21">
        <v>14.02</v>
      </c>
      <c r="O21" s="21">
        <v>0.33139999999999997</v>
      </c>
      <c r="P21" s="21">
        <v>1.3566</v>
      </c>
      <c r="Q21" s="21">
        <v>0.75009999999999999</v>
      </c>
      <c r="R21" s="21">
        <v>0.2545</v>
      </c>
      <c r="S21" s="21">
        <v>0.46300000000000002</v>
      </c>
      <c r="T21" s="21">
        <v>1.6651</v>
      </c>
      <c r="U21">
        <v>4.88</v>
      </c>
      <c r="V21" s="68">
        <v>1111510</v>
      </c>
      <c r="W21" s="13"/>
    </row>
    <row r="22" spans="1:23" x14ac:dyDescent="0.5">
      <c r="A22" s="31"/>
      <c r="B22" s="11" t="s">
        <v>704</v>
      </c>
      <c r="C22" s="12"/>
      <c r="D22" s="12"/>
      <c r="E22" s="12"/>
      <c r="F22" s="12"/>
      <c r="G22" s="2" t="s">
        <v>703</v>
      </c>
      <c r="H22" s="24">
        <v>30.1</v>
      </c>
      <c r="I22" s="24">
        <v>-2.6429999999999999E-2</v>
      </c>
      <c r="J22" s="40"/>
      <c r="K22" s="42"/>
      <c r="M22" s="42">
        <v>-305.12</v>
      </c>
      <c r="N22" s="42">
        <v>5.05</v>
      </c>
      <c r="O22" s="21">
        <v>0.18160000000000001</v>
      </c>
      <c r="P22" s="21">
        <v>-7.3899999999999993E-2</v>
      </c>
      <c r="Q22" s="21">
        <v>0.24210000000000001</v>
      </c>
      <c r="R22" s="21">
        <v>-3.1800000000000002E-2</v>
      </c>
      <c r="S22" s="21">
        <v>0.56299999999999994</v>
      </c>
      <c r="T22" s="21">
        <v>-0.73509999999999998</v>
      </c>
      <c r="U22" s="45">
        <v>0.59</v>
      </c>
      <c r="V22" s="68">
        <v>492130</v>
      </c>
      <c r="W22" s="13"/>
    </row>
    <row r="23" spans="1:23" x14ac:dyDescent="0.5">
      <c r="A23" s="31"/>
      <c r="B23" s="11" t="s">
        <v>713</v>
      </c>
      <c r="C23" s="12"/>
      <c r="D23" s="12"/>
      <c r="E23" s="12"/>
      <c r="F23" s="12"/>
      <c r="G23" s="2" t="s">
        <v>712</v>
      </c>
      <c r="H23" s="24">
        <v>75.3</v>
      </c>
      <c r="I23" s="24">
        <v>0.80840999999999996</v>
      </c>
      <c r="J23" s="40"/>
      <c r="K23" s="42">
        <v>40.659999999999997</v>
      </c>
      <c r="L23" s="42">
        <v>844.52</v>
      </c>
      <c r="M23" s="42">
        <v>435.27</v>
      </c>
      <c r="N23" s="42">
        <v>22.67</v>
      </c>
      <c r="O23" s="21">
        <v>0.32769999999999999</v>
      </c>
      <c r="P23" s="21">
        <v>4.7E-2</v>
      </c>
      <c r="Q23" s="21">
        <v>0.4884</v>
      </c>
      <c r="R23" s="21">
        <v>5.3400000000000003E-2</v>
      </c>
      <c r="S23" s="21">
        <v>-4.3E-3</v>
      </c>
      <c r="T23" s="21">
        <v>0.83909999999999996</v>
      </c>
      <c r="U23" s="45">
        <v>1.89</v>
      </c>
      <c r="V23" s="68">
        <v>342210</v>
      </c>
      <c r="W23" s="13"/>
    </row>
    <row r="24" spans="1:23" x14ac:dyDescent="0.5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40"/>
      <c r="W24" s="13"/>
    </row>
    <row r="25" spans="1:23" x14ac:dyDescent="0.5">
      <c r="A25" s="31"/>
      <c r="B25" s="11"/>
      <c r="C25" s="12"/>
      <c r="D25" s="12"/>
      <c r="E25" s="12"/>
      <c r="F25" s="12"/>
      <c r="G25" s="34"/>
      <c r="H25" s="24"/>
      <c r="I25" s="24"/>
      <c r="J25" s="40"/>
      <c r="K25" s="42"/>
      <c r="L25" s="12"/>
      <c r="M25" s="42"/>
      <c r="N25" s="42"/>
      <c r="O25" s="21"/>
      <c r="P25" s="21"/>
      <c r="Q25" s="21"/>
      <c r="R25" s="21"/>
      <c r="S25" s="21"/>
      <c r="T25" s="21"/>
      <c r="U25" s="45"/>
      <c r="V25" s="47"/>
      <c r="W25" s="16"/>
    </row>
    <row r="26" spans="1:23" x14ac:dyDescent="0.5">
      <c r="A26" s="26" t="s">
        <v>438</v>
      </c>
      <c r="B26" s="8" t="s">
        <v>169</v>
      </c>
      <c r="C26" s="9"/>
      <c r="D26" s="9"/>
      <c r="E26" s="9"/>
      <c r="F26" s="9"/>
      <c r="G26" s="28" t="s">
        <v>170</v>
      </c>
      <c r="H26" s="38">
        <v>18.600000000000001</v>
      </c>
      <c r="I26" s="38">
        <v>4.0160000000000001E-2</v>
      </c>
      <c r="J26" s="9"/>
      <c r="K26" s="49">
        <v>55.63</v>
      </c>
      <c r="L26" s="9"/>
      <c r="M26" s="9"/>
      <c r="N26" s="9">
        <v>30.7</v>
      </c>
      <c r="O26" s="20">
        <v>0.46820000000000001</v>
      </c>
      <c r="P26" s="20">
        <v>0.2059</v>
      </c>
      <c r="Q26" s="20"/>
      <c r="R26" s="20">
        <v>-0.28079999999999999</v>
      </c>
      <c r="S26" s="20">
        <v>-0.64580000000000004</v>
      </c>
      <c r="T26" s="20">
        <v>2.7242999999999999</v>
      </c>
      <c r="U26" s="9">
        <v>2</v>
      </c>
      <c r="V26" s="9"/>
      <c r="W26" s="10" t="s">
        <v>171</v>
      </c>
    </row>
    <row r="27" spans="1:23" x14ac:dyDescent="0.5">
      <c r="A27" s="31"/>
      <c r="B27" s="11" t="s">
        <v>309</v>
      </c>
      <c r="C27" s="12"/>
      <c r="D27" s="12"/>
      <c r="E27" s="12"/>
      <c r="F27" s="12"/>
      <c r="G27" s="34" t="s">
        <v>308</v>
      </c>
      <c r="H27" s="24">
        <v>15.33</v>
      </c>
      <c r="I27" s="24">
        <v>1.2460000000000001E-2</v>
      </c>
      <c r="J27" s="40"/>
      <c r="K27" s="42">
        <v>35.58</v>
      </c>
      <c r="L27" s="12"/>
      <c r="M27" s="42">
        <v>-179.93</v>
      </c>
      <c r="N27" s="42">
        <v>31.45</v>
      </c>
      <c r="O27" s="21">
        <v>0.32300000000000001</v>
      </c>
      <c r="P27" s="21">
        <v>-1.5299999999999999E-2</v>
      </c>
      <c r="Q27" s="21"/>
      <c r="R27" s="21">
        <v>-0.25459999999999999</v>
      </c>
      <c r="S27" s="21">
        <v>-0.3332</v>
      </c>
      <c r="T27" s="21"/>
      <c r="U27" s="45">
        <v>2.2799999999999998</v>
      </c>
      <c r="V27" s="45"/>
      <c r="W27" s="13" t="s">
        <v>310</v>
      </c>
    </row>
    <row r="28" spans="1:23" x14ac:dyDescent="0.5">
      <c r="A28" s="31"/>
      <c r="B28" s="11" t="s">
        <v>439</v>
      </c>
      <c r="G28" t="s">
        <v>440</v>
      </c>
      <c r="H28" s="68">
        <v>1.89</v>
      </c>
      <c r="I28" s="68">
        <v>-2.8999999999999998E-3</v>
      </c>
      <c r="K28">
        <v>2.94</v>
      </c>
      <c r="L28">
        <v>59.19</v>
      </c>
      <c r="M28">
        <v>43.53</v>
      </c>
      <c r="N28">
        <v>7.67</v>
      </c>
      <c r="O28" s="21">
        <v>7.0800000000000002E-2</v>
      </c>
      <c r="P28" s="21">
        <v>-8.14E-2</v>
      </c>
      <c r="Q28" s="21"/>
      <c r="R28" s="21">
        <v>0.1797</v>
      </c>
      <c r="S28" s="21">
        <v>-2.3999999999999998E-3</v>
      </c>
      <c r="T28" s="21">
        <v>7.17E-2</v>
      </c>
      <c r="U28">
        <v>3.36</v>
      </c>
      <c r="W28" s="13" t="s">
        <v>441</v>
      </c>
    </row>
    <row r="29" spans="1:23" x14ac:dyDescent="0.5">
      <c r="A29" s="31"/>
      <c r="B29" s="11" t="s">
        <v>452</v>
      </c>
      <c r="C29" s="12"/>
      <c r="D29" s="12"/>
      <c r="E29" s="12"/>
      <c r="F29" s="12"/>
      <c r="G29" s="2" t="s">
        <v>451</v>
      </c>
      <c r="H29" s="24">
        <v>4.0999999999999996</v>
      </c>
      <c r="I29" s="24">
        <v>0.13303000000000001</v>
      </c>
      <c r="J29" s="40">
        <v>62.38</v>
      </c>
      <c r="K29" s="42">
        <v>10.88</v>
      </c>
      <c r="L29" s="42">
        <v>12.11</v>
      </c>
      <c r="M29" s="42">
        <v>40.72</v>
      </c>
      <c r="N29" s="42">
        <v>12.73</v>
      </c>
      <c r="O29" s="21">
        <v>0.19209999999999999</v>
      </c>
      <c r="P29" s="21">
        <v>0.18990000000000001</v>
      </c>
      <c r="Q29" s="21"/>
      <c r="R29" s="21">
        <v>0.32929999999999998</v>
      </c>
      <c r="S29" s="21">
        <v>0.18429999999999999</v>
      </c>
      <c r="T29" s="21">
        <v>0.1341</v>
      </c>
      <c r="U29" s="45">
        <v>1.8</v>
      </c>
      <c r="V29" s="45"/>
      <c r="W29" s="13" t="s">
        <v>450</v>
      </c>
    </row>
    <row r="30" spans="1:23" x14ac:dyDescent="0.5">
      <c r="A30" s="31"/>
      <c r="B30" s="11"/>
      <c r="C30" s="12"/>
      <c r="D30" s="12"/>
      <c r="E30" s="12"/>
      <c r="F30" s="12"/>
      <c r="G30" s="2"/>
      <c r="H30" s="24"/>
      <c r="I30" s="24"/>
      <c r="J30" s="40"/>
      <c r="K30" s="42"/>
      <c r="L30" s="42"/>
      <c r="M30" s="42"/>
      <c r="N30" s="42"/>
      <c r="O30" s="21"/>
      <c r="P30" s="21"/>
      <c r="Q30" s="21"/>
      <c r="R30" s="21"/>
      <c r="S30" s="21"/>
      <c r="T30" s="21"/>
      <c r="U30" s="45"/>
      <c r="V30" s="45"/>
      <c r="W30" s="13"/>
    </row>
    <row r="31" spans="1:23" x14ac:dyDescent="0.5">
      <c r="A31" s="26" t="s">
        <v>480</v>
      </c>
      <c r="B31" s="8" t="s">
        <v>481</v>
      </c>
      <c r="C31" s="9"/>
      <c r="D31" s="9"/>
      <c r="E31" s="9"/>
      <c r="F31" s="9"/>
      <c r="G31" s="28" t="s">
        <v>366</v>
      </c>
      <c r="H31" s="38">
        <v>33.200000000000003</v>
      </c>
      <c r="I31" s="38">
        <v>1.76</v>
      </c>
      <c r="J31" s="9">
        <v>12.01</v>
      </c>
      <c r="K31" s="49">
        <v>5.13</v>
      </c>
      <c r="L31" s="9">
        <v>11.29</v>
      </c>
      <c r="M31" s="9">
        <v>21.56</v>
      </c>
      <c r="N31" s="9">
        <v>6.24</v>
      </c>
      <c r="O31" s="20">
        <v>6.7199999999999996E-2</v>
      </c>
      <c r="P31" s="20">
        <v>0.40920000000000001</v>
      </c>
      <c r="Q31" s="20"/>
      <c r="R31" s="20">
        <v>0.2611</v>
      </c>
      <c r="S31" s="20">
        <v>0.43190000000000001</v>
      </c>
      <c r="T31" s="20">
        <v>0.1711</v>
      </c>
      <c r="U31" s="9">
        <v>3.08</v>
      </c>
      <c r="V31" s="38">
        <v>555460</v>
      </c>
      <c r="W31" s="10" t="s">
        <v>482</v>
      </c>
    </row>
    <row r="32" spans="1:23" x14ac:dyDescent="0.5">
      <c r="A32" s="31"/>
      <c r="B32" s="11" t="s">
        <v>483</v>
      </c>
      <c r="C32" s="12"/>
      <c r="D32" s="12"/>
      <c r="E32" s="12"/>
      <c r="F32" s="12"/>
      <c r="G32" s="34" t="s">
        <v>484</v>
      </c>
      <c r="H32" s="24">
        <v>48.99</v>
      </c>
      <c r="I32" s="24">
        <v>1.72</v>
      </c>
      <c r="J32" s="40">
        <v>32.68</v>
      </c>
      <c r="K32" s="42">
        <v>4.0199999999999996</v>
      </c>
      <c r="L32" s="42">
        <v>23.6</v>
      </c>
      <c r="M32" s="42">
        <v>18.2</v>
      </c>
      <c r="N32" s="42">
        <v>7.54</v>
      </c>
      <c r="O32" s="21">
        <v>8.0399999999999999E-2</v>
      </c>
      <c r="P32" s="21">
        <v>0.1162</v>
      </c>
      <c r="Q32" s="21"/>
      <c r="R32" s="21">
        <v>0.35639999999999999</v>
      </c>
      <c r="S32" s="21">
        <v>0.1237</v>
      </c>
      <c r="T32" s="21">
        <v>0.23019999999999999</v>
      </c>
      <c r="U32" s="45">
        <v>2.91</v>
      </c>
      <c r="V32" s="24">
        <v>705330</v>
      </c>
      <c r="W32" s="13" t="s">
        <v>631</v>
      </c>
    </row>
    <row r="33" spans="1:23" x14ac:dyDescent="0.5">
      <c r="A33" s="31"/>
      <c r="B33" s="11" t="s">
        <v>485</v>
      </c>
      <c r="G33" t="s">
        <v>486</v>
      </c>
      <c r="H33" s="68">
        <v>7.16</v>
      </c>
      <c r="I33" s="68">
        <v>0.23919000000000001</v>
      </c>
      <c r="J33" s="47">
        <v>188.5</v>
      </c>
      <c r="K33">
        <v>3.85</v>
      </c>
      <c r="L33">
        <v>58.53</v>
      </c>
      <c r="M33">
        <v>111.05</v>
      </c>
      <c r="N33">
        <v>5.37</v>
      </c>
      <c r="O33" s="21">
        <v>0.13869999999999999</v>
      </c>
      <c r="P33" s="21">
        <v>-3.2300000000000002E-2</v>
      </c>
      <c r="Q33" s="21"/>
      <c r="R33" s="21">
        <v>4.3E-3</v>
      </c>
      <c r="S33" s="21">
        <v>2.2700000000000001E-2</v>
      </c>
      <c r="T33" s="21">
        <v>0.36270000000000002</v>
      </c>
      <c r="U33">
        <v>1.73</v>
      </c>
      <c r="V33" s="68">
        <v>701890</v>
      </c>
      <c r="W33" s="13" t="s">
        <v>487</v>
      </c>
    </row>
    <row r="34" spans="1:23" x14ac:dyDescent="0.5">
      <c r="A34" s="31"/>
      <c r="B34" s="11" t="s">
        <v>490</v>
      </c>
      <c r="C34" s="12"/>
      <c r="D34" s="12"/>
      <c r="E34" s="12"/>
      <c r="F34" s="12"/>
      <c r="G34" s="2" t="s">
        <v>489</v>
      </c>
      <c r="H34" s="24">
        <v>13.72</v>
      </c>
      <c r="I34" s="24">
        <v>0.83518000000000003</v>
      </c>
      <c r="J34" s="40">
        <v>40.76</v>
      </c>
      <c r="K34" s="42">
        <v>6.28</v>
      </c>
      <c r="L34" s="42">
        <v>33.6</v>
      </c>
      <c r="M34" s="42">
        <v>18.93</v>
      </c>
      <c r="N34" s="42">
        <v>4.7699999999999996</v>
      </c>
      <c r="O34" s="21">
        <v>2.5700000000000001E-2</v>
      </c>
      <c r="P34" s="21">
        <v>9.7999999999999997E-3</v>
      </c>
      <c r="Q34" s="21"/>
      <c r="R34" s="21">
        <v>0.15060000000000001</v>
      </c>
      <c r="S34" s="21">
        <v>0.1555</v>
      </c>
      <c r="T34" s="21">
        <v>7.3099999999999998E-2</v>
      </c>
      <c r="U34" s="45">
        <v>1.51</v>
      </c>
      <c r="V34" s="68">
        <v>585910</v>
      </c>
      <c r="W34" s="13" t="s">
        <v>491</v>
      </c>
    </row>
    <row r="35" spans="1:23" x14ac:dyDescent="0.5">
      <c r="A35" s="31"/>
      <c r="B35" s="11"/>
      <c r="H35"/>
      <c r="I35"/>
      <c r="O35" s="21"/>
      <c r="P35" s="21"/>
      <c r="Q35" s="21"/>
      <c r="R35" s="21"/>
      <c r="S35" s="21"/>
      <c r="T35" s="21"/>
      <c r="V35" s="75"/>
      <c r="W35" s="13"/>
    </row>
    <row r="36" spans="1:23" x14ac:dyDescent="0.5">
      <c r="A36" s="26" t="s">
        <v>65</v>
      </c>
      <c r="B36" s="8" t="s">
        <v>48</v>
      </c>
      <c r="C36" s="9"/>
      <c r="D36" s="9"/>
      <c r="E36" s="9"/>
      <c r="F36" s="9"/>
      <c r="G36" s="28" t="s">
        <v>49</v>
      </c>
      <c r="H36" s="38">
        <v>17.07</v>
      </c>
      <c r="I36" s="38">
        <v>0.49623</v>
      </c>
      <c r="J36" s="9">
        <v>36.200000000000003</v>
      </c>
      <c r="K36" s="49">
        <v>4.95</v>
      </c>
      <c r="L36" s="9">
        <v>19.38</v>
      </c>
      <c r="M36" s="9">
        <v>18.309999999999999</v>
      </c>
      <c r="N36" s="9">
        <v>5.92</v>
      </c>
      <c r="O36" s="20">
        <v>8.0600000000000005E-2</v>
      </c>
      <c r="P36" s="20">
        <v>8.7499999999999994E-2</v>
      </c>
      <c r="Q36" s="20"/>
      <c r="R36" s="20">
        <v>0.34200000000000003</v>
      </c>
      <c r="S36" s="20">
        <v>0.13819999999999999</v>
      </c>
      <c r="T36" s="20">
        <v>0.73029999999999995</v>
      </c>
      <c r="U36" s="9">
        <v>3.28</v>
      </c>
      <c r="V36" s="43">
        <v>382110</v>
      </c>
      <c r="W36" s="10" t="s">
        <v>50</v>
      </c>
    </row>
    <row r="37" spans="1:23" x14ac:dyDescent="0.5">
      <c r="A37" s="31"/>
      <c r="B37" s="11" t="s">
        <v>51</v>
      </c>
      <c r="C37" s="12"/>
      <c r="D37" s="12"/>
      <c r="E37" s="12"/>
      <c r="F37" s="12"/>
      <c r="G37" s="34" t="s">
        <v>52</v>
      </c>
      <c r="H37" s="24">
        <v>8.85</v>
      </c>
      <c r="I37" s="24">
        <v>-3.3099999999999997E-2</v>
      </c>
      <c r="J37" s="40"/>
      <c r="K37" s="42">
        <v>44.09</v>
      </c>
      <c r="L37" s="12"/>
      <c r="M37" s="42"/>
      <c r="N37" s="42">
        <v>20.62</v>
      </c>
      <c r="O37" s="21">
        <v>0.45229999999999998</v>
      </c>
      <c r="P37" s="21">
        <v>0.1799</v>
      </c>
      <c r="Q37" s="21"/>
      <c r="R37" s="21">
        <v>-0.30940000000000001</v>
      </c>
      <c r="S37" s="21">
        <v>-0.89</v>
      </c>
      <c r="T37" s="21">
        <v>11.9099</v>
      </c>
      <c r="U37" s="45">
        <v>3.37</v>
      </c>
      <c r="V37" s="73">
        <v>232610</v>
      </c>
      <c r="W37" s="13" t="s">
        <v>53</v>
      </c>
    </row>
    <row r="38" spans="1:23" x14ac:dyDescent="0.5">
      <c r="A38" s="31"/>
      <c r="B38" s="11" t="s">
        <v>54</v>
      </c>
      <c r="G38" t="s">
        <v>55</v>
      </c>
      <c r="H38" s="68">
        <v>2.2799999999999998</v>
      </c>
      <c r="I38" s="68">
        <v>-4.403E-2</v>
      </c>
      <c r="K38">
        <v>1.49</v>
      </c>
      <c r="N38">
        <v>2.76</v>
      </c>
      <c r="O38" s="21">
        <v>0.36749999999999999</v>
      </c>
      <c r="P38" s="21">
        <v>4.6699999999999998E-2</v>
      </c>
      <c r="Q38" s="21"/>
      <c r="R38" s="21">
        <v>-0.31180000000000002</v>
      </c>
      <c r="S38" s="21">
        <v>-0.22950000000000001</v>
      </c>
      <c r="T38" s="21">
        <v>0.14699999999999999</v>
      </c>
      <c r="U38">
        <v>1.31</v>
      </c>
      <c r="V38" s="75"/>
      <c r="W38" s="13" t="s">
        <v>53</v>
      </c>
    </row>
    <row r="39" spans="1:23" x14ac:dyDescent="0.5">
      <c r="A39" s="31"/>
      <c r="B39" s="11" t="s">
        <v>117</v>
      </c>
      <c r="G39" t="s">
        <v>118</v>
      </c>
      <c r="H39">
        <v>56.76</v>
      </c>
      <c r="I39" s="68">
        <v>0.97108000000000005</v>
      </c>
      <c r="J39" s="12">
        <v>94.51</v>
      </c>
      <c r="K39" s="12">
        <v>37.380000000000003</v>
      </c>
      <c r="L39" s="12">
        <v>63.94</v>
      </c>
      <c r="M39" s="42">
        <v>19.91</v>
      </c>
      <c r="N39" s="42">
        <v>16.239999999999998</v>
      </c>
      <c r="O39" s="21">
        <v>0.3836</v>
      </c>
      <c r="P39" s="21">
        <v>0.44950000000000001</v>
      </c>
      <c r="Q39" s="21"/>
      <c r="R39" s="21">
        <v>8.5199999999999998E-2</v>
      </c>
      <c r="S39" s="21">
        <v>0.41689999999999999</v>
      </c>
      <c r="T39" s="21">
        <v>0.53139999999999998</v>
      </c>
      <c r="U39" s="35">
        <v>1.07</v>
      </c>
      <c r="V39" s="44">
        <v>358490</v>
      </c>
      <c r="W39" s="23" t="s">
        <v>442</v>
      </c>
    </row>
    <row r="40" spans="1:23" x14ac:dyDescent="0.5">
      <c r="A40" s="31"/>
      <c r="B40" s="11" t="s">
        <v>444</v>
      </c>
      <c r="G40" s="12" t="s">
        <v>110</v>
      </c>
      <c r="H40" s="24">
        <v>34.590000000000003</v>
      </c>
      <c r="I40" s="24">
        <v>0.52159999999999995</v>
      </c>
      <c r="J40" s="40"/>
      <c r="K40" s="42">
        <v>15.07</v>
      </c>
      <c r="L40" s="12"/>
      <c r="M40" s="12"/>
      <c r="N40" s="42">
        <v>9.41</v>
      </c>
      <c r="O40" s="21">
        <v>0.35709999999999997</v>
      </c>
      <c r="P40" s="21">
        <v>5.5999999999999999E-3</v>
      </c>
      <c r="Q40" s="21"/>
      <c r="R40" s="21">
        <v>-6.3200000000000006E-2</v>
      </c>
      <c r="S40" s="21">
        <v>-0.2122</v>
      </c>
      <c r="T40" s="21">
        <v>0.63129999999999997</v>
      </c>
      <c r="U40" s="45">
        <v>1.01</v>
      </c>
      <c r="V40" s="73">
        <v>297310</v>
      </c>
      <c r="W40" s="13" t="s">
        <v>443</v>
      </c>
    </row>
    <row r="41" spans="1:23" x14ac:dyDescent="0.5">
      <c r="A41" s="31"/>
      <c r="B41" s="11"/>
      <c r="C41" s="12"/>
      <c r="D41" s="12"/>
      <c r="E41" s="12"/>
      <c r="F41" s="12"/>
      <c r="G41" s="2"/>
      <c r="H41" s="24"/>
      <c r="I41" s="24"/>
      <c r="J41" s="40"/>
      <c r="K41" s="42"/>
      <c r="L41" s="42"/>
      <c r="M41" s="42"/>
      <c r="N41" s="42">
        <v>10.49</v>
      </c>
      <c r="O41" s="21"/>
      <c r="P41" s="21"/>
      <c r="Q41" s="21"/>
      <c r="R41" s="21"/>
      <c r="S41" s="21"/>
      <c r="T41" s="21"/>
      <c r="U41" s="45"/>
      <c r="V41" s="73"/>
      <c r="W41" s="13" t="s">
        <v>455</v>
      </c>
    </row>
    <row r="42" spans="1:23" x14ac:dyDescent="0.5">
      <c r="A42" s="31"/>
      <c r="B42" s="11" t="s">
        <v>456</v>
      </c>
      <c r="C42" s="12"/>
      <c r="D42" s="12"/>
      <c r="E42" s="12"/>
      <c r="F42" s="12"/>
      <c r="G42" s="2" t="s">
        <v>457</v>
      </c>
      <c r="H42" s="24">
        <v>1.19</v>
      </c>
      <c r="I42" s="24">
        <v>-2.5010000000000001E-2</v>
      </c>
      <c r="J42" s="40"/>
      <c r="K42" s="42"/>
      <c r="L42" s="42"/>
      <c r="M42" s="42">
        <v>-14.33</v>
      </c>
      <c r="N42" s="42">
        <v>4.28</v>
      </c>
      <c r="O42" s="21">
        <v>0.19439999999999999</v>
      </c>
      <c r="P42" s="21">
        <v>0.15820000000000001</v>
      </c>
      <c r="Q42" s="21"/>
      <c r="R42" s="21">
        <v>-0.2737</v>
      </c>
      <c r="S42" s="21">
        <v>-0.4914</v>
      </c>
      <c r="T42" s="21">
        <v>0.4773</v>
      </c>
      <c r="U42" s="45">
        <v>1.79</v>
      </c>
      <c r="V42" s="73"/>
      <c r="W42" s="13" t="s">
        <v>458</v>
      </c>
    </row>
    <row r="43" spans="1:23" x14ac:dyDescent="0.5">
      <c r="A43" s="31"/>
      <c r="B43" s="11" t="s">
        <v>459</v>
      </c>
      <c r="C43" s="12"/>
      <c r="D43" s="12"/>
      <c r="E43" s="12"/>
      <c r="F43" s="12"/>
      <c r="G43" s="34" t="s">
        <v>460</v>
      </c>
      <c r="H43" s="24">
        <v>18.84</v>
      </c>
      <c r="I43" s="24">
        <v>4.3650000000000001E-2</v>
      </c>
      <c r="J43" s="40"/>
      <c r="K43" s="42">
        <v>32.369999999999997</v>
      </c>
      <c r="L43" s="12"/>
      <c r="M43" s="42">
        <v>-137.94999999999999</v>
      </c>
      <c r="N43" s="42">
        <v>18.940000000000001</v>
      </c>
      <c r="O43" s="21">
        <v>0.20619999999999999</v>
      </c>
      <c r="P43" s="21">
        <v>0.12709999999999999</v>
      </c>
      <c r="Q43" s="21"/>
      <c r="R43" s="21">
        <v>-0.1472</v>
      </c>
      <c r="S43" s="21">
        <v>-0.36549999999999999</v>
      </c>
      <c r="T43" s="21">
        <v>1.1870000000000001</v>
      </c>
      <c r="U43" s="45">
        <v>1.55</v>
      </c>
      <c r="V43" s="73"/>
      <c r="W43" s="13" t="s">
        <v>461</v>
      </c>
    </row>
    <row r="44" spans="1:23" x14ac:dyDescent="0.5">
      <c r="A44" s="31"/>
      <c r="B44" s="11" t="s">
        <v>467</v>
      </c>
      <c r="C44" s="12"/>
      <c r="D44" s="12"/>
      <c r="E44" s="12"/>
      <c r="F44" s="12"/>
      <c r="G44" s="34" t="s">
        <v>465</v>
      </c>
      <c r="H44" s="24">
        <v>5.27</v>
      </c>
      <c r="I44" s="24">
        <v>-2.9420000000000002E-2</v>
      </c>
      <c r="J44" s="40"/>
      <c r="K44" s="42">
        <v>17.3</v>
      </c>
      <c r="L44" s="12"/>
      <c r="M44" s="42">
        <v>-42.96</v>
      </c>
      <c r="N44" s="42">
        <v>14.76</v>
      </c>
      <c r="O44" s="21">
        <v>0.23630000000000001</v>
      </c>
      <c r="P44" s="21">
        <v>0.29149999999999998</v>
      </c>
      <c r="Q44" s="21"/>
      <c r="R44" s="21">
        <v>-0.36430000000000001</v>
      </c>
      <c r="S44" s="21">
        <v>-0.50239999999999996</v>
      </c>
      <c r="T44" s="21">
        <v>0.1903</v>
      </c>
      <c r="U44" s="45">
        <v>1.71</v>
      </c>
      <c r="V44" s="73"/>
      <c r="W44" s="13" t="s">
        <v>466</v>
      </c>
    </row>
    <row r="45" spans="1:23" x14ac:dyDescent="0.5">
      <c r="A45" s="31"/>
      <c r="B45" s="11" t="s">
        <v>468</v>
      </c>
      <c r="C45" s="12"/>
      <c r="D45" s="12"/>
      <c r="E45" s="12"/>
      <c r="F45" s="12"/>
      <c r="G45" s="34" t="s">
        <v>469</v>
      </c>
      <c r="H45" s="24">
        <v>20.53</v>
      </c>
      <c r="I45" s="24">
        <v>-0.39134000000000002</v>
      </c>
      <c r="J45" s="40"/>
      <c r="K45" s="42">
        <v>11.97</v>
      </c>
      <c r="L45" s="12"/>
      <c r="M45" s="47">
        <v>-4477.8900000000003</v>
      </c>
      <c r="N45" s="42">
        <v>8.48</v>
      </c>
      <c r="O45" s="21">
        <v>0.39229999999999998</v>
      </c>
      <c r="P45" s="21">
        <v>5.62E-2</v>
      </c>
      <c r="Q45" s="21"/>
      <c r="R45" s="21">
        <v>-8.3000000000000004E-2</v>
      </c>
      <c r="S45" s="21">
        <v>-0.2014</v>
      </c>
      <c r="T45" s="21">
        <v>1.1615</v>
      </c>
      <c r="U45" s="45">
        <v>2.64</v>
      </c>
      <c r="V45" s="73"/>
      <c r="W45" s="13" t="s">
        <v>470</v>
      </c>
    </row>
    <row r="46" spans="1:23" x14ac:dyDescent="0.5">
      <c r="A46" s="31"/>
      <c r="B46" s="11" t="s">
        <v>477</v>
      </c>
      <c r="C46" s="12"/>
      <c r="D46" s="12"/>
      <c r="E46" s="12"/>
      <c r="F46" s="12"/>
      <c r="G46" s="2" t="s">
        <v>478</v>
      </c>
      <c r="H46" s="24">
        <v>12.92</v>
      </c>
      <c r="I46" s="24">
        <v>7.9100000000000004E-4</v>
      </c>
      <c r="J46" s="40"/>
      <c r="K46" s="42">
        <v>26.08</v>
      </c>
      <c r="L46" s="42"/>
      <c r="M46" s="42">
        <v>720.32</v>
      </c>
      <c r="N46" s="42">
        <v>35.33</v>
      </c>
      <c r="O46" s="21">
        <v>0.29199999999999998</v>
      </c>
      <c r="P46" s="21">
        <v>1.0047999999999999</v>
      </c>
      <c r="Q46" s="21"/>
      <c r="R46" s="21"/>
      <c r="S46" s="21">
        <v>-3.4000000000000002E-2</v>
      </c>
      <c r="T46" s="21">
        <v>7.7200000000000005E-2</v>
      </c>
      <c r="U46" s="45">
        <v>3.6</v>
      </c>
      <c r="V46" s="73"/>
      <c r="W46" s="13" t="s">
        <v>479</v>
      </c>
    </row>
    <row r="47" spans="1:23" x14ac:dyDescent="0.5">
      <c r="A47" s="31"/>
      <c r="B47" s="11" t="s">
        <v>517</v>
      </c>
      <c r="C47" s="12"/>
      <c r="D47" s="12"/>
      <c r="E47" s="12"/>
      <c r="F47" s="12"/>
      <c r="G47" s="2" t="s">
        <v>518</v>
      </c>
      <c r="H47" s="24">
        <v>11.05</v>
      </c>
      <c r="I47" s="24">
        <v>5.6189999999999997E-2</v>
      </c>
      <c r="J47" s="40"/>
      <c r="K47" s="42">
        <v>25.77</v>
      </c>
      <c r="L47" s="42"/>
      <c r="M47" s="42">
        <v>-188.37</v>
      </c>
      <c r="N47" s="42">
        <v>27.74</v>
      </c>
      <c r="O47" s="21">
        <v>0.50280000000000002</v>
      </c>
      <c r="P47" s="21">
        <v>0.1888</v>
      </c>
      <c r="Q47" s="21"/>
      <c r="R47" s="21">
        <v>-0.10589999999999999</v>
      </c>
      <c r="S47" s="21">
        <v>-0.2165</v>
      </c>
      <c r="T47" s="21">
        <v>1.7579</v>
      </c>
      <c r="U47" s="45">
        <v>1.8</v>
      </c>
      <c r="V47" s="73">
        <v>230190</v>
      </c>
      <c r="W47" s="13" t="s">
        <v>519</v>
      </c>
    </row>
    <row r="48" spans="1:23" x14ac:dyDescent="0.5">
      <c r="A48" s="31"/>
      <c r="B48" s="11"/>
      <c r="C48" s="12"/>
      <c r="D48" s="12"/>
      <c r="E48" s="12"/>
      <c r="F48" s="12"/>
      <c r="G48" s="2"/>
      <c r="H48" s="24"/>
      <c r="I48" s="24"/>
      <c r="J48" s="40"/>
      <c r="K48" s="42"/>
      <c r="L48" s="42"/>
      <c r="M48" s="42"/>
      <c r="N48" s="42"/>
      <c r="O48" s="21"/>
      <c r="P48" s="21"/>
      <c r="Q48" s="21"/>
      <c r="R48" s="21"/>
      <c r="S48" s="21"/>
      <c r="T48" s="21"/>
      <c r="U48" s="45"/>
      <c r="V48" s="73"/>
      <c r="W48" s="13"/>
    </row>
    <row r="49" spans="1:23" x14ac:dyDescent="0.5">
      <c r="A49" s="19"/>
      <c r="B49" s="14"/>
      <c r="C49" s="15"/>
      <c r="D49" s="15"/>
      <c r="E49" s="15"/>
      <c r="F49" s="15"/>
      <c r="I49" s="15"/>
      <c r="J49" s="15"/>
      <c r="V49" s="75"/>
      <c r="W49" s="16"/>
    </row>
    <row r="50" spans="1:23" x14ac:dyDescent="0.5">
      <c r="A50" s="17" t="s">
        <v>37</v>
      </c>
      <c r="B50" s="11" t="s">
        <v>38</v>
      </c>
      <c r="C50" s="27"/>
      <c r="D50" s="27"/>
      <c r="E50" s="27"/>
      <c r="F50" s="27"/>
      <c r="G50" s="28" t="s">
        <v>39</v>
      </c>
      <c r="H50" s="38">
        <v>172.65</v>
      </c>
      <c r="I50" s="43">
        <v>12.4</v>
      </c>
      <c r="J50" s="9">
        <v>17.18</v>
      </c>
      <c r="K50" s="9">
        <v>10.16</v>
      </c>
      <c r="L50" s="9">
        <v>12.93</v>
      </c>
      <c r="M50" s="9">
        <v>12.37</v>
      </c>
      <c r="N50" s="9">
        <v>4.47</v>
      </c>
      <c r="O50" s="20">
        <v>6.4000000000000003E-3</v>
      </c>
      <c r="P50" s="20">
        <v>2E-3</v>
      </c>
      <c r="Q50" s="20"/>
      <c r="R50" s="20">
        <v>0.43230000000000002</v>
      </c>
      <c r="S50" s="20">
        <v>0.61470000000000002</v>
      </c>
      <c r="T50" s="20">
        <v>3.7614999999999998</v>
      </c>
      <c r="U50" s="29">
        <v>2.31</v>
      </c>
      <c r="V50" s="43">
        <v>292400</v>
      </c>
      <c r="W50" s="30" t="s">
        <v>40</v>
      </c>
    </row>
    <row r="51" spans="1:23" x14ac:dyDescent="0.5">
      <c r="A51" s="18"/>
      <c r="B51" s="32" t="s">
        <v>41</v>
      </c>
      <c r="C51" s="33"/>
      <c r="D51" s="33"/>
      <c r="E51" s="33"/>
      <c r="F51" s="33"/>
      <c r="G51" s="34" t="s">
        <v>41</v>
      </c>
      <c r="H51" s="24">
        <v>147.31</v>
      </c>
      <c r="I51" s="24">
        <v>3.01</v>
      </c>
      <c r="J51" s="12">
        <v>39.43</v>
      </c>
      <c r="K51" s="12">
        <v>4.4800000000000004</v>
      </c>
      <c r="L51" s="12">
        <v>25.28</v>
      </c>
      <c r="M51" s="42">
        <v>24.47</v>
      </c>
      <c r="N51" s="12">
        <v>4.76</v>
      </c>
      <c r="O51" s="21">
        <v>7.7899999999999997E-2</v>
      </c>
      <c r="P51" s="21">
        <v>2.3400000000000001E-2</v>
      </c>
      <c r="Q51" s="21"/>
      <c r="R51" s="21">
        <v>0.29559999999999997</v>
      </c>
      <c r="S51" s="21">
        <v>0.1133</v>
      </c>
      <c r="T51" s="21">
        <v>0.51449999999999996</v>
      </c>
      <c r="U51" s="35">
        <v>1.03</v>
      </c>
      <c r="V51" s="44">
        <v>311460</v>
      </c>
      <c r="W51" s="23" t="s">
        <v>42</v>
      </c>
    </row>
    <row r="52" spans="1:23" x14ac:dyDescent="0.5">
      <c r="A52" s="18"/>
      <c r="B52" s="32" t="s">
        <v>122</v>
      </c>
      <c r="C52" s="33"/>
      <c r="D52" s="33"/>
      <c r="E52" s="33"/>
      <c r="F52" s="33"/>
      <c r="G52" s="34" t="s">
        <v>123</v>
      </c>
      <c r="H52" s="24">
        <v>68.78</v>
      </c>
      <c r="I52" s="24">
        <v>2.17</v>
      </c>
      <c r="J52" s="42">
        <v>42.72</v>
      </c>
      <c r="K52" s="42">
        <v>18.09</v>
      </c>
      <c r="L52" s="42">
        <v>36.96</v>
      </c>
      <c r="M52" s="42">
        <v>56.59</v>
      </c>
      <c r="N52" s="42">
        <v>9.6300000000000008</v>
      </c>
      <c r="O52" s="21">
        <v>8.5300000000000001E-2</v>
      </c>
      <c r="P52" s="21">
        <v>0.1099</v>
      </c>
      <c r="Q52" s="21"/>
      <c r="R52" s="21">
        <v>0.30009999999999998</v>
      </c>
      <c r="S52" s="21">
        <v>0.42980000000000002</v>
      </c>
      <c r="T52" s="21">
        <v>0.20230000000000001</v>
      </c>
      <c r="U52" s="35">
        <v>1.79</v>
      </c>
      <c r="V52" s="44">
        <v>758190</v>
      </c>
      <c r="W52" s="23" t="s">
        <v>124</v>
      </c>
    </row>
    <row r="53" spans="1:23" x14ac:dyDescent="0.5">
      <c r="A53" s="18"/>
      <c r="B53" s="32" t="s">
        <v>119</v>
      </c>
      <c r="C53" s="33"/>
      <c r="D53" s="33"/>
      <c r="E53" s="33"/>
      <c r="F53" s="33"/>
      <c r="G53" s="34" t="s">
        <v>120</v>
      </c>
      <c r="H53" s="24">
        <v>39.020000000000003</v>
      </c>
      <c r="I53" s="24">
        <v>1.36</v>
      </c>
      <c r="J53" s="12">
        <v>185.28</v>
      </c>
      <c r="K53" s="12"/>
      <c r="L53" s="12">
        <v>114.29</v>
      </c>
      <c r="M53" s="42">
        <v>59.18</v>
      </c>
      <c r="N53" s="42">
        <v>10.85</v>
      </c>
      <c r="O53" s="21">
        <v>5.4399999999999997E-2</v>
      </c>
      <c r="P53" s="21">
        <v>8.3799999999999999E-2</v>
      </c>
      <c r="Q53" s="21"/>
      <c r="R53" s="21">
        <v>0.15090000000000001</v>
      </c>
      <c r="S53" s="21">
        <v>-1.1436999999999999</v>
      </c>
      <c r="T53" s="21">
        <v>-18.293299999999999</v>
      </c>
      <c r="U53" s="35">
        <v>0.66</v>
      </c>
      <c r="V53" s="44"/>
      <c r="W53" s="23" t="s">
        <v>121</v>
      </c>
    </row>
    <row r="54" spans="1:23" x14ac:dyDescent="0.5">
      <c r="A54" s="18"/>
      <c r="B54" s="11" t="s">
        <v>311</v>
      </c>
      <c r="C54" s="12"/>
      <c r="D54" s="12"/>
      <c r="E54" s="12"/>
      <c r="F54" s="12"/>
      <c r="G54" s="34" t="s">
        <v>312</v>
      </c>
      <c r="H54" s="24">
        <v>4.99</v>
      </c>
      <c r="I54" s="24">
        <v>-4.9750000000000003E-2</v>
      </c>
      <c r="J54" s="40"/>
      <c r="K54" s="42">
        <v>13.93</v>
      </c>
      <c r="L54" s="12"/>
      <c r="M54" s="42">
        <v>-31.94</v>
      </c>
      <c r="N54" s="42">
        <v>12.4</v>
      </c>
      <c r="O54" s="21">
        <v>0.25240000000000001</v>
      </c>
      <c r="P54" s="21">
        <v>0.14630000000000001</v>
      </c>
      <c r="Q54" s="21"/>
      <c r="R54" s="21">
        <v>-0.36609999999999998</v>
      </c>
      <c r="S54" s="21">
        <v>-0.499</v>
      </c>
      <c r="T54" s="21">
        <v>8.6800000000000002E-2</v>
      </c>
      <c r="U54" s="45">
        <v>1.82</v>
      </c>
      <c r="V54" s="73"/>
      <c r="W54" s="13" t="s">
        <v>313</v>
      </c>
    </row>
    <row r="55" spans="1:23" x14ac:dyDescent="0.5">
      <c r="A55" s="18"/>
      <c r="B55" s="11" t="s">
        <v>445</v>
      </c>
      <c r="C55" s="12"/>
      <c r="D55" s="12"/>
      <c r="E55" s="12"/>
      <c r="F55" s="12"/>
      <c r="G55" s="34" t="s">
        <v>107</v>
      </c>
      <c r="H55" s="24">
        <v>14.93</v>
      </c>
      <c r="I55" s="24">
        <v>-6.2019999999999999E-2</v>
      </c>
      <c r="J55" s="40"/>
      <c r="K55" s="42">
        <v>36.75</v>
      </c>
      <c r="L55" s="12"/>
      <c r="M55" s="42"/>
      <c r="N55" s="42">
        <v>23.21</v>
      </c>
      <c r="O55" s="21">
        <v>0.23380000000000001</v>
      </c>
      <c r="P55" s="21">
        <v>0.34029999999999999</v>
      </c>
      <c r="Q55" s="21"/>
      <c r="R55" s="21">
        <v>-0.84189999999999998</v>
      </c>
      <c r="S55" s="21">
        <v>-1.4341999999999999</v>
      </c>
      <c r="T55" s="21">
        <v>0.32</v>
      </c>
      <c r="U55" s="45">
        <v>2.2599999999999998</v>
      </c>
      <c r="V55" s="73"/>
      <c r="W55" s="13" t="s">
        <v>446</v>
      </c>
    </row>
    <row r="56" spans="1:23" x14ac:dyDescent="0.5">
      <c r="A56" s="18"/>
      <c r="B56" s="11" t="s">
        <v>447</v>
      </c>
      <c r="C56" s="12"/>
      <c r="D56" s="12"/>
      <c r="E56" s="12"/>
      <c r="F56" s="12"/>
      <c r="G56" s="70" t="s">
        <v>448</v>
      </c>
      <c r="H56" s="24">
        <v>27.25</v>
      </c>
      <c r="I56" s="24">
        <v>0.43425999999999998</v>
      </c>
      <c r="J56" s="40">
        <v>95.68</v>
      </c>
      <c r="K56" s="42">
        <v>18.03</v>
      </c>
      <c r="L56" s="42">
        <v>84.31</v>
      </c>
      <c r="M56" s="42">
        <v>98.15</v>
      </c>
      <c r="N56" s="42">
        <v>24.51</v>
      </c>
      <c r="O56" s="21">
        <v>0.28660000000000002</v>
      </c>
      <c r="P56" s="21">
        <v>0.4859</v>
      </c>
      <c r="Q56" s="21"/>
      <c r="R56" s="21">
        <v>0.27839999999999998</v>
      </c>
      <c r="S56" s="21">
        <v>0.2006</v>
      </c>
      <c r="T56" s="21">
        <v>3.2899999999999999E-2</v>
      </c>
      <c r="U56" s="45">
        <v>3.84</v>
      </c>
      <c r="V56" s="73"/>
      <c r="W56" s="13" t="s">
        <v>449</v>
      </c>
    </row>
    <row r="57" spans="1:23" x14ac:dyDescent="0.5">
      <c r="A57" s="18"/>
      <c r="B57" s="11" t="s">
        <v>463</v>
      </c>
      <c r="C57" s="12"/>
      <c r="D57" s="12"/>
      <c r="E57" s="12"/>
      <c r="F57" s="12"/>
      <c r="G57" s="2" t="s">
        <v>464</v>
      </c>
      <c r="H57" s="24">
        <v>6.75</v>
      </c>
      <c r="I57" s="24">
        <v>1.221E-2</v>
      </c>
      <c r="J57" s="40"/>
      <c r="K57" s="42">
        <v>16.87</v>
      </c>
      <c r="L57" s="42"/>
      <c r="M57" s="42">
        <v>-205.95</v>
      </c>
      <c r="N57" s="42">
        <v>17.079999999999998</v>
      </c>
      <c r="O57" s="21">
        <v>0.17960000000000001</v>
      </c>
      <c r="P57" s="21">
        <v>-6.2300000000000001E-2</v>
      </c>
      <c r="Q57" s="21"/>
      <c r="R57" s="21">
        <v>-0.1048</v>
      </c>
      <c r="S57" s="21">
        <v>-0.12970000000000001</v>
      </c>
      <c r="T57" s="21">
        <v>0.14460000000000001</v>
      </c>
      <c r="U57" s="45">
        <v>2.0099999999999998</v>
      </c>
      <c r="V57" s="73"/>
      <c r="W57" s="13" t="s">
        <v>462</v>
      </c>
    </row>
    <row r="58" spans="1:23" x14ac:dyDescent="0.5">
      <c r="A58" s="18"/>
      <c r="B58" s="11" t="s">
        <v>471</v>
      </c>
      <c r="C58" s="12"/>
      <c r="D58" s="12"/>
      <c r="E58" s="12"/>
      <c r="F58" s="12"/>
      <c r="G58" s="2" t="s">
        <v>472</v>
      </c>
      <c r="H58" s="24">
        <v>161.06</v>
      </c>
      <c r="I58" s="24">
        <v>4.3099999999999996</v>
      </c>
      <c r="J58" s="40">
        <v>50.52</v>
      </c>
      <c r="K58" s="42">
        <v>15.68</v>
      </c>
      <c r="L58" s="42">
        <v>40.24</v>
      </c>
      <c r="M58" s="42">
        <v>35.229999999999997</v>
      </c>
      <c r="N58" s="42">
        <v>13.84</v>
      </c>
      <c r="O58" s="21">
        <v>9.2200000000000004E-2</v>
      </c>
      <c r="P58" s="21">
        <v>0.44219999999999998</v>
      </c>
      <c r="Q58" s="21"/>
      <c r="R58" s="21">
        <v>0.3679</v>
      </c>
      <c r="S58" s="21">
        <v>0.314</v>
      </c>
      <c r="T58" s="21">
        <v>0.45019999999999999</v>
      </c>
      <c r="U58" s="45">
        <v>0.83</v>
      </c>
      <c r="V58" s="73">
        <v>515210</v>
      </c>
      <c r="W58" s="13" t="s">
        <v>473</v>
      </c>
    </row>
    <row r="59" spans="1:23" x14ac:dyDescent="0.5">
      <c r="A59" s="18"/>
      <c r="B59" s="11" t="s">
        <v>475</v>
      </c>
      <c r="C59" s="12"/>
      <c r="D59" s="12"/>
      <c r="E59" s="12"/>
      <c r="F59" s="12"/>
      <c r="G59" s="2" t="s">
        <v>474</v>
      </c>
      <c r="H59" s="24">
        <v>3.44</v>
      </c>
      <c r="I59" s="24">
        <v>3.0800000000000001E-2</v>
      </c>
      <c r="J59" s="40">
        <v>98.84</v>
      </c>
      <c r="K59" s="42">
        <v>29.18</v>
      </c>
      <c r="L59" s="42">
        <v>58.51</v>
      </c>
      <c r="M59" s="42">
        <v>80.78</v>
      </c>
      <c r="N59" s="42">
        <v>13.41</v>
      </c>
      <c r="O59" s="21">
        <v>0.39960000000000001</v>
      </c>
      <c r="P59" s="21">
        <v>0.64880000000000004</v>
      </c>
      <c r="Q59" s="21"/>
      <c r="R59" s="21">
        <v>0.1139</v>
      </c>
      <c r="S59" s="21">
        <v>0.30840000000000001</v>
      </c>
      <c r="T59" s="21">
        <v>0.6421</v>
      </c>
      <c r="U59" s="45">
        <v>1.46</v>
      </c>
      <c r="V59" s="73"/>
      <c r="W59" s="13" t="s">
        <v>476</v>
      </c>
    </row>
    <row r="60" spans="1:23" x14ac:dyDescent="0.5">
      <c r="A60" s="18"/>
      <c r="B60" s="11"/>
      <c r="C60" s="12"/>
      <c r="D60" s="12"/>
      <c r="E60" s="12"/>
      <c r="F60" s="12"/>
      <c r="G60" s="2"/>
      <c r="H60" s="24"/>
      <c r="I60" s="24"/>
      <c r="J60" s="40"/>
      <c r="K60" s="42"/>
      <c r="L60" s="42"/>
      <c r="M60" s="42"/>
      <c r="N60" s="42"/>
      <c r="O60" s="21"/>
      <c r="P60" s="21"/>
      <c r="Q60" s="21"/>
      <c r="R60" s="21"/>
      <c r="S60" s="21"/>
      <c r="T60" s="21"/>
      <c r="U60" s="45"/>
      <c r="V60" s="73"/>
      <c r="W60" s="13"/>
    </row>
    <row r="61" spans="1:23" x14ac:dyDescent="0.5">
      <c r="A61" s="19"/>
      <c r="B61" s="11"/>
      <c r="C61" s="12"/>
      <c r="D61" s="12"/>
      <c r="E61" s="12"/>
      <c r="F61" s="12"/>
      <c r="G61" s="2"/>
      <c r="H61" s="24"/>
      <c r="I61" s="24"/>
      <c r="J61" s="40"/>
      <c r="K61" s="42"/>
      <c r="L61" s="12"/>
      <c r="M61" s="12"/>
      <c r="N61" s="42"/>
      <c r="O61" s="21"/>
      <c r="P61" s="21"/>
      <c r="Q61" s="21"/>
      <c r="R61" s="21"/>
      <c r="S61" s="21"/>
      <c r="T61" s="21"/>
      <c r="U61" s="45"/>
      <c r="V61" s="73"/>
      <c r="W61" s="13"/>
    </row>
    <row r="62" spans="1:23" x14ac:dyDescent="0.5">
      <c r="A62" s="31" t="s">
        <v>63</v>
      </c>
      <c r="B62" s="8" t="s">
        <v>142</v>
      </c>
      <c r="C62" s="9"/>
      <c r="D62" s="9"/>
      <c r="E62" s="9"/>
      <c r="F62" s="9"/>
      <c r="G62" s="28" t="s">
        <v>364</v>
      </c>
      <c r="H62" s="38">
        <v>1210</v>
      </c>
      <c r="I62" s="38">
        <v>63.9</v>
      </c>
      <c r="J62" s="9">
        <v>21.87</v>
      </c>
      <c r="K62" s="9">
        <v>13.01</v>
      </c>
      <c r="L62" s="9">
        <v>17.899999999999999</v>
      </c>
      <c r="M62" s="9">
        <v>12.03</v>
      </c>
      <c r="N62" s="9">
        <v>4.6500000000000004</v>
      </c>
      <c r="O62" s="20">
        <v>7.3099999999999998E-2</v>
      </c>
      <c r="P62" s="20">
        <v>7.3999999999999996E-2</v>
      </c>
      <c r="Q62" s="20"/>
      <c r="R62" s="20">
        <v>0.2918</v>
      </c>
      <c r="S62" s="20">
        <v>0.6018</v>
      </c>
      <c r="T62" s="20">
        <v>1.304</v>
      </c>
      <c r="U62" s="9">
        <v>1.49</v>
      </c>
      <c r="V62" s="43">
        <v>1956070</v>
      </c>
      <c r="W62" s="10" t="s">
        <v>145</v>
      </c>
    </row>
    <row r="63" spans="1:23" x14ac:dyDescent="0.5">
      <c r="A63" s="31"/>
      <c r="B63" s="11" t="s">
        <v>141</v>
      </c>
      <c r="C63" s="12"/>
      <c r="D63" s="12"/>
      <c r="E63" s="12"/>
      <c r="F63" s="12"/>
      <c r="G63" s="34" t="s">
        <v>141</v>
      </c>
      <c r="H63" s="24">
        <v>106.82</v>
      </c>
      <c r="I63" s="24">
        <v>12</v>
      </c>
      <c r="J63" s="12">
        <v>11.92</v>
      </c>
      <c r="K63" s="42">
        <v>5.59</v>
      </c>
      <c r="L63" s="12">
        <v>7.83</v>
      </c>
      <c r="M63" s="42">
        <v>22.88</v>
      </c>
      <c r="N63" s="42">
        <v>1.39</v>
      </c>
      <c r="O63" s="21">
        <v>-3.6299999999999999E-2</v>
      </c>
      <c r="P63" s="21">
        <v>-5.21E-2</v>
      </c>
      <c r="Q63" s="21"/>
      <c r="R63" s="21"/>
      <c r="S63" s="21">
        <v>0.47189999999999999</v>
      </c>
      <c r="T63" s="21">
        <v>3.4729000000000001</v>
      </c>
      <c r="U63" s="45">
        <v>1.24</v>
      </c>
      <c r="V63" s="73">
        <v>217060</v>
      </c>
      <c r="W63" s="13" t="s">
        <v>146</v>
      </c>
    </row>
    <row r="64" spans="1:23" x14ac:dyDescent="0.5">
      <c r="A64" s="31"/>
      <c r="B64" s="11" t="s">
        <v>143</v>
      </c>
      <c r="C64" s="12"/>
      <c r="D64" s="12"/>
      <c r="E64" s="12"/>
      <c r="F64" s="12"/>
      <c r="G64" s="34" t="s">
        <v>147</v>
      </c>
      <c r="H64" s="24">
        <v>22.02</v>
      </c>
      <c r="I64" s="24">
        <v>4.4000000000000004</v>
      </c>
      <c r="J64" s="12">
        <v>7.64</v>
      </c>
      <c r="K64" s="12"/>
      <c r="L64" s="12">
        <v>5.94</v>
      </c>
      <c r="M64" s="42">
        <v>5.98</v>
      </c>
      <c r="N64" s="42">
        <v>0.38</v>
      </c>
      <c r="O64" s="21">
        <v>-0.1202</v>
      </c>
      <c r="P64" s="21">
        <v>-0.16059999999999999</v>
      </c>
      <c r="Q64" s="21"/>
      <c r="R64" s="21">
        <v>8.7400000000000005E-2</v>
      </c>
      <c r="S64" s="21">
        <v>-2.2237</v>
      </c>
      <c r="T64" s="21">
        <v>-3.6903000000000001</v>
      </c>
      <c r="U64" s="45">
        <v>0.78</v>
      </c>
      <c r="V64" s="73">
        <v>1047570</v>
      </c>
      <c r="W64" s="13" t="s">
        <v>148</v>
      </c>
    </row>
    <row r="65" spans="1:23" x14ac:dyDescent="0.5">
      <c r="A65" s="19"/>
      <c r="B65" s="11" t="s">
        <v>144</v>
      </c>
      <c r="C65" s="12"/>
      <c r="D65" s="12"/>
      <c r="E65" s="12"/>
      <c r="F65" s="12"/>
      <c r="G65" s="34" t="s">
        <v>144</v>
      </c>
      <c r="H65" s="24">
        <v>30.43</v>
      </c>
      <c r="I65" s="24">
        <v>7.05</v>
      </c>
      <c r="J65" s="42">
        <v>6.77</v>
      </c>
      <c r="K65" s="12"/>
      <c r="L65" s="42">
        <v>2.77</v>
      </c>
      <c r="M65" s="42">
        <v>3.72</v>
      </c>
      <c r="N65" s="42">
        <v>0.32</v>
      </c>
      <c r="O65" s="21">
        <v>8.3699999999999997E-2</v>
      </c>
      <c r="P65" s="21">
        <v>0.5645</v>
      </c>
      <c r="Q65" s="21"/>
      <c r="R65" s="21">
        <v>0.10489999999999999</v>
      </c>
      <c r="S65" s="21">
        <v>-1.5022</v>
      </c>
      <c r="T65" s="21">
        <v>-34.210900000000002</v>
      </c>
      <c r="U65" s="45">
        <v>0.73</v>
      </c>
      <c r="V65" s="73">
        <v>558510</v>
      </c>
      <c r="W65" s="13" t="s">
        <v>149</v>
      </c>
    </row>
    <row r="66" spans="1:23" x14ac:dyDescent="0.5">
      <c r="A66" s="31" t="s">
        <v>64</v>
      </c>
      <c r="B66" s="8" t="s">
        <v>61</v>
      </c>
      <c r="C66" s="9"/>
      <c r="D66" s="9"/>
      <c r="E66" s="9"/>
      <c r="F66" s="9"/>
      <c r="G66" s="28" t="s">
        <v>62</v>
      </c>
      <c r="H66" s="38">
        <v>27.27</v>
      </c>
      <c r="I66" s="38">
        <v>0.4032</v>
      </c>
      <c r="J66" s="9">
        <v>82.89</v>
      </c>
      <c r="K66" s="9">
        <v>20.440000000000001</v>
      </c>
      <c r="L66" s="9">
        <v>59.7</v>
      </c>
      <c r="M66" s="9">
        <v>16.64</v>
      </c>
      <c r="N66" s="9">
        <v>5.71</v>
      </c>
      <c r="O66" s="20">
        <v>0.40849999999999997</v>
      </c>
      <c r="P66" s="20">
        <v>0.27189999999999998</v>
      </c>
      <c r="Q66" s="20"/>
      <c r="R66" s="20">
        <v>2.3699999999999999E-2</v>
      </c>
      <c r="S66" s="20">
        <v>0.28489999999999999</v>
      </c>
      <c r="T66" s="20">
        <v>0.62819999999999998</v>
      </c>
      <c r="U66" s="9">
        <v>1.62</v>
      </c>
      <c r="V66" s="43">
        <v>1229070</v>
      </c>
      <c r="W66" s="10" t="s">
        <v>513</v>
      </c>
    </row>
    <row r="67" spans="1:23" x14ac:dyDescent="0.5">
      <c r="A67" s="31"/>
      <c r="B67" s="11" t="s">
        <v>515</v>
      </c>
      <c r="C67" s="12"/>
      <c r="D67" s="12"/>
      <c r="E67" s="12"/>
      <c r="F67" s="12"/>
      <c r="G67" s="34" t="s">
        <v>514</v>
      </c>
      <c r="H67" s="24">
        <v>141.47999999999999</v>
      </c>
      <c r="I67" s="24">
        <v>3.86</v>
      </c>
      <c r="J67" s="42">
        <v>58.27</v>
      </c>
      <c r="K67" s="42">
        <v>8.76</v>
      </c>
      <c r="L67" s="42">
        <v>42</v>
      </c>
      <c r="M67" s="42">
        <v>48.19</v>
      </c>
      <c r="N67" s="42">
        <v>7.97</v>
      </c>
      <c r="O67" s="21">
        <v>0.1724</v>
      </c>
      <c r="P67" s="21">
        <v>0.29239999999999999</v>
      </c>
      <c r="Q67" s="21"/>
      <c r="R67" s="21">
        <v>0.20849999999999999</v>
      </c>
      <c r="S67" s="21">
        <v>0.15210000000000001</v>
      </c>
      <c r="T67" s="21">
        <v>0.3241</v>
      </c>
      <c r="U67" s="45">
        <v>1.32</v>
      </c>
      <c r="V67" s="73">
        <v>766030</v>
      </c>
      <c r="W67" s="13" t="s">
        <v>516</v>
      </c>
    </row>
    <row r="68" spans="1:23" x14ac:dyDescent="0.5">
      <c r="A68" s="31"/>
      <c r="B68" s="11"/>
      <c r="C68" s="12"/>
      <c r="D68" s="12"/>
      <c r="E68" s="12"/>
      <c r="F68" s="12"/>
      <c r="G68" s="34"/>
      <c r="H68" s="24"/>
      <c r="I68" s="24"/>
      <c r="J68" s="12"/>
      <c r="K68" s="12"/>
      <c r="L68" s="12"/>
      <c r="M68" s="42"/>
      <c r="N68" s="42"/>
      <c r="O68" s="21"/>
      <c r="P68" s="21"/>
      <c r="Q68" s="21"/>
      <c r="R68" s="21"/>
      <c r="S68" s="21"/>
      <c r="T68" s="21"/>
      <c r="U68" s="45"/>
      <c r="V68" s="73"/>
      <c r="W68" s="13"/>
    </row>
    <row r="69" spans="1:23" x14ac:dyDescent="0.5">
      <c r="A69" s="31"/>
      <c r="B69" s="11"/>
      <c r="C69" s="12"/>
      <c r="D69" s="12"/>
      <c r="E69" s="12"/>
      <c r="F69" s="12"/>
      <c r="G69" s="34"/>
      <c r="H69" s="24"/>
      <c r="I69" s="24"/>
      <c r="J69" s="42"/>
      <c r="K69" s="12"/>
      <c r="L69" s="42"/>
      <c r="M69" s="42"/>
      <c r="N69" s="42"/>
      <c r="O69" s="21"/>
      <c r="P69" s="21"/>
      <c r="Q69" s="21"/>
      <c r="R69" s="21"/>
      <c r="S69" s="21"/>
      <c r="T69" s="21"/>
      <c r="U69" s="45"/>
      <c r="V69" s="73"/>
      <c r="W69" s="13"/>
    </row>
    <row r="70" spans="1:23" x14ac:dyDescent="0.5">
      <c r="A70" s="19"/>
      <c r="B70" s="14"/>
      <c r="C70" s="15"/>
      <c r="D70" s="15"/>
      <c r="E70" s="15"/>
      <c r="F70" s="15"/>
      <c r="G70" s="15"/>
      <c r="H70" s="3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53"/>
      <c r="W70" s="16"/>
    </row>
    <row r="71" spans="1:23" x14ac:dyDescent="0.5">
      <c r="A71" s="31" t="s">
        <v>66</v>
      </c>
      <c r="B71" s="8" t="s">
        <v>95</v>
      </c>
      <c r="C71" s="9"/>
      <c r="D71" s="9"/>
      <c r="E71" s="9"/>
      <c r="F71" s="9"/>
      <c r="G71" s="28" t="s">
        <v>96</v>
      </c>
      <c r="H71" s="38">
        <v>180.16</v>
      </c>
      <c r="I71" s="38">
        <v>14.83</v>
      </c>
      <c r="J71" s="9">
        <v>16.59</v>
      </c>
      <c r="K71" s="9">
        <v>5.16</v>
      </c>
      <c r="L71" s="9">
        <v>14.01</v>
      </c>
      <c r="M71" s="9">
        <v>13.23</v>
      </c>
      <c r="N71" s="9">
        <v>3.51</v>
      </c>
      <c r="O71" s="20">
        <v>1.9400000000000001E-2</v>
      </c>
      <c r="P71" s="20">
        <v>5.8700000000000002E-2</v>
      </c>
      <c r="Q71" s="20"/>
      <c r="R71" s="20">
        <v>0.31929999999999997</v>
      </c>
      <c r="S71" s="20">
        <v>0.31509999999999999</v>
      </c>
      <c r="T71" s="20">
        <v>0.48039999999999999</v>
      </c>
      <c r="U71" s="9">
        <v>1.66</v>
      </c>
      <c r="V71" s="43">
        <v>679180</v>
      </c>
      <c r="W71" s="10" t="s">
        <v>97</v>
      </c>
    </row>
    <row r="72" spans="1:23" x14ac:dyDescent="0.5">
      <c r="A72" s="31"/>
      <c r="B72" s="11" t="s">
        <v>98</v>
      </c>
      <c r="C72" s="12"/>
      <c r="D72" s="12"/>
      <c r="E72" s="12"/>
      <c r="F72" s="12"/>
      <c r="G72" s="34" t="s">
        <v>99</v>
      </c>
      <c r="H72" s="24">
        <v>7.58</v>
      </c>
      <c r="I72" s="24">
        <v>0.41899999999999998</v>
      </c>
      <c r="J72" s="12">
        <v>22.57</v>
      </c>
      <c r="K72" s="42">
        <v>1.66</v>
      </c>
      <c r="L72" s="12">
        <v>13.96</v>
      </c>
      <c r="M72" s="42">
        <v>8.6999999999999993</v>
      </c>
      <c r="N72" s="42">
        <v>1.74</v>
      </c>
      <c r="O72" s="21">
        <v>-8.0000000000000002E-3</v>
      </c>
      <c r="P72" s="21">
        <v>0.2928</v>
      </c>
      <c r="Q72" s="21"/>
      <c r="R72" s="21">
        <v>0.15890000000000001</v>
      </c>
      <c r="S72" s="21">
        <v>7.3800000000000004E-2</v>
      </c>
      <c r="T72" s="21">
        <v>0.40870000000000001</v>
      </c>
      <c r="U72" s="45">
        <v>2.3199999999999998</v>
      </c>
      <c r="V72" s="73">
        <v>471570</v>
      </c>
      <c r="W72" s="13" t="s">
        <v>97</v>
      </c>
    </row>
    <row r="73" spans="1:23" x14ac:dyDescent="0.5">
      <c r="A73" s="31"/>
      <c r="B73" s="11" t="s">
        <v>100</v>
      </c>
      <c r="C73" s="12"/>
      <c r="D73" s="12"/>
      <c r="E73" s="12"/>
      <c r="F73" s="12"/>
      <c r="G73" s="34" t="s">
        <v>101</v>
      </c>
      <c r="H73" s="24">
        <v>19.399999999999999</v>
      </c>
      <c r="I73" s="24">
        <v>0.71579999999999999</v>
      </c>
      <c r="J73" s="12">
        <v>60.09</v>
      </c>
      <c r="K73" s="12">
        <v>16.45</v>
      </c>
      <c r="L73" s="12">
        <v>49.82</v>
      </c>
      <c r="M73" s="42">
        <v>32.99</v>
      </c>
      <c r="N73" s="42">
        <v>8.9700000000000006</v>
      </c>
      <c r="O73" s="21">
        <v>0.2286</v>
      </c>
      <c r="P73" s="21">
        <v>0.52300000000000002</v>
      </c>
      <c r="Q73" s="21"/>
      <c r="R73" s="21">
        <v>0.18820000000000001</v>
      </c>
      <c r="S73" s="21">
        <v>0.2777</v>
      </c>
      <c r="T73" s="21">
        <v>3.49E-2</v>
      </c>
      <c r="U73" s="45">
        <v>1.85</v>
      </c>
      <c r="V73" s="73">
        <v>304460</v>
      </c>
      <c r="W73" s="13" t="s">
        <v>102</v>
      </c>
    </row>
    <row r="74" spans="1:23" x14ac:dyDescent="0.5">
      <c r="A74" s="31"/>
      <c r="B74" s="11" t="s">
        <v>103</v>
      </c>
      <c r="C74" s="12"/>
      <c r="D74" s="12"/>
      <c r="E74" s="12"/>
      <c r="F74" s="12"/>
      <c r="G74" s="34" t="s">
        <v>104</v>
      </c>
      <c r="H74" s="24">
        <v>19.28</v>
      </c>
      <c r="I74" s="24">
        <v>0.89029999999999998</v>
      </c>
      <c r="J74" s="12"/>
      <c r="K74" s="12">
        <v>12.24</v>
      </c>
      <c r="L74" s="12">
        <v>31436.7</v>
      </c>
      <c r="M74" s="42">
        <v>-189.24</v>
      </c>
      <c r="N74" s="42">
        <v>6.04</v>
      </c>
      <c r="O74" s="21">
        <v>0.37119999999999997</v>
      </c>
      <c r="P74" s="21">
        <v>-0.1951</v>
      </c>
      <c r="Q74" s="21"/>
      <c r="R74" s="21">
        <v>2.1999999999999999E-2</v>
      </c>
      <c r="S74" s="21">
        <v>-0.11310000000000001</v>
      </c>
      <c r="T74" s="21">
        <v>1.1623000000000001</v>
      </c>
      <c r="U74" s="45">
        <v>1.8</v>
      </c>
      <c r="V74" s="73">
        <v>444970</v>
      </c>
      <c r="W74" s="13" t="s">
        <v>102</v>
      </c>
    </row>
    <row r="75" spans="1:23" x14ac:dyDescent="0.5">
      <c r="A75" s="31"/>
      <c r="B75" s="11" t="s">
        <v>105</v>
      </c>
      <c r="C75" s="12"/>
      <c r="D75" s="12"/>
      <c r="E75" s="12"/>
      <c r="F75" s="12"/>
      <c r="G75" s="34" t="s">
        <v>106</v>
      </c>
      <c r="H75" s="24">
        <v>15.44</v>
      </c>
      <c r="I75" s="24">
        <v>1.08</v>
      </c>
      <c r="J75" s="12">
        <v>19.47</v>
      </c>
      <c r="K75" s="12">
        <v>4.54</v>
      </c>
      <c r="L75" s="12">
        <v>19.440000000000001</v>
      </c>
      <c r="M75" s="42">
        <v>13.52</v>
      </c>
      <c r="N75" s="42">
        <v>8.2799999999999994</v>
      </c>
      <c r="O75" s="21">
        <v>5.9299999999999999E-2</v>
      </c>
      <c r="P75" s="21">
        <v>4.8399999999999999E-2</v>
      </c>
      <c r="Q75" s="21"/>
      <c r="R75" s="21">
        <v>0.45760000000000001</v>
      </c>
      <c r="S75" s="21">
        <v>0.22689999999999999</v>
      </c>
      <c r="T75" s="21">
        <v>0</v>
      </c>
      <c r="U75" s="45">
        <v>1.59</v>
      </c>
      <c r="V75" s="73">
        <v>390040</v>
      </c>
      <c r="W75" s="13" t="s">
        <v>102</v>
      </c>
    </row>
    <row r="76" spans="1:23" x14ac:dyDescent="0.5">
      <c r="A76" s="31"/>
      <c r="B76" s="11" t="s">
        <v>108</v>
      </c>
      <c r="C76" s="12"/>
      <c r="D76" s="12"/>
      <c r="E76" s="12"/>
      <c r="F76" s="12"/>
      <c r="G76" s="34" t="s">
        <v>109</v>
      </c>
      <c r="H76" s="24">
        <v>7.55</v>
      </c>
      <c r="I76" s="24">
        <v>0.58899999999999997</v>
      </c>
      <c r="J76" s="42">
        <v>18.95</v>
      </c>
      <c r="K76" s="12">
        <v>4.41</v>
      </c>
      <c r="L76" s="42">
        <v>15.95</v>
      </c>
      <c r="M76" s="42">
        <v>16.04</v>
      </c>
      <c r="N76" s="42">
        <v>3.3</v>
      </c>
      <c r="O76" s="21">
        <v>5.2999999999999999E-2</v>
      </c>
      <c r="P76" s="21">
        <v>7.1400000000000005E-2</v>
      </c>
      <c r="Q76" s="21"/>
      <c r="R76" s="21">
        <v>0.2858</v>
      </c>
      <c r="S76" s="21">
        <v>0.23319999999999999</v>
      </c>
      <c r="T76" s="21">
        <v>0.19939999999999999</v>
      </c>
      <c r="U76" s="45">
        <v>1.49</v>
      </c>
      <c r="V76" s="73">
        <v>433150</v>
      </c>
      <c r="W76" s="13" t="s">
        <v>97</v>
      </c>
    </row>
    <row r="77" spans="1:23" x14ac:dyDescent="0.5">
      <c r="A77" s="31"/>
      <c r="B77" s="11" t="s">
        <v>663</v>
      </c>
      <c r="C77" s="12"/>
      <c r="D77" s="12"/>
      <c r="E77" s="12"/>
      <c r="F77" s="12"/>
      <c r="G77" s="34" t="s">
        <v>664</v>
      </c>
      <c r="H77" s="24">
        <v>0.74956999999999996</v>
      </c>
      <c r="I77" s="24">
        <v>7.0180000000000006E-2</v>
      </c>
      <c r="J77" s="42">
        <v>93.81</v>
      </c>
      <c r="K77" s="42">
        <v>1.25</v>
      </c>
      <c r="L77" s="42">
        <v>27.73</v>
      </c>
      <c r="M77" s="42">
        <v>438.86</v>
      </c>
      <c r="N77" s="42">
        <v>0.78</v>
      </c>
      <c r="O77" s="21">
        <v>-6.4399999999999999E-2</v>
      </c>
      <c r="P77" s="21">
        <v>3.2000000000000002E-3</v>
      </c>
      <c r="Q77" s="21"/>
      <c r="R77" s="21">
        <v>3.44E-2</v>
      </c>
      <c r="S77" s="21">
        <v>1.43E-2</v>
      </c>
      <c r="T77" s="21">
        <v>5.5100000000000003E-2</v>
      </c>
      <c r="U77" s="45">
        <v>2.61</v>
      </c>
      <c r="V77" s="73">
        <v>1210930</v>
      </c>
      <c r="W77" s="13" t="s">
        <v>665</v>
      </c>
    </row>
    <row r="78" spans="1:23" x14ac:dyDescent="0.5">
      <c r="A78" s="31"/>
      <c r="B78" s="11" t="s">
        <v>673</v>
      </c>
      <c r="C78" s="12"/>
      <c r="D78" s="12"/>
      <c r="E78" s="12"/>
      <c r="F78" s="12"/>
      <c r="G78" s="34" t="s">
        <v>672</v>
      </c>
      <c r="H78" s="24">
        <v>5.46</v>
      </c>
      <c r="I78" s="24">
        <v>6.7470000000000002E-2</v>
      </c>
      <c r="J78" s="42"/>
      <c r="K78" s="42">
        <v>15.6</v>
      </c>
      <c r="L78" s="42">
        <v>210.6</v>
      </c>
      <c r="M78" s="42">
        <v>191.51</v>
      </c>
      <c r="N78" s="42">
        <v>12.81</v>
      </c>
      <c r="O78" s="21">
        <v>0.1855</v>
      </c>
      <c r="P78" s="21">
        <v>0.17530000000000001</v>
      </c>
      <c r="Q78" s="21"/>
      <c r="R78" s="21">
        <v>0.14940000000000001</v>
      </c>
      <c r="S78" s="21">
        <v>-0.20280000000000001</v>
      </c>
      <c r="T78" s="21">
        <v>1.4995000000000001</v>
      </c>
      <c r="U78" s="45">
        <v>2.67</v>
      </c>
      <c r="V78" s="73">
        <v>617290</v>
      </c>
      <c r="W78" s="13" t="s">
        <v>674</v>
      </c>
    </row>
    <row r="79" spans="1:23" x14ac:dyDescent="0.5">
      <c r="A79" s="19"/>
      <c r="B79" s="14"/>
      <c r="C79" s="15"/>
      <c r="D79" s="15"/>
      <c r="E79" s="15"/>
      <c r="F79" s="15"/>
      <c r="G79" s="15"/>
      <c r="H79" s="36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53"/>
      <c r="W79" s="16"/>
    </row>
    <row r="80" spans="1:23" x14ac:dyDescent="0.5">
      <c r="A80" s="31" t="s">
        <v>634</v>
      </c>
      <c r="B80" s="8" t="s">
        <v>635</v>
      </c>
      <c r="C80" s="9"/>
      <c r="D80" s="9"/>
      <c r="E80" s="9"/>
      <c r="F80" s="9"/>
      <c r="G80" s="28" t="s">
        <v>636</v>
      </c>
      <c r="H80" s="38">
        <v>13.17</v>
      </c>
      <c r="I80" s="38">
        <v>0.45469999999999999</v>
      </c>
      <c r="J80" s="9"/>
      <c r="K80" s="9">
        <v>6.79</v>
      </c>
      <c r="L80" s="9"/>
      <c r="M80" s="9">
        <v>-8.5</v>
      </c>
      <c r="N80" s="9">
        <v>3.14</v>
      </c>
      <c r="O80" s="20">
        <v>0.20799999999999999</v>
      </c>
      <c r="P80" s="20">
        <v>0.1802</v>
      </c>
      <c r="Q80" s="20"/>
      <c r="R80" s="20"/>
      <c r="S80" s="20">
        <v>-0.77149999999999996</v>
      </c>
      <c r="T80" s="20">
        <v>1.7843</v>
      </c>
      <c r="U80" s="9">
        <v>1.1200000000000001</v>
      </c>
      <c r="V80" s="43">
        <v>468440</v>
      </c>
      <c r="W80" s="10" t="s">
        <v>647</v>
      </c>
    </row>
    <row r="81" spans="1:23" x14ac:dyDescent="0.5">
      <c r="A81" s="31"/>
      <c r="B81" s="11" t="s">
        <v>637</v>
      </c>
      <c r="C81" s="12"/>
      <c r="D81" s="12"/>
      <c r="E81" s="12"/>
      <c r="F81" s="12"/>
      <c r="G81" s="34" t="s">
        <v>638</v>
      </c>
      <c r="H81" s="24">
        <v>7.76</v>
      </c>
      <c r="I81" s="24">
        <v>0.60858999999999996</v>
      </c>
      <c r="J81" s="42">
        <v>6.58</v>
      </c>
      <c r="K81" s="42">
        <v>1.97</v>
      </c>
      <c r="L81" s="42">
        <v>6.51</v>
      </c>
      <c r="M81" s="42">
        <v>4.9000000000000004</v>
      </c>
      <c r="N81" s="42">
        <v>3.46</v>
      </c>
      <c r="O81" s="21">
        <v>0.53210000000000002</v>
      </c>
      <c r="P81" s="21">
        <v>1.1326000000000001</v>
      </c>
      <c r="Q81" s="21"/>
      <c r="R81" s="21"/>
      <c r="S81" s="21">
        <v>0.30220000000000002</v>
      </c>
      <c r="T81" s="21">
        <v>8.8999999999999999E-3</v>
      </c>
      <c r="U81" s="45">
        <v>1.65</v>
      </c>
      <c r="V81" s="73">
        <v>102890</v>
      </c>
      <c r="W81" s="13" t="s">
        <v>639</v>
      </c>
    </row>
    <row r="82" spans="1:23" x14ac:dyDescent="0.5">
      <c r="A82" s="31"/>
      <c r="B82" s="11" t="s">
        <v>640</v>
      </c>
      <c r="C82" s="12"/>
      <c r="D82" s="12"/>
      <c r="E82" s="12"/>
      <c r="F82" s="12"/>
      <c r="G82" s="34" t="s">
        <v>641</v>
      </c>
      <c r="H82" s="24">
        <v>3.76</v>
      </c>
      <c r="I82" s="24">
        <v>0.27065</v>
      </c>
      <c r="J82" s="42">
        <v>57.1</v>
      </c>
      <c r="K82" s="42">
        <v>3.3</v>
      </c>
      <c r="L82" s="42">
        <v>54.83</v>
      </c>
      <c r="M82" s="42">
        <v>39.01</v>
      </c>
      <c r="N82" s="42">
        <v>3.07</v>
      </c>
      <c r="O82" s="21">
        <v>0.5998</v>
      </c>
      <c r="P82" s="21">
        <v>-3.15E-2</v>
      </c>
      <c r="Q82" s="21"/>
      <c r="R82" s="21"/>
      <c r="S82" s="21">
        <v>6.0199999999999997E-2</v>
      </c>
      <c r="T82" s="21">
        <v>1.17E-2</v>
      </c>
      <c r="U82" s="45">
        <v>4.51</v>
      </c>
      <c r="V82" s="73">
        <v>645340</v>
      </c>
      <c r="W82" s="13" t="s">
        <v>642</v>
      </c>
    </row>
    <row r="83" spans="1:23" x14ac:dyDescent="0.5">
      <c r="A83" s="31"/>
      <c r="B83" s="11" t="s">
        <v>643</v>
      </c>
      <c r="C83" s="12"/>
      <c r="D83" s="12"/>
      <c r="E83" s="12"/>
      <c r="F83" s="12"/>
      <c r="G83" s="34" t="s">
        <v>644</v>
      </c>
      <c r="H83" s="24">
        <v>2.4900000000000002</v>
      </c>
      <c r="I83" s="24">
        <v>0.11448</v>
      </c>
      <c r="J83" s="42">
        <v>380</v>
      </c>
      <c r="K83" s="42">
        <v>6.75</v>
      </c>
      <c r="L83" s="42">
        <v>351.92</v>
      </c>
      <c r="M83" s="42">
        <v>27.35</v>
      </c>
      <c r="N83" s="42">
        <v>1.92</v>
      </c>
      <c r="O83" s="21">
        <v>0.29260000000000003</v>
      </c>
      <c r="P83" s="21">
        <v>-0.27039999999999997</v>
      </c>
      <c r="Q83" s="21"/>
      <c r="R83" s="21"/>
      <c r="S83" s="21">
        <v>1.9199999999999998E-2</v>
      </c>
      <c r="T83" s="21">
        <v>0</v>
      </c>
      <c r="U83" s="45">
        <v>3.77</v>
      </c>
      <c r="V83" s="73">
        <v>536960</v>
      </c>
      <c r="W83" s="13" t="s">
        <v>642</v>
      </c>
    </row>
    <row r="84" spans="1:23" x14ac:dyDescent="0.5">
      <c r="A84" s="31"/>
      <c r="B84" s="11" t="s">
        <v>645</v>
      </c>
      <c r="C84" s="12"/>
      <c r="D84" s="12"/>
      <c r="E84" s="12"/>
      <c r="F84" s="12"/>
      <c r="G84" s="34" t="s">
        <v>646</v>
      </c>
      <c r="H84" s="24">
        <v>10.130000000000001</v>
      </c>
      <c r="I84" s="24">
        <v>-1.4579999999999999E-2</v>
      </c>
      <c r="J84" s="42"/>
      <c r="K84" s="42">
        <v>9.15</v>
      </c>
      <c r="L84" s="42"/>
      <c r="M84" s="42">
        <v>-43.42</v>
      </c>
      <c r="N84" s="42">
        <v>10.02</v>
      </c>
      <c r="O84" s="21">
        <v>0.66810000000000003</v>
      </c>
      <c r="P84" s="21">
        <v>-0.23899999999999999</v>
      </c>
      <c r="Q84" s="21"/>
      <c r="R84" s="21"/>
      <c r="S84" s="21">
        <v>-0.1736</v>
      </c>
      <c r="T84" s="21">
        <v>0.52510000000000001</v>
      </c>
      <c r="U84" s="45">
        <v>2.42</v>
      </c>
      <c r="V84" s="73">
        <v>203180</v>
      </c>
      <c r="W84" s="13" t="s">
        <v>647</v>
      </c>
    </row>
    <row r="85" spans="1:23" x14ac:dyDescent="0.5">
      <c r="A85" s="31"/>
      <c r="B85" s="11" t="s">
        <v>705</v>
      </c>
      <c r="C85" s="12"/>
      <c r="D85" s="12"/>
      <c r="E85" s="12"/>
      <c r="F85" s="12"/>
      <c r="G85" s="34" t="s">
        <v>706</v>
      </c>
      <c r="H85" s="24">
        <v>9.06</v>
      </c>
      <c r="I85" s="24"/>
      <c r="J85" s="42"/>
      <c r="K85" s="42">
        <v>30.11</v>
      </c>
      <c r="L85" s="42"/>
      <c r="M85" s="42">
        <v>374.79</v>
      </c>
      <c r="N85" s="42">
        <v>8.33</v>
      </c>
      <c r="O85" s="21">
        <v>0.11990000000000001</v>
      </c>
      <c r="P85" s="21">
        <v>-3.3700000000000001E-2</v>
      </c>
      <c r="Q85" s="21">
        <v>0.18440000000000001</v>
      </c>
      <c r="R85" s="21">
        <v>-8.7300000000000003E-2</v>
      </c>
      <c r="S85" s="21">
        <v>-0.6855</v>
      </c>
      <c r="T85" s="21">
        <v>8.1299999999999997E-2</v>
      </c>
      <c r="U85" s="45">
        <v>2.2400000000000002</v>
      </c>
      <c r="V85" s="73">
        <v>469490</v>
      </c>
      <c r="W85" s="13"/>
    </row>
    <row r="86" spans="1:23" x14ac:dyDescent="0.5">
      <c r="A86" s="31"/>
      <c r="B86" s="11"/>
      <c r="C86" s="12"/>
      <c r="D86" s="12"/>
      <c r="E86" s="12"/>
      <c r="F86" s="12"/>
      <c r="G86" s="34"/>
      <c r="H86" s="24"/>
      <c r="I86" s="24"/>
      <c r="J86" s="42"/>
      <c r="K86" s="42"/>
      <c r="L86" s="42"/>
      <c r="M86" s="42"/>
      <c r="N86" s="42"/>
      <c r="O86" s="21"/>
      <c r="P86" s="21"/>
      <c r="Q86" s="21"/>
      <c r="R86" s="21"/>
      <c r="S86" s="21"/>
      <c r="T86" s="21"/>
      <c r="U86" s="45"/>
      <c r="V86" s="73"/>
      <c r="W86" s="13"/>
    </row>
    <row r="87" spans="1:23" x14ac:dyDescent="0.5">
      <c r="A87" s="31"/>
      <c r="B87" s="11"/>
      <c r="C87" s="12"/>
      <c r="D87" s="12"/>
      <c r="E87" s="12"/>
      <c r="F87" s="12"/>
      <c r="G87" s="34"/>
      <c r="H87" s="24"/>
      <c r="I87" s="24"/>
      <c r="J87" s="42"/>
      <c r="K87" s="42"/>
      <c r="L87" s="42"/>
      <c r="M87" s="42"/>
      <c r="N87" s="42"/>
      <c r="O87" s="21"/>
      <c r="P87" s="21"/>
      <c r="Q87" s="21"/>
      <c r="R87" s="21"/>
      <c r="S87" s="21"/>
      <c r="T87" s="21"/>
      <c r="U87" s="45"/>
      <c r="V87" s="73"/>
      <c r="W87" s="13"/>
    </row>
    <row r="88" spans="1:23" x14ac:dyDescent="0.5">
      <c r="A88" s="31"/>
      <c r="B88" s="11"/>
      <c r="C88" s="12"/>
      <c r="D88" s="12"/>
      <c r="E88" s="12"/>
      <c r="F88" s="12"/>
      <c r="G88" s="34"/>
      <c r="H88" s="24"/>
      <c r="I88" s="24"/>
      <c r="J88" s="42"/>
      <c r="K88" s="42"/>
      <c r="L88" s="42"/>
      <c r="M88" s="42"/>
      <c r="N88" s="42"/>
      <c r="O88" s="21"/>
      <c r="P88" s="21"/>
      <c r="Q88" s="21"/>
      <c r="R88" s="21"/>
      <c r="S88" s="21"/>
      <c r="T88" s="21"/>
      <c r="U88" s="45"/>
      <c r="V88" s="73"/>
      <c r="W88" s="13"/>
    </row>
    <row r="89" spans="1:23" x14ac:dyDescent="0.5">
      <c r="A89" s="19"/>
      <c r="B89" s="14"/>
      <c r="C89" s="15"/>
      <c r="D89" s="15"/>
      <c r="E89" s="15"/>
      <c r="F89" s="15"/>
      <c r="G89" s="15"/>
      <c r="H89" s="3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53"/>
      <c r="W89" s="16"/>
    </row>
    <row r="90" spans="1:23" x14ac:dyDescent="0.5">
      <c r="A90" s="26" t="s">
        <v>688</v>
      </c>
      <c r="B90" s="8" t="s">
        <v>696</v>
      </c>
      <c r="C90" s="9"/>
      <c r="D90" s="9"/>
      <c r="E90" s="9"/>
      <c r="F90" s="9"/>
      <c r="G90" s="28" t="s">
        <v>49</v>
      </c>
      <c r="H90" s="38">
        <v>16.98</v>
      </c>
      <c r="I90" s="38">
        <v>0.50795000000000001</v>
      </c>
      <c r="J90" s="9">
        <v>30.59</v>
      </c>
      <c r="K90" s="49">
        <v>4.42</v>
      </c>
      <c r="L90" s="9">
        <v>17.010000000000002</v>
      </c>
      <c r="M90" s="9">
        <v>15.75</v>
      </c>
      <c r="N90" s="9">
        <v>5.42</v>
      </c>
      <c r="O90" s="20">
        <v>8.0600000000000005E-2</v>
      </c>
      <c r="P90" s="20">
        <v>8.7499999999999994E-2</v>
      </c>
      <c r="Q90" s="20">
        <v>0.75090000000000001</v>
      </c>
      <c r="R90" s="20">
        <v>0.36020000000000002</v>
      </c>
      <c r="S90" s="20">
        <v>0.1467</v>
      </c>
      <c r="T90" s="20">
        <v>0.65939999999999999</v>
      </c>
      <c r="U90" s="9">
        <v>3.22</v>
      </c>
      <c r="V90" s="43">
        <v>404450</v>
      </c>
      <c r="W90" s="10" t="s">
        <v>50</v>
      </c>
    </row>
    <row r="91" spans="1:23" x14ac:dyDescent="0.5">
      <c r="A91" s="31"/>
      <c r="B91" s="11" t="s">
        <v>453</v>
      </c>
      <c r="C91" s="12"/>
      <c r="D91" s="12"/>
      <c r="E91" s="12"/>
      <c r="F91" s="12"/>
      <c r="G91" s="34" t="s">
        <v>454</v>
      </c>
      <c r="H91" s="24">
        <v>9.01</v>
      </c>
      <c r="I91" s="24">
        <v>-2.6200000000000001E-2</v>
      </c>
      <c r="J91" s="40"/>
      <c r="K91" s="42">
        <v>21.34</v>
      </c>
      <c r="L91" s="12"/>
      <c r="M91" s="42">
        <v>-119.75</v>
      </c>
      <c r="N91" s="42">
        <v>31.77</v>
      </c>
      <c r="O91" s="21">
        <v>0.13830000000000001</v>
      </c>
      <c r="P91" s="21">
        <v>8.9399999999999993E-2</v>
      </c>
      <c r="Q91" s="21">
        <v>0.65369999999999995</v>
      </c>
      <c r="R91" s="21">
        <v>-0.14030000000000001</v>
      </c>
      <c r="S91" s="21">
        <v>-0.16170000000000001</v>
      </c>
      <c r="T91" s="21">
        <v>5.9900000000000002E-2</v>
      </c>
      <c r="U91" s="45">
        <v>8.48</v>
      </c>
      <c r="V91" s="73">
        <v>424070</v>
      </c>
      <c r="W91" s="13"/>
    </row>
    <row r="92" spans="1:23" x14ac:dyDescent="0.5">
      <c r="A92" s="19"/>
      <c r="B92" s="14" t="s">
        <v>695</v>
      </c>
      <c r="C92" s="15"/>
      <c r="D92" s="15"/>
      <c r="E92" s="15"/>
      <c r="F92" s="15"/>
      <c r="G92" s="15" t="s">
        <v>689</v>
      </c>
      <c r="H92" s="39">
        <v>22.95</v>
      </c>
      <c r="I92" s="39">
        <v>-9.2149999999999996E-2</v>
      </c>
      <c r="J92" s="15"/>
      <c r="K92" s="15">
        <v>29.38</v>
      </c>
      <c r="L92" s="15"/>
      <c r="M92" s="15">
        <v>-423.43</v>
      </c>
      <c r="N92" s="15">
        <v>58.41</v>
      </c>
      <c r="O92" s="22">
        <v>0.16300000000000001</v>
      </c>
      <c r="P92" s="22">
        <v>1.2169000000000001</v>
      </c>
      <c r="Q92" s="22">
        <v>0.88019999999999998</v>
      </c>
      <c r="R92" s="22">
        <v>-0.15959999999999999</v>
      </c>
      <c r="S92" s="22">
        <v>-0.1467</v>
      </c>
      <c r="T92" s="22">
        <v>0.51</v>
      </c>
      <c r="U92" s="15">
        <v>8.1</v>
      </c>
      <c r="V92" s="53">
        <v>306350</v>
      </c>
      <c r="W92" s="16"/>
    </row>
    <row r="93" spans="1:23" x14ac:dyDescent="0.5">
      <c r="A93" s="31" t="s">
        <v>690</v>
      </c>
      <c r="B93" s="11" t="s">
        <v>691</v>
      </c>
      <c r="G93" s="70" t="s">
        <v>685</v>
      </c>
      <c r="H93" s="68">
        <v>90.97</v>
      </c>
      <c r="I93" s="68"/>
      <c r="J93" s="12"/>
      <c r="K93" s="12"/>
      <c r="L93" s="12"/>
      <c r="M93" s="42">
        <v>-307.88</v>
      </c>
      <c r="N93" s="42">
        <v>135.61000000000001</v>
      </c>
      <c r="O93" s="21">
        <v>0.22320000000000001</v>
      </c>
      <c r="P93" s="21">
        <v>0.14319999999999999</v>
      </c>
      <c r="Q93" s="21"/>
      <c r="R93" s="21"/>
      <c r="S93" s="21">
        <v>0.57279999999999998</v>
      </c>
      <c r="T93" s="21">
        <v>-0.30930000000000002</v>
      </c>
      <c r="U93" s="35">
        <v>1.63</v>
      </c>
      <c r="V93" s="44"/>
      <c r="W93" s="23"/>
    </row>
    <row r="94" spans="1:23" x14ac:dyDescent="0.5">
      <c r="A94" s="31"/>
      <c r="B94" s="11" t="s">
        <v>692</v>
      </c>
      <c r="G94" s="70" t="s">
        <v>52</v>
      </c>
      <c r="H94" s="24">
        <v>15.89</v>
      </c>
      <c r="I94" s="24">
        <v>-4.333E-2</v>
      </c>
      <c r="J94" s="40"/>
      <c r="K94" s="42">
        <v>151.02000000000001</v>
      </c>
      <c r="M94" s="12">
        <v>-65.489999999999995</v>
      </c>
      <c r="N94" s="42">
        <v>31.08</v>
      </c>
      <c r="O94" s="21">
        <v>0.45229999999999998</v>
      </c>
      <c r="P94" s="21">
        <v>0.1799</v>
      </c>
      <c r="Q94" s="21">
        <v>0.72070000000000001</v>
      </c>
      <c r="R94" s="21">
        <v>-0.30890000000000001</v>
      </c>
      <c r="S94" s="21">
        <v>-2.1646999999999998</v>
      </c>
      <c r="T94" s="21">
        <v>21.611899999999999</v>
      </c>
      <c r="U94" s="45">
        <v>4.09</v>
      </c>
      <c r="V94" s="73">
        <v>276650</v>
      </c>
      <c r="W94" s="13"/>
    </row>
    <row r="95" spans="1:23" x14ac:dyDescent="0.5">
      <c r="A95" s="31"/>
      <c r="B95" s="11" t="s">
        <v>693</v>
      </c>
      <c r="C95" s="12"/>
      <c r="D95" s="12"/>
      <c r="E95" s="12"/>
      <c r="F95" s="12"/>
      <c r="G95" t="s">
        <v>55</v>
      </c>
      <c r="H95" s="24">
        <v>3.63</v>
      </c>
      <c r="I95" s="24">
        <v>7.8589999999999993E-2</v>
      </c>
      <c r="J95" s="40"/>
      <c r="K95" s="42">
        <v>2.44</v>
      </c>
      <c r="L95" s="42"/>
      <c r="M95" s="42">
        <v>-66.64</v>
      </c>
      <c r="N95" s="42">
        <v>4.18</v>
      </c>
      <c r="O95" s="21">
        <v>0.36749999999999999</v>
      </c>
      <c r="P95" s="21">
        <v>4.6699999999999998E-2</v>
      </c>
      <c r="Q95" s="21">
        <v>0.76690000000000003</v>
      </c>
      <c r="R95" s="21">
        <v>-0.1777</v>
      </c>
      <c r="S95" s="21">
        <v>-0.16839999999999999</v>
      </c>
      <c r="T95" s="21">
        <v>0.1421</v>
      </c>
      <c r="U95" s="45">
        <v>1.25</v>
      </c>
      <c r="V95" s="73">
        <v>306580</v>
      </c>
      <c r="W95" s="13"/>
    </row>
    <row r="96" spans="1:23" x14ac:dyDescent="0.5">
      <c r="A96" s="31"/>
      <c r="B96" s="11" t="s">
        <v>468</v>
      </c>
      <c r="C96" s="12"/>
      <c r="D96" s="12"/>
      <c r="E96" s="12"/>
      <c r="F96" s="12"/>
      <c r="G96" s="34" t="s">
        <v>469</v>
      </c>
      <c r="H96" s="24">
        <v>32.72</v>
      </c>
      <c r="I96" s="24">
        <v>-0.42082000000000003</v>
      </c>
      <c r="J96" s="40"/>
      <c r="K96" s="42">
        <v>17.68</v>
      </c>
      <c r="L96" s="42"/>
      <c r="M96" s="42">
        <v>-34.21</v>
      </c>
      <c r="N96" s="42">
        <v>13.78</v>
      </c>
      <c r="O96" s="21">
        <v>0.39229999999999998</v>
      </c>
      <c r="P96" s="21">
        <v>5.62E-2</v>
      </c>
      <c r="Q96" s="21">
        <v>0.82110000000000005</v>
      </c>
      <c r="R96" s="21">
        <v>-0.20119999999999999</v>
      </c>
      <c r="S96" s="21">
        <v>-0.35439999999999999</v>
      </c>
      <c r="T96" s="21">
        <v>1.5972</v>
      </c>
      <c r="U96" s="45">
        <v>2.31</v>
      </c>
      <c r="V96" s="73">
        <v>404010</v>
      </c>
      <c r="W96" s="13"/>
    </row>
    <row r="97" spans="1:23" x14ac:dyDescent="0.5">
      <c r="A97" s="31"/>
      <c r="B97" s="11" t="s">
        <v>477</v>
      </c>
      <c r="C97" s="12"/>
      <c r="D97" s="12"/>
      <c r="E97" s="12"/>
      <c r="F97" s="12"/>
      <c r="G97" s="2" t="s">
        <v>478</v>
      </c>
      <c r="H97" s="24">
        <v>29.14</v>
      </c>
      <c r="I97" s="24">
        <v>7.7410000000000007E-2</v>
      </c>
      <c r="J97" s="40"/>
      <c r="K97" s="42">
        <v>33.68</v>
      </c>
      <c r="L97" s="40">
        <v>3873.84</v>
      </c>
      <c r="M97" s="42">
        <v>-651.79999999999995</v>
      </c>
      <c r="N97" s="42">
        <v>53.59</v>
      </c>
      <c r="O97" s="21">
        <v>0.29199999999999998</v>
      </c>
      <c r="P97" s="21">
        <v>1.0047999999999999</v>
      </c>
      <c r="Q97" s="21">
        <v>0.8145</v>
      </c>
      <c r="R97" s="21">
        <v>1.5900000000000001E-2</v>
      </c>
      <c r="S97" s="21">
        <v>-8.6999999999999994E-3</v>
      </c>
      <c r="T97" s="21">
        <v>0.67549999999999999</v>
      </c>
      <c r="U97" s="45">
        <v>5.64</v>
      </c>
      <c r="V97" s="73">
        <v>384590</v>
      </c>
      <c r="W97" s="13"/>
    </row>
    <row r="98" spans="1:23" x14ac:dyDescent="0.5">
      <c r="A98" s="31"/>
      <c r="B98" s="11"/>
      <c r="C98" s="12"/>
      <c r="D98" s="12"/>
      <c r="E98" s="12"/>
      <c r="F98" s="12"/>
      <c r="G98" s="2"/>
      <c r="H98" s="24"/>
      <c r="I98" s="24"/>
      <c r="J98" s="40"/>
      <c r="K98" s="42"/>
      <c r="L98" s="42"/>
      <c r="M98" s="42"/>
      <c r="N98" s="42"/>
      <c r="O98" s="21"/>
      <c r="P98" s="21"/>
      <c r="Q98" s="21"/>
      <c r="R98" s="21"/>
      <c r="S98" s="21"/>
      <c r="T98" s="21"/>
      <c r="U98" s="45"/>
      <c r="V98" s="73"/>
      <c r="W98" s="13"/>
    </row>
    <row r="99" spans="1:23" x14ac:dyDescent="0.5">
      <c r="A99" s="19"/>
      <c r="B99" s="14"/>
      <c r="C99" s="15"/>
      <c r="D99" s="15"/>
      <c r="E99" s="15"/>
      <c r="F99" s="15"/>
      <c r="G99" s="36"/>
      <c r="H99" s="39"/>
      <c r="I99" s="39"/>
      <c r="J99" s="50"/>
      <c r="K99" s="77"/>
      <c r="L99" s="77"/>
      <c r="M99" s="77"/>
      <c r="N99" s="77"/>
      <c r="O99" s="22"/>
      <c r="P99" s="22"/>
      <c r="Q99" s="22"/>
      <c r="R99" s="22"/>
      <c r="S99" s="22"/>
      <c r="T99" s="22"/>
      <c r="U99" s="118"/>
      <c r="V99" s="119"/>
      <c r="W99" s="16"/>
    </row>
    <row r="100" spans="1:23" x14ac:dyDescent="0.5">
      <c r="A100" s="17" t="s">
        <v>387</v>
      </c>
      <c r="B100" s="8" t="s">
        <v>388</v>
      </c>
      <c r="C100" s="9"/>
      <c r="D100" s="9"/>
      <c r="E100" s="9"/>
      <c r="F100" s="9"/>
      <c r="G100" s="28" t="s">
        <v>375</v>
      </c>
      <c r="H100" s="38">
        <v>217</v>
      </c>
      <c r="I100" s="38">
        <v>0.64546999999999999</v>
      </c>
      <c r="J100" s="9">
        <v>79.25</v>
      </c>
      <c r="K100" s="9">
        <v>24.27</v>
      </c>
      <c r="L100" s="29">
        <v>74.16</v>
      </c>
      <c r="M100" s="29">
        <v>66.3</v>
      </c>
      <c r="N100" s="9">
        <v>9.08</v>
      </c>
      <c r="O100" s="20">
        <v>0.2964</v>
      </c>
      <c r="P100" s="20">
        <v>0.43769999999999998</v>
      </c>
      <c r="Q100" s="46">
        <v>0.40179999999999999</v>
      </c>
      <c r="R100" s="20">
        <v>0.1855</v>
      </c>
      <c r="S100" s="20">
        <v>0.31480000000000002</v>
      </c>
      <c r="T100" s="20">
        <v>1.7552000000000001</v>
      </c>
      <c r="U100" s="9">
        <v>1.02</v>
      </c>
      <c r="V100" s="43">
        <v>2769660</v>
      </c>
      <c r="W100" s="10" t="s">
        <v>389</v>
      </c>
    </row>
    <row r="101" spans="1:23" x14ac:dyDescent="0.5">
      <c r="A101" s="18"/>
      <c r="B101" s="11" t="s">
        <v>390</v>
      </c>
      <c r="C101" s="12"/>
      <c r="D101" s="12"/>
      <c r="E101" s="12"/>
      <c r="F101" s="12"/>
      <c r="G101" s="34" t="s">
        <v>374</v>
      </c>
      <c r="H101" s="24">
        <v>262.04000000000002</v>
      </c>
      <c r="I101" s="24">
        <v>3.6</v>
      </c>
      <c r="J101" s="12"/>
      <c r="K101" s="12">
        <v>3.01</v>
      </c>
      <c r="L101" s="35">
        <v>104.54</v>
      </c>
      <c r="M101" s="35">
        <v>104.82</v>
      </c>
      <c r="N101" s="12">
        <v>4.0199999999999996</v>
      </c>
      <c r="O101" s="21">
        <v>7.3400000000000007E-2</v>
      </c>
      <c r="P101" s="21">
        <v>8.3299999999999999E-2</v>
      </c>
      <c r="R101" s="21">
        <v>0.21510000000000001</v>
      </c>
      <c r="S101" s="21">
        <v>-3.2399999999999998E-2</v>
      </c>
      <c r="T101" s="21">
        <v>0.70140000000000002</v>
      </c>
      <c r="U101" s="45">
        <v>1.08</v>
      </c>
      <c r="V101" s="73">
        <v>293220</v>
      </c>
      <c r="W101" s="13" t="s">
        <v>391</v>
      </c>
    </row>
    <row r="102" spans="1:23" x14ac:dyDescent="0.5">
      <c r="A102" s="18"/>
      <c r="B102" s="11" t="s">
        <v>488</v>
      </c>
      <c r="C102" s="12" t="s">
        <v>4</v>
      </c>
      <c r="D102" s="12" t="s">
        <v>5</v>
      </c>
      <c r="E102" s="12" t="s">
        <v>6</v>
      </c>
      <c r="F102" s="12" t="s">
        <v>9</v>
      </c>
      <c r="G102" s="34" t="s">
        <v>492</v>
      </c>
      <c r="H102" s="24">
        <v>52.63</v>
      </c>
      <c r="I102" s="24">
        <v>0.32837</v>
      </c>
      <c r="J102" s="12"/>
      <c r="K102" s="42">
        <v>21.2</v>
      </c>
      <c r="L102" s="35"/>
      <c r="M102" s="35">
        <v>-131.04</v>
      </c>
      <c r="N102" s="42">
        <v>5.8</v>
      </c>
      <c r="O102" s="21">
        <v>0.19500000000000001</v>
      </c>
      <c r="P102" s="21">
        <v>-0.26800000000000002</v>
      </c>
      <c r="Q102" s="46">
        <v>0.26340000000000002</v>
      </c>
      <c r="R102" s="21">
        <v>-2.3199999999999998E-2</v>
      </c>
      <c r="S102" s="21">
        <v>-0.3145</v>
      </c>
      <c r="T102" s="21">
        <v>0.2482</v>
      </c>
      <c r="U102" s="45">
        <v>0.89</v>
      </c>
      <c r="V102" s="73">
        <v>2030610</v>
      </c>
      <c r="W102" s="13" t="s">
        <v>493</v>
      </c>
    </row>
    <row r="103" spans="1:23" x14ac:dyDescent="0.5">
      <c r="A103" s="19"/>
      <c r="B103" s="14"/>
      <c r="C103" s="15"/>
      <c r="D103" s="15"/>
      <c r="E103" s="15"/>
      <c r="F103" s="15"/>
      <c r="G103" s="36"/>
      <c r="H103" s="52"/>
      <c r="I103" s="52"/>
      <c r="J103" s="52"/>
      <c r="K103" s="52"/>
      <c r="L103" s="52"/>
      <c r="M103" s="52"/>
      <c r="N103" s="52"/>
      <c r="O103" s="52"/>
      <c r="P103" s="52"/>
      <c r="Q103" s="15"/>
      <c r="R103" s="52"/>
      <c r="S103" s="52"/>
      <c r="T103" s="52"/>
      <c r="U103" s="52"/>
      <c r="V103" s="76"/>
      <c r="W103" s="16"/>
    </row>
    <row r="104" spans="1:23" x14ac:dyDescent="0.5">
      <c r="A104" s="17" t="s">
        <v>434</v>
      </c>
      <c r="B104" s="8" t="s">
        <v>435</v>
      </c>
      <c r="C104" s="9"/>
      <c r="D104" s="9"/>
      <c r="E104" s="9"/>
      <c r="F104" s="9"/>
      <c r="G104" s="28" t="s">
        <v>436</v>
      </c>
      <c r="H104" s="38">
        <v>1.63</v>
      </c>
      <c r="I104" s="38"/>
      <c r="J104" s="9"/>
      <c r="K104" s="9">
        <v>8.08</v>
      </c>
      <c r="L104" s="29"/>
      <c r="M104" s="29">
        <v>-14.88</v>
      </c>
      <c r="N104" s="9">
        <v>4.96</v>
      </c>
      <c r="O104" s="20">
        <v>0.19170000000000001</v>
      </c>
      <c r="P104" s="20">
        <v>0.69040000000000001</v>
      </c>
      <c r="R104" s="20">
        <v>-0.41739999999999999</v>
      </c>
      <c r="S104" s="20">
        <v>-0.57889999999999997</v>
      </c>
      <c r="T104" s="20">
        <v>2.6623000000000001</v>
      </c>
      <c r="U104" s="9">
        <v>2.67</v>
      </c>
      <c r="V104" s="43"/>
      <c r="W104" s="10" t="s">
        <v>437</v>
      </c>
    </row>
    <row r="105" spans="1:23" x14ac:dyDescent="0.5">
      <c r="A105" s="18"/>
      <c r="B105" s="11" t="s">
        <v>708</v>
      </c>
      <c r="C105" s="12"/>
      <c r="D105" s="12"/>
      <c r="E105" s="12"/>
      <c r="F105" s="12"/>
      <c r="G105" s="34" t="s">
        <v>707</v>
      </c>
      <c r="H105" s="24">
        <v>9.65</v>
      </c>
      <c r="I105" s="24">
        <v>7.7579999999999996E-2</v>
      </c>
      <c r="J105" s="12"/>
      <c r="K105" s="12">
        <v>17.739999999999998</v>
      </c>
      <c r="L105" s="35">
        <v>326.24</v>
      </c>
      <c r="M105" s="35">
        <v>-119.15</v>
      </c>
      <c r="N105" s="12">
        <v>16.55</v>
      </c>
      <c r="O105" s="21">
        <v>6.1499999999999999E-2</v>
      </c>
      <c r="P105" s="21">
        <v>4.5199999999999997E-2</v>
      </c>
      <c r="Q105" s="21">
        <v>0.76219999999999999</v>
      </c>
      <c r="R105" s="46">
        <v>0.16200000000000001</v>
      </c>
      <c r="S105" s="21">
        <v>-4.5699999999999998E-2</v>
      </c>
      <c r="T105" s="21">
        <v>2.4083000000000001</v>
      </c>
      <c r="U105" s="45">
        <v>8.99</v>
      </c>
      <c r="V105" s="73">
        <v>402660</v>
      </c>
      <c r="W105" s="13"/>
    </row>
    <row r="106" spans="1:23" x14ac:dyDescent="0.5">
      <c r="A106" s="18"/>
      <c r="B106" s="11"/>
      <c r="C106" s="12"/>
      <c r="D106" s="12"/>
      <c r="E106" s="12"/>
      <c r="F106" s="12"/>
      <c r="G106" s="34"/>
      <c r="H106" s="24"/>
      <c r="I106" s="24"/>
      <c r="J106" s="12"/>
      <c r="K106" s="12"/>
      <c r="L106" s="35"/>
      <c r="M106" s="35"/>
      <c r="N106" s="12"/>
      <c r="O106" s="21"/>
      <c r="P106" s="21"/>
      <c r="Q106" s="21"/>
      <c r="S106" s="21"/>
      <c r="T106" s="21"/>
      <c r="U106" s="45"/>
      <c r="V106" s="73"/>
      <c r="W106" s="13"/>
    </row>
    <row r="107" spans="1:23" x14ac:dyDescent="0.5">
      <c r="A107" s="19"/>
      <c r="B107" s="14"/>
      <c r="C107" s="15"/>
      <c r="D107" s="15"/>
      <c r="E107" s="15"/>
      <c r="F107" s="15"/>
      <c r="G107" s="36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15"/>
      <c r="S107" s="52"/>
      <c r="T107" s="52"/>
      <c r="U107" s="52"/>
      <c r="V107" s="76"/>
      <c r="W10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 x14ac:dyDescent="0.5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 x14ac:dyDescent="0.5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 x14ac:dyDescent="0.5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433</v>
      </c>
    </row>
    <row r="6" spans="1:22" x14ac:dyDescent="0.5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 x14ac:dyDescent="0.5">
      <c r="A7" s="18"/>
      <c r="B7" t="s">
        <v>558</v>
      </c>
      <c r="G7" t="s">
        <v>559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 x14ac:dyDescent="0.5">
      <c r="A8" s="18"/>
      <c r="B8" s="59" t="s">
        <v>560</v>
      </c>
      <c r="G8" t="s">
        <v>562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563</v>
      </c>
    </row>
    <row r="9" spans="1:22" x14ac:dyDescent="0.5">
      <c r="A9" s="18"/>
      <c r="B9" s="11" t="s">
        <v>565</v>
      </c>
      <c r="C9" s="12"/>
      <c r="D9" s="12"/>
      <c r="E9" s="12"/>
      <c r="F9" s="12"/>
      <c r="G9" s="34" t="s">
        <v>564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 x14ac:dyDescent="0.5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 x14ac:dyDescent="0.5">
      <c r="A13" s="18"/>
      <c r="B13" s="85" t="s">
        <v>414</v>
      </c>
      <c r="C13" s="81"/>
      <c r="D13" s="81"/>
      <c r="E13" s="81"/>
      <c r="F13" s="81"/>
      <c r="G13" s="81" t="s">
        <v>412</v>
      </c>
      <c r="H13" s="80">
        <v>30.45</v>
      </c>
      <c r="I13" s="8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 x14ac:dyDescent="0.5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 x14ac:dyDescent="0.5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 x14ac:dyDescent="0.5">
      <c r="A16" s="18"/>
      <c r="B16" s="11" t="s">
        <v>654</v>
      </c>
      <c r="C16" s="12"/>
      <c r="D16" s="12"/>
      <c r="E16" s="12"/>
      <c r="F16" s="12"/>
      <c r="G16" s="34" t="s">
        <v>655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658</v>
      </c>
    </row>
    <row r="17" spans="1:22" x14ac:dyDescent="0.5">
      <c r="A17" s="18"/>
      <c r="B17" s="11" t="s">
        <v>656</v>
      </c>
      <c r="C17" s="12"/>
      <c r="D17" s="12"/>
      <c r="E17" s="12"/>
      <c r="F17" s="12"/>
      <c r="G17" s="34" t="s">
        <v>657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659</v>
      </c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 x14ac:dyDescent="0.5">
      <c r="A19" s="18" t="s">
        <v>671</v>
      </c>
      <c r="B19" s="59" t="s">
        <v>430</v>
      </c>
      <c r="C19" s="12"/>
      <c r="D19" s="12"/>
      <c r="E19" s="12"/>
      <c r="F19" s="12"/>
      <c r="G19" s="34" t="s">
        <v>431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432</v>
      </c>
    </row>
    <row r="20" spans="1:22" x14ac:dyDescent="0.5">
      <c r="A20" s="18"/>
      <c r="B20" s="59" t="s">
        <v>447</v>
      </c>
      <c r="C20" s="12"/>
      <c r="D20" s="12"/>
      <c r="E20" s="12"/>
      <c r="F20" s="12"/>
      <c r="G20" s="34" t="s">
        <v>448</v>
      </c>
      <c r="H20" s="24">
        <v>30.26</v>
      </c>
      <c r="I20" s="24">
        <v>0.43425999999999998</v>
      </c>
      <c r="J20" s="40">
        <v>106.26</v>
      </c>
      <c r="K20" s="42">
        <v>20.02</v>
      </c>
      <c r="L20" s="42">
        <v>93.64</v>
      </c>
      <c r="M20" s="42">
        <v>109.01</v>
      </c>
      <c r="N20" s="42">
        <v>27.22</v>
      </c>
      <c r="O20" s="21">
        <v>0.28660000000000002</v>
      </c>
      <c r="P20" s="21">
        <v>0.4859</v>
      </c>
      <c r="Q20" s="21">
        <v>0.27839999999999998</v>
      </c>
      <c r="R20" s="21">
        <v>0.2006</v>
      </c>
      <c r="S20" s="21">
        <v>3.2899999999999999E-2</v>
      </c>
      <c r="T20" s="45">
        <v>3.84</v>
      </c>
      <c r="U20" s="24">
        <v>315360</v>
      </c>
      <c r="V20" s="13" t="s">
        <v>669</v>
      </c>
    </row>
    <row r="21" spans="1:22" x14ac:dyDescent="0.5">
      <c r="A21" s="18"/>
      <c r="B21" s="42"/>
      <c r="C21" s="12"/>
      <c r="D21" s="12"/>
      <c r="E21" s="12"/>
      <c r="F21" s="12"/>
      <c r="G21" s="34"/>
      <c r="H21" s="24"/>
      <c r="I21" s="24"/>
      <c r="J21" s="40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9"/>
      <c r="B22" s="15"/>
      <c r="C22" s="15"/>
      <c r="D22" s="15"/>
      <c r="E22" s="15"/>
      <c r="F22" s="15"/>
      <c r="G22" s="36"/>
      <c r="H22" s="39"/>
      <c r="I22" s="39"/>
      <c r="J22" s="15"/>
      <c r="K22" s="15"/>
      <c r="L22" s="15"/>
      <c r="M22" s="15"/>
      <c r="N22" s="15"/>
      <c r="O22" s="22"/>
      <c r="P22" s="22"/>
      <c r="Q22" s="22"/>
      <c r="R22" s="22"/>
      <c r="S22" s="22"/>
      <c r="T22" s="15"/>
      <c r="U22" s="53"/>
      <c r="V22" s="16"/>
    </row>
    <row r="23" spans="1:22" x14ac:dyDescent="0.5">
      <c r="A23" s="18" t="s">
        <v>561</v>
      </c>
      <c r="B23" s="59" t="s">
        <v>660</v>
      </c>
      <c r="C23" s="12"/>
      <c r="D23" s="12"/>
      <c r="E23" s="12"/>
      <c r="F23" s="12"/>
      <c r="G23" s="34" t="s">
        <v>661</v>
      </c>
      <c r="H23" s="24">
        <v>274.57</v>
      </c>
      <c r="I23" s="24">
        <v>16.190000000000001</v>
      </c>
      <c r="J23" s="42">
        <v>20.29</v>
      </c>
      <c r="K23" s="42">
        <v>4.93</v>
      </c>
      <c r="L23" s="42">
        <v>16.59</v>
      </c>
      <c r="M23" s="42">
        <v>16.72</v>
      </c>
      <c r="N23" s="42">
        <v>1.1200000000000001</v>
      </c>
      <c r="O23" s="21">
        <v>0.13170000000000001</v>
      </c>
      <c r="P23" s="21">
        <v>0.1847</v>
      </c>
      <c r="Q23" s="21">
        <v>9.1999999999999998E-2</v>
      </c>
      <c r="R23" s="21">
        <v>0.247</v>
      </c>
      <c r="S23" s="21">
        <v>0.90580000000000005</v>
      </c>
      <c r="T23" s="45">
        <v>0.7</v>
      </c>
      <c r="U23" s="73">
        <v>757750</v>
      </c>
      <c r="V23" s="13" t="s">
        <v>662</v>
      </c>
    </row>
    <row r="24" spans="1:22" x14ac:dyDescent="0.5">
      <c r="A24" s="18"/>
      <c r="B24" s="12"/>
      <c r="C24" s="12"/>
      <c r="D24" s="12"/>
      <c r="E24" s="12"/>
      <c r="F24" s="12"/>
      <c r="G24" s="34"/>
      <c r="H24" s="24"/>
      <c r="I24" s="24"/>
      <c r="J24" s="40"/>
      <c r="K24" s="12"/>
      <c r="L24" s="12"/>
      <c r="M24" s="12"/>
      <c r="N24" s="12"/>
      <c r="O24" s="21"/>
      <c r="P24" s="21"/>
      <c r="Q24" s="21"/>
      <c r="R24" s="21"/>
      <c r="S24" s="21"/>
      <c r="T24" s="12"/>
      <c r="U24" s="44"/>
      <c r="V24" s="13"/>
    </row>
    <row r="25" spans="1:22" x14ac:dyDescent="0.5">
      <c r="A25" s="19"/>
      <c r="B25" s="15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15"/>
      <c r="N25" s="15"/>
      <c r="O25" s="22"/>
      <c r="P25" s="22"/>
      <c r="Q25" s="22"/>
      <c r="R25" s="22"/>
      <c r="S25" s="22"/>
      <c r="T25" s="15"/>
      <c r="U25" s="53"/>
      <c r="V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opLeftCell="A30" zoomScale="68" zoomScaleNormal="68" workbookViewId="0">
      <selection activeCell="B9" sqref="B9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603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 x14ac:dyDescent="0.5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 x14ac:dyDescent="0.5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 x14ac:dyDescent="0.5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 x14ac:dyDescent="0.5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 x14ac:dyDescent="0.5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 x14ac:dyDescent="0.5">
      <c r="A8" s="18"/>
      <c r="B8" s="59" t="s">
        <v>570</v>
      </c>
      <c r="C8" s="12"/>
      <c r="D8" s="12"/>
      <c r="E8" s="12"/>
      <c r="F8" s="12"/>
      <c r="G8" s="34" t="s">
        <v>566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567</v>
      </c>
    </row>
    <row r="9" spans="1:22" x14ac:dyDescent="0.5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567</v>
      </c>
    </row>
    <row r="10" spans="1:22" x14ac:dyDescent="0.5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 x14ac:dyDescent="0.5">
      <c r="A11" s="18"/>
      <c r="B11" s="81" t="s">
        <v>568</v>
      </c>
      <c r="C11" s="81"/>
      <c r="D11" s="81"/>
      <c r="E11" s="81"/>
      <c r="F11" s="81"/>
      <c r="G11" s="79" t="s">
        <v>569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571</v>
      </c>
    </row>
    <row r="12" spans="1:22" x14ac:dyDescent="0.5">
      <c r="A12" s="18"/>
      <c r="B12" s="42" t="s">
        <v>572</v>
      </c>
      <c r="C12" s="42"/>
      <c r="D12" s="42"/>
      <c r="E12" s="42"/>
      <c r="F12" s="42"/>
      <c r="G12" s="70" t="s">
        <v>573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571</v>
      </c>
    </row>
    <row r="13" spans="1:22" x14ac:dyDescent="0.5">
      <c r="A13" s="18"/>
      <c r="B13" s="42" t="s">
        <v>577</v>
      </c>
      <c r="C13" s="42"/>
      <c r="D13" s="42"/>
      <c r="E13" s="42"/>
      <c r="F13" s="42"/>
      <c r="G13" s="70" t="s">
        <v>578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579</v>
      </c>
    </row>
    <row r="14" spans="1:22" x14ac:dyDescent="0.5">
      <c r="A14" s="18"/>
      <c r="B14" s="42" t="s">
        <v>581</v>
      </c>
      <c r="G14" s="70" t="s">
        <v>580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582</v>
      </c>
    </row>
    <row r="15" spans="1:22" x14ac:dyDescent="0.5">
      <c r="A15" s="18"/>
      <c r="B15" s="42" t="s">
        <v>583</v>
      </c>
      <c r="G15" s="70" t="s">
        <v>584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585</v>
      </c>
    </row>
    <row r="16" spans="1:22" x14ac:dyDescent="0.5">
      <c r="A16" s="18"/>
      <c r="B16" s="42" t="s">
        <v>587</v>
      </c>
      <c r="G16" s="70" t="s">
        <v>586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588</v>
      </c>
    </row>
    <row r="17" spans="1:22" x14ac:dyDescent="0.5">
      <c r="A17" s="18"/>
      <c r="B17" s="42" t="s">
        <v>589</v>
      </c>
      <c r="G17" s="70" t="s">
        <v>590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591</v>
      </c>
    </row>
    <row r="18" spans="1:22" x14ac:dyDescent="0.5">
      <c r="A18" s="18"/>
      <c r="B18" s="81" t="s">
        <v>592</v>
      </c>
      <c r="C18" s="87"/>
      <c r="D18" s="87"/>
      <c r="E18" s="87"/>
      <c r="F18" s="87"/>
      <c r="G18" s="79" t="s">
        <v>593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594</v>
      </c>
    </row>
    <row r="19" spans="1:22" x14ac:dyDescent="0.5">
      <c r="A19" s="18"/>
      <c r="B19" s="81" t="s">
        <v>595</v>
      </c>
      <c r="C19" s="87"/>
      <c r="D19" s="87"/>
      <c r="E19" s="87"/>
      <c r="F19" s="87"/>
      <c r="G19" s="79" t="s">
        <v>596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597</v>
      </c>
    </row>
    <row r="20" spans="1:22" x14ac:dyDescent="0.5">
      <c r="A20" s="18"/>
      <c r="B20" s="11" t="s">
        <v>598</v>
      </c>
      <c r="C20" s="12"/>
      <c r="D20" s="12"/>
      <c r="E20" s="12"/>
      <c r="F20" s="12"/>
      <c r="G20" s="34" t="s">
        <v>599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588</v>
      </c>
    </row>
    <row r="21" spans="1:22" x14ac:dyDescent="0.5">
      <c r="A21" s="18"/>
      <c r="B21" s="85" t="s">
        <v>600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594</v>
      </c>
    </row>
    <row r="22" spans="1:22" x14ac:dyDescent="0.5">
      <c r="A22" s="18"/>
      <c r="B22" s="11" t="s">
        <v>601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602</v>
      </c>
    </row>
    <row r="23" spans="1:22" x14ac:dyDescent="0.5">
      <c r="A23" s="18"/>
      <c r="B23" s="11" t="s">
        <v>604</v>
      </c>
      <c r="C23" s="12"/>
      <c r="D23" s="12"/>
      <c r="E23" s="12"/>
      <c r="F23" s="12"/>
      <c r="G23" s="34" t="s">
        <v>605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606</v>
      </c>
    </row>
    <row r="24" spans="1:22" x14ac:dyDescent="0.5">
      <c r="A24" s="18"/>
      <c r="B24" s="11" t="s">
        <v>648</v>
      </c>
      <c r="C24" s="12"/>
      <c r="D24" s="12"/>
      <c r="E24" s="12"/>
      <c r="F24" s="12"/>
      <c r="G24" s="34" t="s">
        <v>649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650</v>
      </c>
    </row>
    <row r="25" spans="1:22" x14ac:dyDescent="0.5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 x14ac:dyDescent="0.5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 x14ac:dyDescent="0.5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 x14ac:dyDescent="0.5">
      <c r="A28" s="18"/>
      <c r="B28" s="11" t="s">
        <v>502</v>
      </c>
      <c r="C28" s="12"/>
      <c r="D28" s="12"/>
      <c r="E28" s="12"/>
      <c r="F28" s="12"/>
      <c r="G28" s="34" t="s">
        <v>503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504</v>
      </c>
    </row>
    <row r="29" spans="1:22" x14ac:dyDescent="0.5">
      <c r="A29" s="18"/>
      <c r="B29" s="11" t="s">
        <v>505</v>
      </c>
      <c r="C29" s="12"/>
      <c r="D29" s="12"/>
      <c r="E29" s="12"/>
      <c r="F29" s="12"/>
      <c r="G29" s="34" t="s">
        <v>506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507</v>
      </c>
    </row>
    <row r="30" spans="1:22" x14ac:dyDescent="0.5">
      <c r="A30" s="18"/>
      <c r="B30" s="11" t="s">
        <v>508</v>
      </c>
      <c r="C30" s="12"/>
      <c r="D30" s="12"/>
      <c r="E30" s="12"/>
      <c r="F30" s="12"/>
      <c r="G30" s="34" t="s">
        <v>509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538</v>
      </c>
    </row>
    <row r="31" spans="1:22" x14ac:dyDescent="0.5">
      <c r="A31" s="18"/>
      <c r="B31" s="11" t="s">
        <v>536</v>
      </c>
      <c r="C31" s="12"/>
      <c r="D31" s="12"/>
      <c r="E31" s="12"/>
      <c r="F31" s="12"/>
      <c r="G31" s="34" t="s">
        <v>535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537</v>
      </c>
    </row>
    <row r="32" spans="1:22" x14ac:dyDescent="0.5">
      <c r="A32" s="18"/>
      <c r="B32" s="11" t="s">
        <v>527</v>
      </c>
      <c r="C32" s="12"/>
      <c r="D32" s="12"/>
      <c r="E32" s="12"/>
      <c r="F32" s="12"/>
      <c r="G32" s="34" t="s">
        <v>526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528</v>
      </c>
    </row>
    <row r="33" spans="1:22" x14ac:dyDescent="0.5">
      <c r="A33" s="18"/>
      <c r="B33" s="11" t="s">
        <v>539</v>
      </c>
      <c r="C33" s="12"/>
      <c r="D33" s="12"/>
      <c r="E33" s="12"/>
      <c r="F33" s="12"/>
      <c r="G33" s="34" t="s">
        <v>540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541</v>
      </c>
    </row>
    <row r="34" spans="1:22" x14ac:dyDescent="0.5">
      <c r="A34" s="18"/>
      <c r="B34" s="11" t="s">
        <v>542</v>
      </c>
      <c r="C34" s="12"/>
      <c r="D34" s="12"/>
      <c r="E34" s="12"/>
      <c r="F34" s="12"/>
      <c r="G34" s="34" t="s">
        <v>543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544</v>
      </c>
    </row>
    <row r="35" spans="1:22" x14ac:dyDescent="0.5">
      <c r="A35" s="18"/>
      <c r="B35" s="59" t="s">
        <v>529</v>
      </c>
      <c r="C35" s="42"/>
      <c r="D35" s="42"/>
      <c r="E35" s="42"/>
      <c r="F35" s="42"/>
      <c r="G35" s="70" t="s">
        <v>530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531</v>
      </c>
    </row>
    <row r="36" spans="1:22" x14ac:dyDescent="0.5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 x14ac:dyDescent="0.5">
      <c r="A37" s="17" t="s">
        <v>501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 x14ac:dyDescent="0.5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 x14ac:dyDescent="0.5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 x14ac:dyDescent="0.5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 x14ac:dyDescent="0.5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 x14ac:dyDescent="0.5">
      <c r="A42" s="18"/>
      <c r="B42" s="11" t="s">
        <v>546</v>
      </c>
      <c r="C42" s="12"/>
      <c r="D42" s="12"/>
      <c r="E42" s="12"/>
      <c r="F42" s="12"/>
      <c r="G42" s="34" t="s">
        <v>545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547</v>
      </c>
    </row>
    <row r="43" spans="1:22" x14ac:dyDescent="0.5">
      <c r="A43" s="18"/>
      <c r="B43" s="11" t="s">
        <v>548</v>
      </c>
      <c r="C43" s="12"/>
      <c r="D43" s="12"/>
      <c r="E43" s="12"/>
      <c r="F43" s="12"/>
      <c r="G43" s="34" t="s">
        <v>549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550</v>
      </c>
    </row>
    <row r="44" spans="1:22" x14ac:dyDescent="0.5">
      <c r="A44" s="18"/>
      <c r="B44" s="11" t="s">
        <v>555</v>
      </c>
      <c r="C44" s="12"/>
      <c r="D44" s="12"/>
      <c r="E44" s="12"/>
      <c r="F44" s="12"/>
      <c r="G44" s="34" t="s">
        <v>556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557</v>
      </c>
    </row>
    <row r="45" spans="1:22" x14ac:dyDescent="0.5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 x14ac:dyDescent="0.5">
      <c r="A46" s="17" t="s">
        <v>551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 x14ac:dyDescent="0.5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 x14ac:dyDescent="0.5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 x14ac:dyDescent="0.5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 x14ac:dyDescent="0.5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 x14ac:dyDescent="0.5">
      <c r="A51" s="18"/>
      <c r="B51" s="11" t="s">
        <v>553</v>
      </c>
      <c r="C51" s="12"/>
      <c r="D51" s="12"/>
      <c r="E51" s="12"/>
      <c r="F51" s="12"/>
      <c r="G51" s="34" t="s">
        <v>552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554</v>
      </c>
    </row>
    <row r="52" spans="1:22" x14ac:dyDescent="0.5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 x14ac:dyDescent="0.5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 x14ac:dyDescent="0.5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 x14ac:dyDescent="0.5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 x14ac:dyDescent="0.5">
      <c r="A56" s="18"/>
      <c r="B56" s="11" t="s">
        <v>520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521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522</v>
      </c>
    </row>
    <row r="57" spans="1:22" x14ac:dyDescent="0.5">
      <c r="A57" s="18"/>
      <c r="B57" s="11" t="s">
        <v>523</v>
      </c>
      <c r="C57" s="12"/>
      <c r="D57" s="12"/>
      <c r="E57" s="12"/>
      <c r="F57" s="12"/>
      <c r="G57" s="34" t="s">
        <v>524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525</v>
      </c>
    </row>
    <row r="58" spans="1:22" x14ac:dyDescent="0.5">
      <c r="A58" s="18"/>
      <c r="B58" s="11" t="s">
        <v>533</v>
      </c>
      <c r="C58" s="12"/>
      <c r="D58" s="12"/>
      <c r="E58" s="12"/>
      <c r="F58" s="12"/>
      <c r="G58" s="34" t="s">
        <v>532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534</v>
      </c>
    </row>
    <row r="59" spans="1:22" x14ac:dyDescent="0.5">
      <c r="A59" s="18"/>
      <c r="B59" s="11" t="s">
        <v>652</v>
      </c>
      <c r="C59" s="12"/>
      <c r="D59" s="12"/>
      <c r="E59" s="12"/>
      <c r="F59" s="12"/>
      <c r="G59" s="34" t="s">
        <v>651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653</v>
      </c>
    </row>
    <row r="60" spans="1:22" x14ac:dyDescent="0.5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 x14ac:dyDescent="0.5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 x14ac:dyDescent="0.5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 x14ac:dyDescent="0.5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 x14ac:dyDescent="0.5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 x14ac:dyDescent="0.5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 x14ac:dyDescent="0.5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 x14ac:dyDescent="0.5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zoomScale="68" zoomScaleNormal="68" workbookViewId="0">
      <selection activeCell="V11" sqref="V11"/>
    </sheetView>
  </sheetViews>
  <sheetFormatPr defaultRowHeight="15" x14ac:dyDescent="0.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494</v>
      </c>
      <c r="V1" s="7" t="s">
        <v>22</v>
      </c>
    </row>
    <row r="2" spans="1:22" x14ac:dyDescent="0.5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 x14ac:dyDescent="0.5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14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 x14ac:dyDescent="0.5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 x14ac:dyDescent="0.5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 x14ac:dyDescent="0.5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 x14ac:dyDescent="0.5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 x14ac:dyDescent="0.5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 x14ac:dyDescent="0.5">
      <c r="A9" s="18"/>
      <c r="B9" s="11" t="s">
        <v>666</v>
      </c>
      <c r="C9" s="12"/>
      <c r="D9" s="12"/>
      <c r="E9" s="12"/>
      <c r="F9" s="12"/>
      <c r="G9" s="34" t="s">
        <v>667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668</v>
      </c>
    </row>
    <row r="10" spans="1:22" x14ac:dyDescent="0.5">
      <c r="A10" s="18"/>
      <c r="B10" s="11" t="s">
        <v>679</v>
      </c>
      <c r="C10" s="12"/>
      <c r="D10" s="12"/>
      <c r="E10" s="12"/>
      <c r="F10" s="12"/>
      <c r="G10" s="34" t="s">
        <v>678</v>
      </c>
      <c r="H10" s="24">
        <v>11.2</v>
      </c>
      <c r="I10" s="24">
        <v>1.76</v>
      </c>
      <c r="J10" s="42">
        <v>6.81</v>
      </c>
      <c r="K10" s="42">
        <v>0.62</v>
      </c>
      <c r="L10" s="42">
        <v>4.49</v>
      </c>
      <c r="M10" s="42">
        <v>14.19</v>
      </c>
      <c r="N10" s="42">
        <v>0.49</v>
      </c>
      <c r="O10" s="21">
        <v>-5.0200000000000002E-2</v>
      </c>
      <c r="P10" s="21">
        <v>-8.3199999999999996E-2</v>
      </c>
      <c r="Q10" s="21">
        <v>0.10349999999999999</v>
      </c>
      <c r="R10" s="46">
        <v>9.3799999999999994E-2</v>
      </c>
      <c r="S10" s="21">
        <v>0.23080000000000001</v>
      </c>
      <c r="T10" s="35">
        <v>1.41</v>
      </c>
      <c r="U10" s="44">
        <v>6651670</v>
      </c>
      <c r="V10" s="13" t="s">
        <v>680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24"/>
      <c r="J11" s="42"/>
      <c r="K11" s="42"/>
      <c r="L11" s="42"/>
      <c r="M11" s="42"/>
      <c r="N11" s="42"/>
      <c r="O11" s="21"/>
      <c r="P11" s="21"/>
      <c r="Q11" s="21"/>
      <c r="R11" s="46"/>
      <c r="S11" s="21"/>
      <c r="T11" s="35"/>
      <c r="U11" s="44"/>
      <c r="V11" s="13"/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39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37" t="s">
        <v>44</v>
      </c>
      <c r="U12" s="44"/>
      <c r="V12" s="13"/>
    </row>
    <row r="13" spans="1:22" x14ac:dyDescent="0.5">
      <c r="A13" s="17" t="s">
        <v>140</v>
      </c>
      <c r="B13" s="108" t="s">
        <v>282</v>
      </c>
      <c r="C13" s="92"/>
      <c r="D13" s="92"/>
      <c r="E13" s="92"/>
      <c r="F13" s="92"/>
      <c r="G13" s="109" t="s">
        <v>283</v>
      </c>
      <c r="H13" s="110">
        <v>8.76</v>
      </c>
      <c r="I13" s="110">
        <v>0.46296999999999999</v>
      </c>
      <c r="J13" s="108">
        <v>15.83</v>
      </c>
      <c r="K13" s="108">
        <v>5.59</v>
      </c>
      <c r="L13" s="108">
        <v>12.03</v>
      </c>
      <c r="M13" s="108">
        <v>9.86</v>
      </c>
      <c r="N13" s="108">
        <v>6.36</v>
      </c>
      <c r="O13" s="111">
        <v>0.48459999999999998</v>
      </c>
      <c r="P13" s="111">
        <v>0.73780000000000001</v>
      </c>
      <c r="Q13" s="111">
        <v>0.71199999999999997</v>
      </c>
      <c r="R13" s="111">
        <v>0.35649999999999998</v>
      </c>
      <c r="S13" s="111">
        <v>8.3999999999999995E-3</v>
      </c>
      <c r="T13" s="108">
        <v>2.0099999999999998</v>
      </c>
      <c r="U13" s="113"/>
      <c r="V13" s="112" t="s">
        <v>284</v>
      </c>
    </row>
    <row r="14" spans="1:22" x14ac:dyDescent="0.5">
      <c r="A14" s="18"/>
      <c r="B14" s="11" t="s">
        <v>286</v>
      </c>
      <c r="C14" s="12"/>
      <c r="D14" s="12"/>
      <c r="E14" s="12"/>
      <c r="F14" s="12"/>
      <c r="G14" s="34" t="s">
        <v>285</v>
      </c>
      <c r="H14" s="24">
        <v>47.54</v>
      </c>
      <c r="I14" s="24">
        <v>1.1299999999999999</v>
      </c>
      <c r="J14" s="42">
        <v>11.88</v>
      </c>
      <c r="K14" s="42">
        <v>2.59</v>
      </c>
      <c r="L14" s="42">
        <v>7.76</v>
      </c>
      <c r="M14" s="42">
        <v>6.15</v>
      </c>
      <c r="N14" s="42">
        <v>4.8600000000000003</v>
      </c>
      <c r="O14" s="21">
        <v>-1.06E-2</v>
      </c>
      <c r="P14" s="21">
        <v>0.40749999999999997</v>
      </c>
      <c r="Q14" s="21">
        <v>0.59419999999999995</v>
      </c>
      <c r="R14" s="21">
        <v>0.2177</v>
      </c>
      <c r="S14" s="21">
        <v>0.25829999999999997</v>
      </c>
      <c r="T14" s="35">
        <v>2.77</v>
      </c>
      <c r="U14" s="44"/>
      <c r="V14" s="13" t="s">
        <v>289</v>
      </c>
    </row>
    <row r="15" spans="1:22" x14ac:dyDescent="0.5">
      <c r="A15" s="18"/>
      <c r="B15" s="11" t="s">
        <v>287</v>
      </c>
      <c r="C15" s="12"/>
      <c r="D15" s="12"/>
      <c r="E15" s="12"/>
      <c r="F15" s="12"/>
      <c r="G15" s="34" t="s">
        <v>288</v>
      </c>
      <c r="H15" s="24">
        <v>50.45</v>
      </c>
      <c r="I15" s="24">
        <v>1.4</v>
      </c>
      <c r="J15" s="42">
        <v>17.440000000000001</v>
      </c>
      <c r="K15" s="42">
        <v>2.56</v>
      </c>
      <c r="L15" s="42">
        <v>9.1</v>
      </c>
      <c r="M15" s="42">
        <v>9.9700000000000006</v>
      </c>
      <c r="N15" s="42">
        <v>4.78</v>
      </c>
      <c r="O15" s="21">
        <v>5.96E-2</v>
      </c>
      <c r="P15" s="21">
        <v>0.2152</v>
      </c>
      <c r="Q15" s="21">
        <v>0.38819999999999999</v>
      </c>
      <c r="R15" s="21">
        <v>0.1583</v>
      </c>
      <c r="S15" s="21">
        <v>0.32250000000000001</v>
      </c>
      <c r="T15" s="47">
        <v>2.35</v>
      </c>
      <c r="U15" s="73"/>
      <c r="V15" s="13" t="s">
        <v>289</v>
      </c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24"/>
      <c r="J16" s="12"/>
      <c r="K16" s="42"/>
      <c r="L16" s="12"/>
      <c r="M16" s="12"/>
      <c r="N16" s="42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34"/>
      <c r="H17" s="24"/>
      <c r="I17" s="24"/>
      <c r="J17" s="42"/>
      <c r="K17" s="42"/>
      <c r="L17" s="42"/>
      <c r="M17" s="42"/>
      <c r="N17" s="42"/>
      <c r="O17" s="21"/>
      <c r="P17" s="21"/>
      <c r="Q17" s="21"/>
      <c r="R17" s="46"/>
      <c r="S17" s="21"/>
      <c r="T17" s="35"/>
      <c r="U17" s="44"/>
      <c r="V17" s="13"/>
    </row>
    <row r="18" spans="1:22" x14ac:dyDescent="0.5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53"/>
      <c r="V18" s="16"/>
    </row>
    <row r="19" spans="1:22" x14ac:dyDescent="0.5">
      <c r="A19" s="17" t="s">
        <v>510</v>
      </c>
      <c r="B19" s="8" t="s">
        <v>512</v>
      </c>
      <c r="C19" s="9"/>
      <c r="D19" s="9"/>
      <c r="E19" s="9"/>
      <c r="F19" s="9"/>
      <c r="G19" s="9" t="s">
        <v>511</v>
      </c>
      <c r="H19" s="38">
        <v>111.03</v>
      </c>
      <c r="I19" s="38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20">
        <v>0.1651</v>
      </c>
      <c r="P19" s="20">
        <v>9.74E-2</v>
      </c>
      <c r="Q19" s="20">
        <v>0.53239999999999998</v>
      </c>
      <c r="R19" s="20">
        <v>9.69E-2</v>
      </c>
      <c r="S19" s="20">
        <v>1.2968</v>
      </c>
      <c r="T19" s="9">
        <v>0.57999999999999996</v>
      </c>
      <c r="U19" s="38">
        <v>1333920</v>
      </c>
      <c r="V19" s="10" t="s">
        <v>510</v>
      </c>
    </row>
    <row r="20" spans="1:22" x14ac:dyDescent="0.5">
      <c r="A20" s="1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 x14ac:dyDescent="0.5">
      <c r="A21" s="33"/>
      <c r="B21" s="11"/>
      <c r="C21" s="12"/>
      <c r="D21" s="12"/>
      <c r="E21" s="12"/>
      <c r="F21" s="12"/>
      <c r="G21" s="34"/>
      <c r="H21" s="24"/>
      <c r="I21" s="24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35" t="s">
        <v>44</v>
      </c>
      <c r="U21" s="44"/>
      <c r="V21" s="13"/>
    </row>
    <row r="22" spans="1:22" x14ac:dyDescent="0.5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 x14ac:dyDescent="0.5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 x14ac:dyDescent="0.5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 x14ac:dyDescent="0.5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 x14ac:dyDescent="0.5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 x14ac:dyDescent="0.5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 x14ac:dyDescent="0.5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 x14ac:dyDescent="0.5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 x14ac:dyDescent="0.5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 x14ac:dyDescent="0.5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 x14ac:dyDescent="0.5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 x14ac:dyDescent="0.5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 x14ac:dyDescent="0.5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 x14ac:dyDescent="0.5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 x14ac:dyDescent="0.5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30"/>
  <sheetViews>
    <sheetView topLeftCell="Q1" zoomScale="68" zoomScaleNormal="68" workbookViewId="0">
      <selection activeCell="V28" sqref="V28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 x14ac:dyDescent="0.5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 x14ac:dyDescent="0.5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 x14ac:dyDescent="0.5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 x14ac:dyDescent="0.5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 x14ac:dyDescent="0.5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 x14ac:dyDescent="0.5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 x14ac:dyDescent="0.5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 x14ac:dyDescent="0.5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 x14ac:dyDescent="0.5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 x14ac:dyDescent="0.5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 x14ac:dyDescent="0.5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 x14ac:dyDescent="0.5">
      <c r="A14" s="18"/>
      <c r="B14" s="48" t="s">
        <v>574</v>
      </c>
      <c r="C14" s="12"/>
      <c r="D14" s="12"/>
      <c r="E14" s="12"/>
      <c r="F14" s="12"/>
      <c r="G14" s="34" t="s">
        <v>575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576</v>
      </c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 x14ac:dyDescent="0.5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5">
        <v>0.12590000000000001</v>
      </c>
      <c r="P17" s="95">
        <v>0.16739999999999999</v>
      </c>
      <c r="Q17" s="95">
        <v>0.69599999999999995</v>
      </c>
      <c r="R17" s="95">
        <v>0.42170000000000002</v>
      </c>
      <c r="S17" s="95">
        <v>0.55979999999999996</v>
      </c>
      <c r="T17" s="92">
        <v>1.51</v>
      </c>
      <c r="U17" s="94">
        <v>1206410</v>
      </c>
      <c r="V17" s="88" t="s">
        <v>252</v>
      </c>
    </row>
    <row r="18" spans="1:22" x14ac:dyDescent="0.5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 t="s">
        <v>252</v>
      </c>
    </row>
    <row r="19" spans="1:22" x14ac:dyDescent="0.5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 x14ac:dyDescent="0.5">
      <c r="A20" s="18"/>
      <c r="B20" s="48" t="s">
        <v>670</v>
      </c>
      <c r="C20" s="12"/>
      <c r="D20" s="12"/>
      <c r="E20" s="12"/>
      <c r="F20" s="12"/>
      <c r="G20" s="34" t="s">
        <v>514</v>
      </c>
      <c r="H20" s="24">
        <v>176.96</v>
      </c>
      <c r="I20" s="24">
        <v>4.3499999999999996</v>
      </c>
      <c r="J20" s="42">
        <v>95.48</v>
      </c>
      <c r="K20" s="42">
        <v>10.82</v>
      </c>
      <c r="L20" s="35">
        <v>62.14</v>
      </c>
      <c r="M20" s="35">
        <v>117.35</v>
      </c>
      <c r="N20" s="42">
        <v>9.6999999999999993</v>
      </c>
      <c r="O20" s="21">
        <v>0.1724</v>
      </c>
      <c r="P20" s="21">
        <v>0.29239999999999999</v>
      </c>
      <c r="Q20" s="21">
        <v>0.2109</v>
      </c>
      <c r="R20" s="21">
        <v>0.11459999999999999</v>
      </c>
      <c r="S20" s="21">
        <v>0.54469999999999996</v>
      </c>
      <c r="T20" s="35">
        <v>1.36</v>
      </c>
      <c r="U20" s="44">
        <v>787160</v>
      </c>
      <c r="V20" s="13" t="s">
        <v>516</v>
      </c>
    </row>
    <row r="21" spans="1:22" x14ac:dyDescent="0.5">
      <c r="A21" s="19"/>
      <c r="B21" s="14"/>
      <c r="C21" s="15"/>
      <c r="D21" s="15"/>
      <c r="E21" s="15"/>
      <c r="F21" s="15"/>
      <c r="G21" s="36"/>
      <c r="H21" s="39"/>
      <c r="I21" s="15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 x14ac:dyDescent="0.5">
      <c r="A22" s="17" t="s">
        <v>258</v>
      </c>
      <c r="B22" s="8" t="s">
        <v>259</v>
      </c>
      <c r="C22" s="9"/>
      <c r="D22" s="9"/>
      <c r="E22" s="9"/>
      <c r="F22" s="9"/>
      <c r="G22" s="28" t="s">
        <v>260</v>
      </c>
      <c r="H22" s="38">
        <v>45.04</v>
      </c>
      <c r="I22" s="38">
        <v>1.61</v>
      </c>
      <c r="J22" s="9">
        <v>32.35</v>
      </c>
      <c r="K22" s="9">
        <v>116.14</v>
      </c>
      <c r="L22" s="29">
        <v>27.94</v>
      </c>
      <c r="M22" s="29">
        <v>27.5</v>
      </c>
      <c r="N22" s="9">
        <v>9.3800000000000008</v>
      </c>
      <c r="O22" s="20">
        <v>7.6899999999999996E-2</v>
      </c>
      <c r="P22" s="20">
        <v>8.3900000000000002E-2</v>
      </c>
      <c r="Q22" s="20">
        <v>0.47439999999999999</v>
      </c>
      <c r="R22" s="20">
        <v>3.6448</v>
      </c>
      <c r="S22" s="20">
        <v>10.0572</v>
      </c>
      <c r="T22" s="9">
        <v>1.62</v>
      </c>
      <c r="U22" s="43">
        <v>449140</v>
      </c>
      <c r="V22" s="10" t="s">
        <v>261</v>
      </c>
    </row>
    <row r="23" spans="1:22" x14ac:dyDescent="0.5">
      <c r="A23" s="18"/>
      <c r="B23" s="48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35"/>
      <c r="U23" s="44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  <row r="25" spans="1:22" x14ac:dyDescent="0.5">
      <c r="A25" s="17" t="s">
        <v>263</v>
      </c>
      <c r="B25" s="8" t="s">
        <v>262</v>
      </c>
      <c r="C25" s="9"/>
      <c r="D25" s="9"/>
      <c r="E25" s="9"/>
      <c r="F25" s="9"/>
      <c r="G25" s="28" t="s">
        <v>264</v>
      </c>
      <c r="H25" s="38">
        <v>62.27</v>
      </c>
      <c r="I25" s="38"/>
      <c r="J25" s="9">
        <v>9.51</v>
      </c>
      <c r="K25" s="9">
        <v>0.8</v>
      </c>
      <c r="L25" s="29">
        <v>6.94</v>
      </c>
      <c r="M25" s="29">
        <v>9.43</v>
      </c>
      <c r="N25" s="9">
        <v>1.21</v>
      </c>
      <c r="O25" s="20">
        <v>6.2600000000000003E-2</v>
      </c>
      <c r="P25" s="20">
        <v>7.6E-3</v>
      </c>
      <c r="Q25" s="20"/>
      <c r="R25" s="20">
        <v>8.5800000000000001E-2</v>
      </c>
      <c r="S25" s="20"/>
      <c r="T25" s="9"/>
      <c r="U25" s="43">
        <v>1381620</v>
      </c>
      <c r="V25" s="10" t="s">
        <v>265</v>
      </c>
    </row>
    <row r="26" spans="1:22" x14ac:dyDescent="0.5">
      <c r="A26" s="18"/>
      <c r="B26" s="48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35"/>
      <c r="N26" s="12"/>
      <c r="O26" s="21"/>
      <c r="P26" s="21"/>
      <c r="Q26" s="21"/>
      <c r="R26" s="21"/>
      <c r="S26" s="21"/>
      <c r="T26" s="35"/>
      <c r="U26" s="44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  <row r="28" spans="1:22" x14ac:dyDescent="0.5">
      <c r="A28" s="17" t="s">
        <v>709</v>
      </c>
      <c r="B28" s="8" t="s">
        <v>710</v>
      </c>
      <c r="C28" s="9"/>
      <c r="D28" s="9"/>
      <c r="E28" s="9"/>
      <c r="F28" s="9"/>
      <c r="G28" s="28" t="s">
        <v>711</v>
      </c>
      <c r="H28" s="38">
        <v>2.34</v>
      </c>
      <c r="I28" s="38"/>
      <c r="J28" s="9"/>
      <c r="K28" s="9">
        <v>0.72</v>
      </c>
      <c r="M28" s="29">
        <v>10.63</v>
      </c>
      <c r="N28" s="9">
        <v>0.18</v>
      </c>
      <c r="O28" s="20">
        <v>4.0500000000000001E-2</v>
      </c>
      <c r="P28" s="20">
        <v>7.0300000000000001E-2</v>
      </c>
      <c r="Q28" s="20"/>
      <c r="R28" s="20"/>
      <c r="S28" s="20">
        <v>73.094099999999997</v>
      </c>
      <c r="T28" s="9"/>
      <c r="U28" s="43"/>
      <c r="V28" s="10" t="s">
        <v>709</v>
      </c>
    </row>
    <row r="29" spans="1:22" x14ac:dyDescent="0.5">
      <c r="A29" s="18"/>
      <c r="B29" s="48"/>
      <c r="C29" s="12"/>
      <c r="D29" s="12"/>
      <c r="E29" s="12"/>
      <c r="F29" s="12"/>
      <c r="G29" s="34"/>
      <c r="H29" s="24"/>
      <c r="I29" s="24"/>
      <c r="J29" s="12"/>
      <c r="K29" s="12"/>
      <c r="L29" s="35"/>
      <c r="M29" s="35"/>
      <c r="N29" s="12"/>
      <c r="O29" s="21"/>
      <c r="P29" s="21"/>
      <c r="Q29" s="21"/>
      <c r="R29" s="21"/>
      <c r="S29" s="21"/>
      <c r="T29" s="35"/>
      <c r="U29" s="44"/>
      <c r="V29" s="13"/>
    </row>
    <row r="30" spans="1:22" x14ac:dyDescent="0.5">
      <c r="A30" s="19"/>
      <c r="B30" s="14"/>
      <c r="C30" s="15"/>
      <c r="D30" s="15"/>
      <c r="E30" s="15"/>
      <c r="F30" s="15"/>
      <c r="G30" s="36"/>
      <c r="H30" s="39"/>
      <c r="I30" s="15"/>
      <c r="J30" s="15"/>
      <c r="K30" s="15"/>
      <c r="L30" s="15"/>
      <c r="M30" s="15"/>
      <c r="N30" s="15"/>
      <c r="O30" s="22"/>
      <c r="P30" s="22"/>
      <c r="Q30" s="22"/>
      <c r="R30" s="22"/>
      <c r="S30" s="22"/>
      <c r="T30" s="15"/>
      <c r="U30" s="53"/>
      <c r="V30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A21" sqref="A21:XFD24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 x14ac:dyDescent="0.5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 x14ac:dyDescent="0.5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 x14ac:dyDescent="0.5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 x14ac:dyDescent="0.5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 x14ac:dyDescent="0.5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 x14ac:dyDescent="0.5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 x14ac:dyDescent="0.5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 x14ac:dyDescent="0.5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 x14ac:dyDescent="0.5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 x14ac:dyDescent="0.5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 x14ac:dyDescent="0.5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21" spans="1:22" x14ac:dyDescent="0.5">
      <c r="A21" s="17" t="s">
        <v>434</v>
      </c>
      <c r="B21" s="8" t="s">
        <v>435</v>
      </c>
      <c r="C21" s="9"/>
      <c r="D21" s="9"/>
      <c r="E21" s="9"/>
      <c r="F21" s="9"/>
      <c r="G21" s="28" t="s">
        <v>436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437</v>
      </c>
    </row>
    <row r="22" spans="1:22" x14ac:dyDescent="0.5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 x14ac:dyDescent="0.5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7"/>
  <sheetViews>
    <sheetView zoomScale="68" zoomScaleNormal="68" workbookViewId="0">
      <selection activeCell="A16" sqref="A16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 x14ac:dyDescent="0.5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 x14ac:dyDescent="0.5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 x14ac:dyDescent="0.5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 x14ac:dyDescent="0.5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 x14ac:dyDescent="0.5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 x14ac:dyDescent="0.5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 x14ac:dyDescent="0.5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 x14ac:dyDescent="0.5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 x14ac:dyDescent="0.5">
      <c r="A11" s="18"/>
      <c r="B11" s="85" t="s">
        <v>234</v>
      </c>
      <c r="C11" s="81"/>
      <c r="D11" s="81"/>
      <c r="E11" s="81"/>
      <c r="F11" s="81"/>
      <c r="G11" s="81" t="s">
        <v>235</v>
      </c>
      <c r="H11" s="80">
        <v>15.85</v>
      </c>
      <c r="I11" s="80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 x14ac:dyDescent="0.5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 x14ac:dyDescent="0.5">
      <c r="A13" s="18"/>
      <c r="B13" s="87" t="s">
        <v>240</v>
      </c>
      <c r="C13" s="87"/>
      <c r="D13" s="87"/>
      <c r="E13" s="87"/>
      <c r="F13" s="87"/>
      <c r="G13" s="87" t="s">
        <v>241</v>
      </c>
      <c r="H13" s="10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100">
        <v>0.39550000000000002</v>
      </c>
      <c r="P13" s="100">
        <v>0.56100000000000005</v>
      </c>
      <c r="Q13" s="100">
        <v>0.45300000000000001</v>
      </c>
      <c r="R13" s="100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 x14ac:dyDescent="0.5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 x14ac:dyDescent="0.5">
      <c r="A15" s="18"/>
      <c r="B15" s="11" t="s">
        <v>682</v>
      </c>
      <c r="C15" s="12"/>
      <c r="D15" s="12"/>
      <c r="E15" s="12"/>
      <c r="F15" s="12"/>
      <c r="G15" s="34" t="s">
        <v>683</v>
      </c>
      <c r="H15" s="24">
        <v>31.92</v>
      </c>
      <c r="I15" s="24">
        <v>1.1000000000000001</v>
      </c>
      <c r="J15" s="42">
        <v>160.33000000000001</v>
      </c>
      <c r="K15" s="12">
        <v>3.76</v>
      </c>
      <c r="L15" s="35">
        <v>27.93</v>
      </c>
      <c r="M15" s="35">
        <v>18.54</v>
      </c>
      <c r="N15" s="42">
        <v>1.32</v>
      </c>
      <c r="O15" s="84">
        <v>-3.5499999999999997E-2</v>
      </c>
      <c r="P15" s="21">
        <v>-0.19139999999999999</v>
      </c>
      <c r="Q15" s="21">
        <v>0.1341</v>
      </c>
      <c r="R15" s="21">
        <v>2.4199999999999999E-2</v>
      </c>
      <c r="S15" s="21">
        <v>0.64180000000000004</v>
      </c>
      <c r="T15" s="45">
        <v>1.32</v>
      </c>
      <c r="U15" s="73">
        <v>241980</v>
      </c>
      <c r="V15" s="13" t="s">
        <v>396</v>
      </c>
    </row>
    <row r="16" spans="1:22" x14ac:dyDescent="0.5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15"/>
      <c r="U16" s="53"/>
      <c r="V16" s="16"/>
    </row>
    <row r="17" spans="1:22" x14ac:dyDescent="0.5">
      <c r="A17" s="17" t="s">
        <v>495</v>
      </c>
      <c r="B17" s="8" t="s">
        <v>392</v>
      </c>
      <c r="C17" s="9"/>
      <c r="D17" s="9"/>
      <c r="E17" s="9"/>
      <c r="F17" s="9"/>
      <c r="G17" s="28" t="s">
        <v>393</v>
      </c>
      <c r="H17" s="38">
        <v>104.98</v>
      </c>
      <c r="I17" s="38">
        <v>5.64</v>
      </c>
      <c r="J17" s="9">
        <v>21.87</v>
      </c>
      <c r="K17" s="9">
        <v>12.44</v>
      </c>
      <c r="L17" s="29">
        <v>17.63</v>
      </c>
      <c r="M17" s="29">
        <v>18.43</v>
      </c>
      <c r="N17" s="9">
        <v>7.51</v>
      </c>
      <c r="O17" s="20">
        <v>1.9699999999999999E-2</v>
      </c>
      <c r="P17" s="20">
        <v>8.4099999999999994E-2</v>
      </c>
      <c r="Q17" s="20">
        <v>0.46710000000000002</v>
      </c>
      <c r="R17" s="20">
        <v>0.58330000000000004</v>
      </c>
      <c r="S17" s="20">
        <v>0.73260000000000003</v>
      </c>
      <c r="T17" s="9">
        <v>3.68</v>
      </c>
      <c r="U17" s="43">
        <v>474270</v>
      </c>
      <c r="V17" s="10" t="s">
        <v>398</v>
      </c>
    </row>
    <row r="18" spans="1:22" x14ac:dyDescent="0.5">
      <c r="A18" s="18"/>
      <c r="B18" s="11" t="s">
        <v>399</v>
      </c>
      <c r="C18" s="12"/>
      <c r="D18" s="12"/>
      <c r="E18" s="12"/>
      <c r="F18" s="12"/>
      <c r="G18" s="34" t="s">
        <v>400</v>
      </c>
      <c r="H18" s="24">
        <v>47.55</v>
      </c>
      <c r="I18" s="24">
        <v>2.99</v>
      </c>
      <c r="J18" s="42">
        <v>17.13</v>
      </c>
      <c r="K18" s="42">
        <v>5.76</v>
      </c>
      <c r="L18" s="35">
        <v>14.95</v>
      </c>
      <c r="M18" s="35">
        <v>12.06</v>
      </c>
      <c r="N18" s="42">
        <v>3.18</v>
      </c>
      <c r="O18" s="21">
        <v>0.1</v>
      </c>
      <c r="P18" s="21">
        <v>0.1623</v>
      </c>
      <c r="Q18" s="21">
        <v>0.46139999999999998</v>
      </c>
      <c r="R18" s="21">
        <v>0.3407</v>
      </c>
      <c r="S18" s="21">
        <v>0.6321</v>
      </c>
      <c r="T18" s="45">
        <v>2.5</v>
      </c>
      <c r="U18" s="73">
        <v>682590</v>
      </c>
      <c r="V18" s="13" t="s">
        <v>397</v>
      </c>
    </row>
    <row r="19" spans="1:22" x14ac:dyDescent="0.5">
      <c r="A19" s="31"/>
      <c r="B19" s="11" t="s">
        <v>496</v>
      </c>
      <c r="C19" s="9"/>
      <c r="D19" s="9"/>
      <c r="E19" s="9"/>
      <c r="F19" s="9"/>
      <c r="G19" s="34" t="s">
        <v>497</v>
      </c>
      <c r="H19" s="24">
        <v>275.52999999999997</v>
      </c>
      <c r="I19" s="24">
        <v>3.09</v>
      </c>
      <c r="J19" s="12">
        <v>20.05</v>
      </c>
      <c r="K19" s="12">
        <v>5.33</v>
      </c>
      <c r="L19" s="35">
        <v>13.25</v>
      </c>
      <c r="M19" s="35">
        <v>17.8</v>
      </c>
      <c r="N19" s="12">
        <v>7.07</v>
      </c>
      <c r="O19" s="21">
        <v>8.1799999999999998E-2</v>
      </c>
      <c r="P19" s="21">
        <v>7.8399999999999997E-2</v>
      </c>
      <c r="Q19" s="21"/>
      <c r="R19" s="21">
        <v>0.26519999999999999</v>
      </c>
      <c r="S19" s="21"/>
      <c r="T19" s="12">
        <v>1.1599999999999999</v>
      </c>
      <c r="U19" s="44">
        <v>759380</v>
      </c>
      <c r="V19" s="13" t="s">
        <v>498</v>
      </c>
    </row>
    <row r="20" spans="1:22" x14ac:dyDescent="0.5">
      <c r="A20" s="31"/>
      <c r="B20" s="11" t="s">
        <v>499</v>
      </c>
      <c r="C20" s="12"/>
      <c r="D20" s="12"/>
      <c r="E20" s="12"/>
      <c r="F20" s="12"/>
      <c r="G20" s="34" t="s">
        <v>500</v>
      </c>
      <c r="H20" s="24">
        <v>14.83</v>
      </c>
      <c r="I20" s="24"/>
      <c r="J20" s="42">
        <v>18.57</v>
      </c>
      <c r="K20" s="42">
        <v>8.5299999999999994</v>
      </c>
      <c r="L20" s="35">
        <v>16.3</v>
      </c>
      <c r="M20" s="35">
        <v>20.010000000000002</v>
      </c>
      <c r="N20" s="42">
        <v>6.75</v>
      </c>
      <c r="O20" s="21">
        <v>-1.1599999999999999E-2</v>
      </c>
      <c r="P20" s="21">
        <v>9.4500000000000001E-2</v>
      </c>
      <c r="Q20" s="21">
        <v>0.3584</v>
      </c>
      <c r="R20" s="21">
        <v>0.3407</v>
      </c>
      <c r="S20" s="21"/>
      <c r="T20" s="45">
        <v>6.6</v>
      </c>
      <c r="U20" s="73">
        <v>308870</v>
      </c>
      <c r="V20" s="13" t="s">
        <v>498</v>
      </c>
    </row>
    <row r="21" spans="1:22" x14ac:dyDescent="0.5">
      <c r="A21" s="31"/>
      <c r="B21" s="11" t="s">
        <v>632</v>
      </c>
      <c r="C21" s="12"/>
      <c r="D21" s="12"/>
      <c r="E21" s="12"/>
      <c r="F21" s="12"/>
      <c r="G21" s="34" t="s">
        <v>633</v>
      </c>
      <c r="H21" s="24">
        <v>36.56</v>
      </c>
      <c r="I21" s="24">
        <v>1.98</v>
      </c>
      <c r="J21" s="42">
        <v>18.100000000000001</v>
      </c>
      <c r="K21" s="42">
        <v>7.84</v>
      </c>
      <c r="L21" s="35">
        <v>15.39</v>
      </c>
      <c r="M21" s="35">
        <v>14.23</v>
      </c>
      <c r="N21" s="42">
        <v>3.78</v>
      </c>
      <c r="O21" s="21">
        <v>0.15939999999999999</v>
      </c>
      <c r="P21" s="21">
        <v>0.22020000000000001</v>
      </c>
      <c r="Q21" s="21">
        <v>0.2913</v>
      </c>
      <c r="R21" s="21">
        <v>0.45269999999999999</v>
      </c>
      <c r="S21" s="21">
        <v>1.1568000000000001</v>
      </c>
      <c r="T21" s="45">
        <v>3.71</v>
      </c>
      <c r="U21" s="73">
        <v>898510</v>
      </c>
      <c r="V21" s="13" t="s">
        <v>498</v>
      </c>
    </row>
    <row r="22" spans="1:22" x14ac:dyDescent="0.5">
      <c r="A22" s="31"/>
      <c r="B22" s="12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3"/>
      <c r="V22" s="13"/>
    </row>
    <row r="23" spans="1:22" x14ac:dyDescent="0.5">
      <c r="A23" s="19"/>
      <c r="V23" s="16"/>
    </row>
    <row r="24" spans="1:22" x14ac:dyDescent="0.5">
      <c r="A24" s="17"/>
      <c r="B24" s="8"/>
      <c r="C24" s="9"/>
      <c r="D24" s="9"/>
      <c r="E24" s="9"/>
      <c r="F24" s="9"/>
      <c r="G24" s="28"/>
      <c r="H24" s="38"/>
      <c r="I24" s="38"/>
      <c r="J24" s="9"/>
      <c r="K24" s="9"/>
      <c r="L24" s="29"/>
      <c r="M24" s="29"/>
      <c r="N24" s="9"/>
      <c r="O24" s="20"/>
      <c r="P24" s="20"/>
      <c r="Q24" s="20"/>
      <c r="R24" s="20"/>
      <c r="S24" s="20"/>
      <c r="T24" s="9"/>
      <c r="U24" s="43"/>
      <c r="V24" s="10"/>
    </row>
    <row r="25" spans="1:22" x14ac:dyDescent="0.5">
      <c r="A25" s="18"/>
      <c r="B25" s="11"/>
      <c r="C25" s="12"/>
      <c r="D25" s="12"/>
      <c r="E25" s="12"/>
      <c r="F25" s="12"/>
      <c r="G25" s="34"/>
      <c r="H25" s="24"/>
      <c r="I25" s="24"/>
      <c r="J25" s="42"/>
      <c r="K25" s="42"/>
      <c r="L25" s="35"/>
      <c r="M25" s="35"/>
      <c r="N25" s="42"/>
      <c r="O25" s="21"/>
      <c r="P25" s="21"/>
      <c r="Q25" s="21"/>
      <c r="R25" s="21"/>
      <c r="S25" s="21"/>
      <c r="T25" s="45"/>
      <c r="U25" s="73"/>
      <c r="V25" s="13"/>
    </row>
    <row r="26" spans="1:22" x14ac:dyDescent="0.5">
      <c r="A26" s="18"/>
      <c r="B26" s="11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12"/>
      <c r="N26" s="12"/>
      <c r="O26" s="21"/>
      <c r="P26" s="21"/>
      <c r="Q26" s="21"/>
      <c r="R26" s="21"/>
      <c r="S26" s="21"/>
      <c r="T26" s="45"/>
      <c r="U26" s="73"/>
      <c r="V26" s="13"/>
    </row>
    <row r="27" spans="1:22" x14ac:dyDescent="0.5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 x14ac:dyDescent="0.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 x14ac:dyDescent="0.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x14ac:dyDescent="0.5">
      <c r="A2" s="17" t="s">
        <v>615</v>
      </c>
      <c r="B2" s="8" t="s">
        <v>607</v>
      </c>
      <c r="C2" s="9"/>
      <c r="D2" s="9"/>
      <c r="E2" s="9"/>
      <c r="F2" s="9"/>
      <c r="G2" s="28" t="s">
        <v>608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609</v>
      </c>
    </row>
    <row r="3" spans="1:22" x14ac:dyDescent="0.5">
      <c r="A3" s="18"/>
      <c r="B3" s="11" t="s">
        <v>610</v>
      </c>
      <c r="C3" s="12"/>
      <c r="D3" s="12"/>
      <c r="E3" s="12"/>
      <c r="F3" s="12"/>
      <c r="G3" s="34" t="s">
        <v>611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612</v>
      </c>
    </row>
    <row r="4" spans="1:22" x14ac:dyDescent="0.5">
      <c r="A4" s="18"/>
      <c r="B4" s="103" t="s">
        <v>613</v>
      </c>
      <c r="C4" s="103"/>
      <c r="D4" s="103"/>
      <c r="E4" s="103"/>
      <c r="F4" s="103"/>
      <c r="G4" s="103" t="s">
        <v>614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603</v>
      </c>
    </row>
    <row r="5" spans="1:22" x14ac:dyDescent="0.5">
      <c r="A5" s="18"/>
      <c r="B5" s="11" t="s">
        <v>616</v>
      </c>
      <c r="C5" s="12"/>
      <c r="D5" s="12"/>
      <c r="E5" s="12"/>
      <c r="F5" s="12"/>
      <c r="G5" s="34" t="s">
        <v>617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603</v>
      </c>
    </row>
    <row r="6" spans="1:22" x14ac:dyDescent="0.5">
      <c r="A6" s="18"/>
      <c r="B6" s="11" t="s">
        <v>618</v>
      </c>
      <c r="C6" s="12"/>
      <c r="D6" s="12"/>
      <c r="E6" s="12"/>
      <c r="F6" s="12"/>
      <c r="G6" s="34" t="s">
        <v>619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620</v>
      </c>
    </row>
    <row r="7" spans="1:22" x14ac:dyDescent="0.5">
      <c r="A7" s="18"/>
      <c r="B7" s="11" t="s">
        <v>621</v>
      </c>
      <c r="C7" s="12"/>
      <c r="D7" s="12"/>
      <c r="E7" s="12"/>
      <c r="F7" s="12"/>
      <c r="G7" s="34" t="s">
        <v>622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603</v>
      </c>
    </row>
    <row r="8" spans="1:22" x14ac:dyDescent="0.5">
      <c r="A8" s="18"/>
      <c r="B8" s="11" t="s">
        <v>623</v>
      </c>
      <c r="C8" s="12"/>
      <c r="D8" s="12"/>
      <c r="E8" s="12"/>
      <c r="F8" s="12"/>
      <c r="G8" s="34" t="s">
        <v>624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625</v>
      </c>
    </row>
    <row r="9" spans="1:22" x14ac:dyDescent="0.5">
      <c r="A9" s="18"/>
      <c r="B9" s="11" t="s">
        <v>627</v>
      </c>
      <c r="C9" s="12"/>
      <c r="D9" s="12"/>
      <c r="E9" s="12"/>
      <c r="F9" s="12"/>
      <c r="G9" s="34" t="s">
        <v>626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625</v>
      </c>
    </row>
    <row r="10" spans="1:22" x14ac:dyDescent="0.5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106"/>
      <c r="M10" s="47"/>
      <c r="N10" s="42"/>
      <c r="O10" s="21"/>
      <c r="P10" s="21"/>
      <c r="Q10" s="21"/>
      <c r="R10" s="21"/>
      <c r="S10" s="21"/>
      <c r="T10" s="40"/>
      <c r="U10" s="44"/>
      <c r="V10" s="13"/>
    </row>
    <row r="11" spans="1:22" x14ac:dyDescent="0.5">
      <c r="A11" s="19"/>
      <c r="B11" s="14"/>
      <c r="C11" s="15"/>
      <c r="D11" s="15"/>
      <c r="E11" s="15"/>
      <c r="F11" s="15"/>
      <c r="G11" s="36"/>
      <c r="H11" s="39"/>
      <c r="I11" s="15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15"/>
      <c r="U11" s="53"/>
      <c r="V11" s="16"/>
    </row>
    <row r="12" spans="1:22" x14ac:dyDescent="0.5">
      <c r="A12" s="17" t="s">
        <v>628</v>
      </c>
      <c r="B12" s="8" t="s">
        <v>629</v>
      </c>
      <c r="C12" s="9"/>
      <c r="D12" s="9"/>
      <c r="E12" s="9"/>
      <c r="F12" s="9"/>
      <c r="G12" s="28" t="s">
        <v>630</v>
      </c>
      <c r="H12" s="38">
        <v>4.38</v>
      </c>
      <c r="I12" s="43">
        <v>0.45833000000000002</v>
      </c>
      <c r="J12" s="29">
        <v>14.85</v>
      </c>
      <c r="K12" s="29">
        <v>1.01</v>
      </c>
      <c r="L12" s="29">
        <v>14.93</v>
      </c>
      <c r="M12" s="29">
        <v>18.309999999999999</v>
      </c>
      <c r="N12" s="29">
        <v>6.39</v>
      </c>
      <c r="O12" s="20">
        <v>0.28439999999999999</v>
      </c>
      <c r="P12" s="20">
        <v>0.434</v>
      </c>
      <c r="Q12" s="20"/>
      <c r="R12" s="20">
        <v>6.7400000000000002E-2</v>
      </c>
      <c r="S12" s="20">
        <v>0.80720000000000003</v>
      </c>
      <c r="T12" s="29"/>
      <c r="U12" s="43">
        <v>6863030</v>
      </c>
      <c r="V12" s="10" t="s">
        <v>603</v>
      </c>
    </row>
    <row r="13" spans="1:22" x14ac:dyDescent="0.5">
      <c r="A13" s="18"/>
      <c r="B13" s="11" t="s">
        <v>676</v>
      </c>
      <c r="C13" s="12"/>
      <c r="D13" s="12"/>
      <c r="E13" s="12"/>
      <c r="F13" s="12"/>
      <c r="G13" s="34" t="s">
        <v>675</v>
      </c>
      <c r="H13" s="24">
        <v>65.14</v>
      </c>
      <c r="I13" s="44">
        <v>0.81499999999999995</v>
      </c>
      <c r="J13" s="35">
        <v>88.25</v>
      </c>
      <c r="K13" s="35">
        <v>5.98</v>
      </c>
      <c r="L13" s="35">
        <v>26.77</v>
      </c>
      <c r="M13" s="35">
        <v>27.88</v>
      </c>
      <c r="N13" s="35">
        <v>11.26</v>
      </c>
      <c r="O13" s="21">
        <v>9.3299999999999994E-2</v>
      </c>
      <c r="P13" s="21">
        <v>0.11269999999999999</v>
      </c>
      <c r="Q13" s="21">
        <v>0.54779999999999995</v>
      </c>
      <c r="R13" s="21">
        <v>6.8000000000000005E-2</v>
      </c>
      <c r="S13" s="21">
        <v>2.4268000000000001</v>
      </c>
      <c r="T13" s="35">
        <v>0.62</v>
      </c>
      <c r="U13" s="44">
        <v>1132550</v>
      </c>
      <c r="V13" s="13" t="s">
        <v>677</v>
      </c>
    </row>
    <row r="14" spans="1:22" x14ac:dyDescent="0.5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 x14ac:dyDescent="0.5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 x14ac:dyDescent="0.5">
      <c r="A16" s="18"/>
      <c r="B16" s="11"/>
      <c r="C16" s="12"/>
      <c r="D16" s="12"/>
      <c r="E16" s="12"/>
      <c r="F16" s="12"/>
      <c r="G16" s="34"/>
      <c r="H16" s="24"/>
      <c r="I16" s="44"/>
      <c r="J16" s="35"/>
      <c r="K16" s="35"/>
      <c r="L16" s="35"/>
      <c r="M16" s="35"/>
      <c r="N16" s="35"/>
      <c r="O16" s="21"/>
      <c r="P16" s="21"/>
      <c r="Q16" s="21"/>
      <c r="R16" s="21"/>
      <c r="S16" s="21"/>
      <c r="T16" s="35"/>
      <c r="U16" s="44"/>
      <c r="V16" s="13"/>
    </row>
    <row r="17" spans="1:22" x14ac:dyDescent="0.5">
      <c r="A17" s="19"/>
      <c r="B17" s="14"/>
      <c r="C17" s="15"/>
      <c r="D17" s="15"/>
      <c r="E17" s="15"/>
      <c r="F17" s="15"/>
      <c r="G17" s="36"/>
      <c r="H17" s="39"/>
      <c r="I17" s="50"/>
      <c r="J17" s="37"/>
      <c r="K17" s="37"/>
      <c r="L17" s="37"/>
      <c r="M17" s="37"/>
      <c r="N17" s="37"/>
      <c r="O17" s="22"/>
      <c r="P17" s="22"/>
      <c r="Q17" s="22"/>
      <c r="R17" s="22"/>
      <c r="S17" s="22"/>
      <c r="T17" s="37"/>
      <c r="U17" s="53"/>
      <c r="V17" s="16"/>
    </row>
    <row r="18" spans="1:22" x14ac:dyDescent="0.5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 x14ac:dyDescent="0.5">
      <c r="A19" s="18"/>
      <c r="B19" s="11"/>
      <c r="C19" s="12"/>
      <c r="D19" s="12"/>
      <c r="E19" s="12"/>
      <c r="F19" s="12"/>
      <c r="G19" s="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 x14ac:dyDescent="0.5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 x14ac:dyDescent="0.5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 x14ac:dyDescent="0.5">
      <c r="A22" s="18"/>
      <c r="B22" s="11"/>
      <c r="C22" s="12"/>
      <c r="D22" s="12"/>
      <c r="E22" s="12"/>
      <c r="F22" s="12"/>
      <c r="G22" s="2"/>
      <c r="H22" s="12"/>
      <c r="I22" s="12"/>
      <c r="J22" s="12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 x14ac:dyDescent="0.5">
      <c r="A23" s="19"/>
      <c r="B23" s="14"/>
      <c r="C23" s="15"/>
      <c r="D23" s="15"/>
      <c r="E23" s="15"/>
      <c r="F23" s="15"/>
      <c r="G23" s="36"/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61"/>
  <sheetViews>
    <sheetView topLeftCell="A344" workbookViewId="0">
      <selection activeCell="A357" sqref="A357"/>
    </sheetView>
  </sheetViews>
  <sheetFormatPr defaultColWidth="9.234375" defaultRowHeight="14.25" x14ac:dyDescent="0.4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8" width="10.46875" style="61" customWidth="1"/>
    <col min="9" max="16384" width="9.234375" style="61"/>
  </cols>
  <sheetData>
    <row r="1" spans="1:20" x14ac:dyDescent="0.45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 x14ac:dyDescent="0.45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 x14ac:dyDescent="0.45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 x14ac:dyDescent="0.45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 x14ac:dyDescent="0.45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 x14ac:dyDescent="0.45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 x14ac:dyDescent="0.45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 x14ac:dyDescent="0.45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 x14ac:dyDescent="0.45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 x14ac:dyDescent="0.45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 x14ac:dyDescent="0.45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 x14ac:dyDescent="0.45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 x14ac:dyDescent="0.45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 x14ac:dyDescent="0.45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 x14ac:dyDescent="0.45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 x14ac:dyDescent="0.45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 x14ac:dyDescent="0.45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 x14ac:dyDescent="0.45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 x14ac:dyDescent="0.45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 x14ac:dyDescent="0.45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 x14ac:dyDescent="0.45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 x14ac:dyDescent="0.45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 x14ac:dyDescent="0.45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 x14ac:dyDescent="0.45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 x14ac:dyDescent="0.45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 x14ac:dyDescent="0.45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 x14ac:dyDescent="0.45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 x14ac:dyDescent="0.45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 x14ac:dyDescent="0.45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 x14ac:dyDescent="0.45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 x14ac:dyDescent="0.45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 x14ac:dyDescent="0.45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 x14ac:dyDescent="0.45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 x14ac:dyDescent="0.45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 x14ac:dyDescent="0.45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 x14ac:dyDescent="0.45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 x14ac:dyDescent="0.45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 x14ac:dyDescent="0.45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 x14ac:dyDescent="0.45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 x14ac:dyDescent="0.45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 x14ac:dyDescent="0.45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 x14ac:dyDescent="0.45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 x14ac:dyDescent="0.45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 x14ac:dyDescent="0.45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 x14ac:dyDescent="0.45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 x14ac:dyDescent="0.45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 x14ac:dyDescent="0.45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 x14ac:dyDescent="0.45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 x14ac:dyDescent="0.45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 x14ac:dyDescent="0.45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 x14ac:dyDescent="0.45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 x14ac:dyDescent="0.45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 x14ac:dyDescent="0.45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 x14ac:dyDescent="0.45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 x14ac:dyDescent="0.45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 x14ac:dyDescent="0.45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 x14ac:dyDescent="0.45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 x14ac:dyDescent="0.45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 x14ac:dyDescent="0.45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 x14ac:dyDescent="0.45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 x14ac:dyDescent="0.45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 x14ac:dyDescent="0.45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 x14ac:dyDescent="0.45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 x14ac:dyDescent="0.45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 x14ac:dyDescent="0.45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 x14ac:dyDescent="0.45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 x14ac:dyDescent="0.45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 x14ac:dyDescent="0.45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 x14ac:dyDescent="0.45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 x14ac:dyDescent="0.45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 x14ac:dyDescent="0.45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 x14ac:dyDescent="0.45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 x14ac:dyDescent="0.45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 x14ac:dyDescent="0.45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 x14ac:dyDescent="0.45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 x14ac:dyDescent="0.45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 x14ac:dyDescent="0.45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 x14ac:dyDescent="0.45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 x14ac:dyDescent="0.45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 x14ac:dyDescent="0.45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 x14ac:dyDescent="0.45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 x14ac:dyDescent="0.45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 x14ac:dyDescent="0.45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 x14ac:dyDescent="0.45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 x14ac:dyDescent="0.45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 x14ac:dyDescent="0.45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 x14ac:dyDescent="0.45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 x14ac:dyDescent="0.45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 x14ac:dyDescent="0.45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 x14ac:dyDescent="0.45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 x14ac:dyDescent="0.45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 x14ac:dyDescent="0.45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 x14ac:dyDescent="0.45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 x14ac:dyDescent="0.45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 x14ac:dyDescent="0.45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 x14ac:dyDescent="0.45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 x14ac:dyDescent="0.45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 x14ac:dyDescent="0.45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 x14ac:dyDescent="0.45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 x14ac:dyDescent="0.45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 x14ac:dyDescent="0.45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 x14ac:dyDescent="0.45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 x14ac:dyDescent="0.45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 x14ac:dyDescent="0.45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 x14ac:dyDescent="0.45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 x14ac:dyDescent="0.45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 x14ac:dyDescent="0.45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 x14ac:dyDescent="0.45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 x14ac:dyDescent="0.45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 x14ac:dyDescent="0.45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 x14ac:dyDescent="0.45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 x14ac:dyDescent="0.45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 x14ac:dyDescent="0.45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 x14ac:dyDescent="0.45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 x14ac:dyDescent="0.45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 x14ac:dyDescent="0.45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 x14ac:dyDescent="0.45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 x14ac:dyDescent="0.45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 x14ac:dyDescent="0.45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 x14ac:dyDescent="0.45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 x14ac:dyDescent="0.45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 x14ac:dyDescent="0.45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 x14ac:dyDescent="0.45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 x14ac:dyDescent="0.45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 x14ac:dyDescent="0.45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 x14ac:dyDescent="0.45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 x14ac:dyDescent="0.45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 x14ac:dyDescent="0.45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 x14ac:dyDescent="0.45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 x14ac:dyDescent="0.45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 x14ac:dyDescent="0.45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 x14ac:dyDescent="0.45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 x14ac:dyDescent="0.45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 x14ac:dyDescent="0.45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 x14ac:dyDescent="0.45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 x14ac:dyDescent="0.45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 x14ac:dyDescent="0.45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 x14ac:dyDescent="0.45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 x14ac:dyDescent="0.45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 x14ac:dyDescent="0.45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 x14ac:dyDescent="0.45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 x14ac:dyDescent="0.45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 x14ac:dyDescent="0.45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 x14ac:dyDescent="0.45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 x14ac:dyDescent="0.45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 x14ac:dyDescent="0.45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 x14ac:dyDescent="0.45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 x14ac:dyDescent="0.45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 x14ac:dyDescent="0.45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 x14ac:dyDescent="0.45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 x14ac:dyDescent="0.45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 x14ac:dyDescent="0.45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 x14ac:dyDescent="0.45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 x14ac:dyDescent="0.45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 x14ac:dyDescent="0.45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 x14ac:dyDescent="0.45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 x14ac:dyDescent="0.45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 x14ac:dyDescent="0.45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 x14ac:dyDescent="0.45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 x14ac:dyDescent="0.45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 x14ac:dyDescent="0.45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 x14ac:dyDescent="0.45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 x14ac:dyDescent="0.45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 x14ac:dyDescent="0.45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 x14ac:dyDescent="0.45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 x14ac:dyDescent="0.45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 x14ac:dyDescent="0.45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 x14ac:dyDescent="0.45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 x14ac:dyDescent="0.45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 x14ac:dyDescent="0.45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 x14ac:dyDescent="0.45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 x14ac:dyDescent="0.45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 x14ac:dyDescent="0.45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 x14ac:dyDescent="0.45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 x14ac:dyDescent="0.45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 x14ac:dyDescent="0.45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 x14ac:dyDescent="0.45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 x14ac:dyDescent="0.45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 x14ac:dyDescent="0.45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 x14ac:dyDescent="0.45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 x14ac:dyDescent="0.45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 x14ac:dyDescent="0.45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 x14ac:dyDescent="0.45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 x14ac:dyDescent="0.45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 x14ac:dyDescent="0.45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 x14ac:dyDescent="0.45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 x14ac:dyDescent="0.45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 x14ac:dyDescent="0.45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 x14ac:dyDescent="0.45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 x14ac:dyDescent="0.45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 x14ac:dyDescent="0.45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 x14ac:dyDescent="0.45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 x14ac:dyDescent="0.45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 x14ac:dyDescent="0.45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 x14ac:dyDescent="0.45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 x14ac:dyDescent="0.45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 x14ac:dyDescent="0.45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 x14ac:dyDescent="0.45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 x14ac:dyDescent="0.45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 x14ac:dyDescent="0.45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 x14ac:dyDescent="0.45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 x14ac:dyDescent="0.45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 x14ac:dyDescent="0.45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 x14ac:dyDescent="0.45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 x14ac:dyDescent="0.45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 x14ac:dyDescent="0.45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 x14ac:dyDescent="0.45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 x14ac:dyDescent="0.45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 x14ac:dyDescent="0.45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 x14ac:dyDescent="0.45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 x14ac:dyDescent="0.45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 x14ac:dyDescent="0.45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 x14ac:dyDescent="0.45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 x14ac:dyDescent="0.45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 x14ac:dyDescent="0.45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 x14ac:dyDescent="0.45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 x14ac:dyDescent="0.45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 x14ac:dyDescent="0.45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 x14ac:dyDescent="0.45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 x14ac:dyDescent="0.45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 x14ac:dyDescent="0.45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 x14ac:dyDescent="0.45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 x14ac:dyDescent="0.45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 x14ac:dyDescent="0.45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 x14ac:dyDescent="0.45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 x14ac:dyDescent="0.45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 x14ac:dyDescent="0.45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 x14ac:dyDescent="0.45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 x14ac:dyDescent="0.45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 x14ac:dyDescent="0.45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 x14ac:dyDescent="0.45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 x14ac:dyDescent="0.45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 x14ac:dyDescent="0.45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 x14ac:dyDescent="0.45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 x14ac:dyDescent="0.45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 x14ac:dyDescent="0.45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 x14ac:dyDescent="0.45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 x14ac:dyDescent="0.45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 x14ac:dyDescent="0.45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 x14ac:dyDescent="0.45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 x14ac:dyDescent="0.45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 x14ac:dyDescent="0.45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 x14ac:dyDescent="0.45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 x14ac:dyDescent="0.45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 x14ac:dyDescent="0.45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 x14ac:dyDescent="0.45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 x14ac:dyDescent="0.45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 x14ac:dyDescent="0.45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 x14ac:dyDescent="0.45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 x14ac:dyDescent="0.45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 x14ac:dyDescent="0.45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 x14ac:dyDescent="0.45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 x14ac:dyDescent="0.45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 x14ac:dyDescent="0.45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 x14ac:dyDescent="0.45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 x14ac:dyDescent="0.45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 x14ac:dyDescent="0.45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 x14ac:dyDescent="0.45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 x14ac:dyDescent="0.45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 x14ac:dyDescent="0.45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 x14ac:dyDescent="0.45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 x14ac:dyDescent="0.45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 x14ac:dyDescent="0.45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 x14ac:dyDescent="0.45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 x14ac:dyDescent="0.45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 x14ac:dyDescent="0.45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 x14ac:dyDescent="0.45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 x14ac:dyDescent="0.45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 x14ac:dyDescent="0.45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 x14ac:dyDescent="0.45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 x14ac:dyDescent="0.45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 x14ac:dyDescent="0.45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 x14ac:dyDescent="0.45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 x14ac:dyDescent="0.45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 x14ac:dyDescent="0.45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 x14ac:dyDescent="0.45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 x14ac:dyDescent="0.45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 x14ac:dyDescent="0.45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 x14ac:dyDescent="0.45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 x14ac:dyDescent="0.45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 x14ac:dyDescent="0.45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 x14ac:dyDescent="0.45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 x14ac:dyDescent="0.45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 x14ac:dyDescent="0.45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 x14ac:dyDescent="0.45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 x14ac:dyDescent="0.45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 x14ac:dyDescent="0.45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 x14ac:dyDescent="0.45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 x14ac:dyDescent="0.45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 x14ac:dyDescent="0.45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 x14ac:dyDescent="0.45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 x14ac:dyDescent="0.45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 x14ac:dyDescent="0.45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 x14ac:dyDescent="0.45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 x14ac:dyDescent="0.45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 x14ac:dyDescent="0.45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 x14ac:dyDescent="0.45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 x14ac:dyDescent="0.45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 x14ac:dyDescent="0.45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 x14ac:dyDescent="0.45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 x14ac:dyDescent="0.45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 x14ac:dyDescent="0.45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 x14ac:dyDescent="0.45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6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6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 x14ac:dyDescent="0.45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 x14ac:dyDescent="0.45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 x14ac:dyDescent="0.45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 x14ac:dyDescent="0.45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 x14ac:dyDescent="0.45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 x14ac:dyDescent="0.45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 x14ac:dyDescent="0.45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 x14ac:dyDescent="0.45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 x14ac:dyDescent="0.45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 x14ac:dyDescent="0.45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 x14ac:dyDescent="0.45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 x14ac:dyDescent="0.45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 x14ac:dyDescent="0.45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 x14ac:dyDescent="0.45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 x14ac:dyDescent="0.45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 x14ac:dyDescent="0.45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 x14ac:dyDescent="0.45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 x14ac:dyDescent="0.45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 x14ac:dyDescent="0.45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 x14ac:dyDescent="0.45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 x14ac:dyDescent="0.45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6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 x14ac:dyDescent="0.45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 x14ac:dyDescent="0.45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 x14ac:dyDescent="0.45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 x14ac:dyDescent="0.45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6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6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6" si="69">(O328+S328)/(M328+Q328-N328-R328)</f>
        <v>0.32703927492447132</v>
      </c>
    </row>
    <row r="329" spans="1:20" x14ac:dyDescent="0.45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 x14ac:dyDescent="0.45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 x14ac:dyDescent="0.45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 x14ac:dyDescent="0.45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 x14ac:dyDescent="0.45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 x14ac:dyDescent="0.45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 x14ac:dyDescent="0.45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 x14ac:dyDescent="0.45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 x14ac:dyDescent="0.45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 x14ac:dyDescent="0.45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 x14ac:dyDescent="0.45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 x14ac:dyDescent="0.45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 x14ac:dyDescent="0.45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 x14ac:dyDescent="0.45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 x14ac:dyDescent="0.45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 x14ac:dyDescent="0.45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 x14ac:dyDescent="0.45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 x14ac:dyDescent="0.45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 x14ac:dyDescent="0.45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 x14ac:dyDescent="0.45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 x14ac:dyDescent="0.45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 x14ac:dyDescent="0.45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 x14ac:dyDescent="0.45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  <row r="352" spans="1:20" x14ac:dyDescent="0.45">
      <c r="A352" s="116" t="s">
        <v>681</v>
      </c>
      <c r="B352" s="61">
        <v>2015</v>
      </c>
      <c r="C352" s="62">
        <v>2726</v>
      </c>
      <c r="D352" s="61">
        <v>137</v>
      </c>
      <c r="E352" s="63">
        <f t="shared" si="65"/>
        <v>5.0256786500366836E-2</v>
      </c>
      <c r="F352" s="61">
        <v>-811</v>
      </c>
      <c r="G352" s="63">
        <f t="shared" si="67"/>
        <v>-0.29750550256786501</v>
      </c>
      <c r="H352" s="61">
        <v>205</v>
      </c>
      <c r="I352" s="61">
        <v>47</v>
      </c>
      <c r="J352" s="62">
        <f t="shared" si="60"/>
        <v>158</v>
      </c>
      <c r="K352" s="63">
        <f t="shared" si="68"/>
        <v>5.7960381511371971E-2</v>
      </c>
      <c r="L352" s="63">
        <f>J352/ABS(J352)</f>
        <v>1</v>
      </c>
      <c r="M352" s="62">
        <v>2919</v>
      </c>
      <c r="N352" s="61">
        <v>210</v>
      </c>
      <c r="O352" s="62">
        <v>1226</v>
      </c>
      <c r="P352" s="64">
        <f t="shared" si="62"/>
        <v>2.2096247960848285</v>
      </c>
      <c r="Q352" s="62">
        <v>2524</v>
      </c>
      <c r="R352" s="62">
        <v>2110</v>
      </c>
      <c r="S352" s="61">
        <v>76</v>
      </c>
      <c r="T352" s="64">
        <f t="shared" si="69"/>
        <v>0.41690682036503363</v>
      </c>
    </row>
    <row r="353" spans="1:20" x14ac:dyDescent="0.45">
      <c r="A353" s="116" t="s">
        <v>681</v>
      </c>
      <c r="B353" s="61">
        <v>2016</v>
      </c>
      <c r="C353" s="62">
        <v>2318</v>
      </c>
      <c r="D353" s="61">
        <v>323</v>
      </c>
      <c r="E353" s="63">
        <f t="shared" si="65"/>
        <v>0.13934426229508196</v>
      </c>
      <c r="F353" s="61">
        <v>21</v>
      </c>
      <c r="G353" s="63">
        <f t="shared" si="67"/>
        <v>9.0595340811044003E-3</v>
      </c>
      <c r="H353" s="61">
        <v>-358</v>
      </c>
      <c r="I353" s="61">
        <v>45</v>
      </c>
      <c r="J353" s="62">
        <f t="shared" si="60"/>
        <v>-403</v>
      </c>
      <c r="K353" s="63">
        <f t="shared" si="68"/>
        <v>-0.17385677308024158</v>
      </c>
      <c r="L353" s="63">
        <f>J353/ABS(J352)</f>
        <v>-2.5506329113924049</v>
      </c>
      <c r="M353" s="62">
        <v>2280</v>
      </c>
      <c r="N353" s="61">
        <v>172</v>
      </c>
      <c r="O353" s="61">
        <v>496</v>
      </c>
      <c r="P353" s="64">
        <f t="shared" si="62"/>
        <v>4.25</v>
      </c>
      <c r="Q353" s="62">
        <v>2368</v>
      </c>
      <c r="R353" s="62">
        <v>2073</v>
      </c>
      <c r="S353" s="61">
        <v>125</v>
      </c>
      <c r="T353" s="64">
        <f t="shared" si="69"/>
        <v>0.25842696629213485</v>
      </c>
    </row>
    <row r="354" spans="1:20" x14ac:dyDescent="0.45">
      <c r="A354" s="116" t="s">
        <v>681</v>
      </c>
      <c r="B354" s="61">
        <v>2017</v>
      </c>
      <c r="C354" s="117">
        <v>2409</v>
      </c>
      <c r="D354" s="61">
        <v>596</v>
      </c>
      <c r="E354" s="63">
        <f t="shared" si="65"/>
        <v>0.24740556247405562</v>
      </c>
      <c r="F354" s="61">
        <v>521</v>
      </c>
      <c r="G354" s="63">
        <f t="shared" si="67"/>
        <v>0.21627231216272313</v>
      </c>
      <c r="H354" s="61">
        <v>571</v>
      </c>
      <c r="I354" s="61">
        <v>39</v>
      </c>
      <c r="J354" s="62">
        <f t="shared" si="60"/>
        <v>532</v>
      </c>
      <c r="K354" s="63">
        <f t="shared" si="68"/>
        <v>0.22083852220838524</v>
      </c>
      <c r="L354" s="63">
        <f>J354/ABS(J352)</f>
        <v>3.3670886075949369</v>
      </c>
      <c r="M354" s="62">
        <v>2364</v>
      </c>
      <c r="N354" s="61">
        <v>170</v>
      </c>
      <c r="O354" s="61">
        <v>421</v>
      </c>
      <c r="P354" s="64">
        <f t="shared" si="62"/>
        <v>5.2114014251781473</v>
      </c>
      <c r="Q354" s="62">
        <v>2344</v>
      </c>
      <c r="R354" s="62">
        <v>2089</v>
      </c>
      <c r="S354" s="61">
        <v>146</v>
      </c>
      <c r="T354" s="64">
        <f t="shared" si="69"/>
        <v>0.23152307064107799</v>
      </c>
    </row>
    <row r="355" spans="1:20" x14ac:dyDescent="0.45">
      <c r="A355" s="116" t="s">
        <v>681</v>
      </c>
      <c r="B355" s="61">
        <v>2018</v>
      </c>
      <c r="C355" s="62">
        <v>2866</v>
      </c>
      <c r="D355" s="61">
        <v>710</v>
      </c>
      <c r="E355" s="63">
        <f t="shared" si="65"/>
        <v>0.24773203070481509</v>
      </c>
      <c r="F355" s="61">
        <v>-179</v>
      </c>
      <c r="G355" s="63">
        <f t="shared" si="67"/>
        <v>-6.2456385205861831E-2</v>
      </c>
      <c r="H355" s="61">
        <v>597</v>
      </c>
      <c r="I355" s="61">
        <v>76</v>
      </c>
      <c r="J355" s="62">
        <f t="shared" si="60"/>
        <v>521</v>
      </c>
      <c r="K355" s="63">
        <f t="shared" si="68"/>
        <v>0.18178646196789952</v>
      </c>
      <c r="L355" s="63">
        <f>J355/ABS(J352)</f>
        <v>3.2974683544303796</v>
      </c>
      <c r="M355" s="62">
        <v>1395</v>
      </c>
      <c r="N355" s="61">
        <v>276</v>
      </c>
      <c r="O355" s="61">
        <v>637</v>
      </c>
      <c r="P355" s="64">
        <f t="shared" si="62"/>
        <v>1.7566718995290425</v>
      </c>
      <c r="Q355" s="62">
        <v>8621</v>
      </c>
      <c r="R355" s="62">
        <v>8180</v>
      </c>
      <c r="S355" s="62">
        <v>2074</v>
      </c>
      <c r="T355" s="64">
        <f t="shared" si="69"/>
        <v>1.7378205128205129</v>
      </c>
    </row>
    <row r="356" spans="1:20" x14ac:dyDescent="0.45">
      <c r="A356" s="116" t="s">
        <v>681</v>
      </c>
      <c r="B356" s="61">
        <v>2019</v>
      </c>
      <c r="C356" s="62">
        <v>2699</v>
      </c>
      <c r="D356" s="61">
        <v>456</v>
      </c>
      <c r="E356" s="63">
        <f t="shared" si="65"/>
        <v>0.16895146350500184</v>
      </c>
      <c r="F356" s="62">
        <v>1584</v>
      </c>
      <c r="G356" s="63">
        <f t="shared" si="67"/>
        <v>0.58688403112263798</v>
      </c>
      <c r="H356" s="61">
        <v>360</v>
      </c>
      <c r="I356" s="61">
        <v>82</v>
      </c>
      <c r="J356" s="62">
        <f t="shared" si="60"/>
        <v>278</v>
      </c>
      <c r="K356" s="63">
        <f t="shared" si="68"/>
        <v>0.10300111152278622</v>
      </c>
      <c r="L356" s="63">
        <f>J356/ABS(J352)</f>
        <v>1.759493670886076</v>
      </c>
      <c r="M356" s="62">
        <v>1537</v>
      </c>
      <c r="N356" s="61">
        <v>323</v>
      </c>
      <c r="O356" s="61">
        <v>710</v>
      </c>
      <c r="P356" s="64">
        <f t="shared" si="62"/>
        <v>1.7098591549295774</v>
      </c>
      <c r="Q356" s="62">
        <v>9596</v>
      </c>
      <c r="R356" s="62">
        <v>8380</v>
      </c>
      <c r="S356" s="62">
        <v>1744</v>
      </c>
      <c r="T356" s="64">
        <f t="shared" si="69"/>
        <v>1.0098765432098766</v>
      </c>
    </row>
    <row r="358" spans="1:20" x14ac:dyDescent="0.45">
      <c r="L358" s="62"/>
      <c r="O358" s="62"/>
    </row>
    <row r="360" spans="1:20" x14ac:dyDescent="0.45">
      <c r="O360" s="62"/>
    </row>
    <row r="361" spans="1:20" x14ac:dyDescent="0.45">
      <c r="O361" s="6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3"/>
  <sheetViews>
    <sheetView tabSelected="1" topLeftCell="A57" workbookViewId="0">
      <selection activeCell="A69" sqref="A69"/>
    </sheetView>
  </sheetViews>
  <sheetFormatPr defaultRowHeight="15" x14ac:dyDescent="0.5"/>
  <sheetData>
    <row r="1" spans="1:20" x14ac:dyDescent="0.5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 x14ac:dyDescent="0.5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 x14ac:dyDescent="0.5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 x14ac:dyDescent="0.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 x14ac:dyDescent="0.5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 x14ac:dyDescent="0.5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 x14ac:dyDescent="0.5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 x14ac:dyDescent="0.5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 x14ac:dyDescent="0.5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 x14ac:dyDescent="0.5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 x14ac:dyDescent="0.5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 x14ac:dyDescent="0.5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 x14ac:dyDescent="0.5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 x14ac:dyDescent="0.5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 x14ac:dyDescent="0.5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 x14ac:dyDescent="0.5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 x14ac:dyDescent="0.5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 x14ac:dyDescent="0.5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 x14ac:dyDescent="0.5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 x14ac:dyDescent="0.5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 x14ac:dyDescent="0.5">
      <c r="D25" s="60"/>
      <c r="F25" s="60"/>
      <c r="H25" s="60"/>
    </row>
    <row r="26" spans="1:20" x14ac:dyDescent="0.5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 x14ac:dyDescent="0.5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 x14ac:dyDescent="0.5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 x14ac:dyDescent="0.5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 x14ac:dyDescent="0.5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 x14ac:dyDescent="0.5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 x14ac:dyDescent="0.5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 x14ac:dyDescent="0.5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 x14ac:dyDescent="0.5">
      <c r="B35" s="60"/>
      <c r="C35" s="60"/>
    </row>
    <row r="36" spans="1:20" x14ac:dyDescent="0.5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 x14ac:dyDescent="0.5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 x14ac:dyDescent="0.5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 x14ac:dyDescent="0.5">
      <c r="A39" s="60"/>
      <c r="B39" s="60"/>
      <c r="C39" s="60"/>
      <c r="D39" s="60"/>
      <c r="E39" s="60"/>
    </row>
    <row r="40" spans="1:20" x14ac:dyDescent="0.5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 x14ac:dyDescent="0.5">
      <c r="A42" s="60" t="s">
        <v>126</v>
      </c>
      <c r="B42" s="60">
        <v>3854</v>
      </c>
      <c r="C42" s="60">
        <v>5919</v>
      </c>
      <c r="D42" s="60">
        <v>14664</v>
      </c>
      <c r="E42" s="60">
        <v>16440</v>
      </c>
      <c r="F42" s="60">
        <v>5355</v>
      </c>
      <c r="G42" s="60" cm="1">
        <f t="array" ref="G42:P42">_xlfn.FORECAST.LINEAR($G$1:$P$1,B42:F42,$B$1:$F$1)</f>
        <v>13303.3</v>
      </c>
      <c r="H42">
        <v>14655.6</v>
      </c>
      <c r="I42">
        <v>16007.9</v>
      </c>
      <c r="J42">
        <v>17360.199999999997</v>
      </c>
      <c r="K42">
        <v>18712.5</v>
      </c>
      <c r="L42">
        <v>20064.8</v>
      </c>
      <c r="M42">
        <v>21417.1</v>
      </c>
      <c r="N42">
        <v>22769.399999999998</v>
      </c>
      <c r="O42">
        <v>24121.7</v>
      </c>
      <c r="P42">
        <v>25474</v>
      </c>
      <c r="Q42" s="60">
        <f t="shared" ref="Q42:Q46" si="13">SUM(G42:P42)</f>
        <v>193886.5</v>
      </c>
      <c r="R42" s="60">
        <f>161.4*1000</f>
        <v>161400</v>
      </c>
      <c r="S42" s="46">
        <f t="shared" ref="S42:S46" si="14">Q42/R42</f>
        <v>1.2012794299876084</v>
      </c>
    </row>
    <row r="43" spans="1:20" x14ac:dyDescent="0.5">
      <c r="A43" s="60" t="s">
        <v>369</v>
      </c>
      <c r="B43" s="60">
        <v>-1921</v>
      </c>
      <c r="C43" s="60">
        <v>666</v>
      </c>
      <c r="D43" s="60">
        <v>1397</v>
      </c>
      <c r="E43" s="60">
        <v>2694</v>
      </c>
      <c r="F43" s="60">
        <v>1020</v>
      </c>
      <c r="G43" s="60" cm="1">
        <f t="array" ref="G43:P43">_xlfn.FORECAST.LINEAR($G$1:$P$1,B43:F43,$B$1:$F$1)</f>
        <v>3144.2</v>
      </c>
      <c r="H43">
        <v>3935.2</v>
      </c>
      <c r="I43">
        <v>4726.2</v>
      </c>
      <c r="J43">
        <v>5517.2</v>
      </c>
      <c r="K43">
        <v>6308.2</v>
      </c>
      <c r="L43">
        <v>7099.2</v>
      </c>
      <c r="M43">
        <v>7890.2</v>
      </c>
      <c r="N43">
        <v>8681.2000000000007</v>
      </c>
      <c r="O43">
        <v>9472.2000000000007</v>
      </c>
      <c r="P43">
        <v>10263.200000000001</v>
      </c>
      <c r="Q43" s="60">
        <f t="shared" si="13"/>
        <v>67037</v>
      </c>
      <c r="R43" s="60">
        <f>12.75*1000</f>
        <v>12750</v>
      </c>
      <c r="S43" s="46">
        <f t="shared" si="14"/>
        <v>5.2578039215686276</v>
      </c>
    </row>
    <row r="44" spans="1:20" x14ac:dyDescent="0.5">
      <c r="A44" s="60" t="s">
        <v>128</v>
      </c>
      <c r="B44" s="60">
        <v>-51</v>
      </c>
      <c r="C44" s="60">
        <v>119</v>
      </c>
      <c r="D44" s="60">
        <v>1816</v>
      </c>
      <c r="E44" s="60">
        <v>4934</v>
      </c>
      <c r="F44" s="60">
        <v>935</v>
      </c>
      <c r="G44" s="60" cm="1">
        <f t="array" ref="G44:P44">_xlfn.FORECAST.LINEAR($G$1:$P$1,B44:F44,$B$1:$F$1)</f>
        <v>3586.7</v>
      </c>
      <c r="H44">
        <v>4265.3999999999996</v>
      </c>
      <c r="I44">
        <v>4944.0999999999995</v>
      </c>
      <c r="J44">
        <v>5622.7999999999993</v>
      </c>
      <c r="K44">
        <v>6301.4999999999991</v>
      </c>
      <c r="L44">
        <v>6980.1999999999989</v>
      </c>
      <c r="M44">
        <v>7658.9</v>
      </c>
      <c r="N44">
        <v>8337.5999999999985</v>
      </c>
      <c r="O44">
        <v>9016.2999999999993</v>
      </c>
      <c r="P44">
        <v>9694.9999999999982</v>
      </c>
      <c r="Q44" s="60">
        <f t="shared" si="13"/>
        <v>66408.5</v>
      </c>
      <c r="R44" s="60">
        <f>23.97*1000</f>
        <v>23970</v>
      </c>
      <c r="S44" s="46">
        <f t="shared" si="14"/>
        <v>2.7704839382561537</v>
      </c>
    </row>
    <row r="45" spans="1:20" x14ac:dyDescent="0.5">
      <c r="A45" s="60" t="s">
        <v>370</v>
      </c>
      <c r="B45" s="60">
        <v>-188</v>
      </c>
      <c r="C45" s="60">
        <v>-131</v>
      </c>
      <c r="D45" s="60">
        <v>1071</v>
      </c>
      <c r="E45" s="60">
        <v>600</v>
      </c>
      <c r="F45" s="60">
        <v>1584</v>
      </c>
      <c r="G45" s="60" cm="1">
        <f t="array" ref="G45:P45">_xlfn.FORECAST.LINEAR($G$1:$P$1,B45:F45,$B$1:$F$1)</f>
        <v>1869.7</v>
      </c>
      <c r="H45">
        <v>2297.1999999999998</v>
      </c>
      <c r="I45">
        <v>2724.7</v>
      </c>
      <c r="J45">
        <v>3152.2</v>
      </c>
      <c r="K45">
        <v>3579.7</v>
      </c>
      <c r="L45">
        <v>4007.2</v>
      </c>
      <c r="M45">
        <v>4434.7</v>
      </c>
      <c r="N45">
        <v>4862.2</v>
      </c>
      <c r="O45">
        <v>5289.7</v>
      </c>
      <c r="P45">
        <v>5717.2</v>
      </c>
      <c r="Q45" s="60">
        <f t="shared" si="13"/>
        <v>37934.5</v>
      </c>
      <c r="R45" s="60">
        <f>3.69*1000</f>
        <v>3690</v>
      </c>
      <c r="S45" s="46">
        <f t="shared" si="14"/>
        <v>10.280352303523035</v>
      </c>
      <c r="T45" s="60"/>
    </row>
    <row r="46" spans="1:20" x14ac:dyDescent="0.5">
      <c r="A46" s="60" t="s">
        <v>371</v>
      </c>
      <c r="B46" s="60">
        <v>3679</v>
      </c>
      <c r="C46" s="60">
        <v>-1501</v>
      </c>
      <c r="D46" s="60">
        <v>14805</v>
      </c>
      <c r="E46" s="60">
        <v>30074</v>
      </c>
      <c r="F46" s="60">
        <v>19208</v>
      </c>
      <c r="G46" s="60" cm="1">
        <f t="array" ref="G46:P46">_xlfn.FORECAST.LINEAR($G$1:$P$1,B46:F46,$B$1:$F$1)</f>
        <v>32042.9</v>
      </c>
      <c r="H46">
        <v>38306.199999999997</v>
      </c>
      <c r="I46">
        <v>44569.5</v>
      </c>
      <c r="J46">
        <v>50832.800000000003</v>
      </c>
      <c r="K46">
        <v>57096.1</v>
      </c>
      <c r="L46">
        <v>63359.4</v>
      </c>
      <c r="M46">
        <v>69622.700000000012</v>
      </c>
      <c r="N46">
        <v>75886</v>
      </c>
      <c r="O46">
        <v>82149.299999999988</v>
      </c>
      <c r="P46">
        <v>88412.6</v>
      </c>
      <c r="Q46" s="60">
        <f t="shared" si="13"/>
        <v>602277.5</v>
      </c>
      <c r="R46" s="60">
        <f>131.2 * 1000</f>
        <v>131200</v>
      </c>
      <c r="S46" s="46">
        <f t="shared" si="14"/>
        <v>4.5905297256097564</v>
      </c>
      <c r="T46" s="60"/>
    </row>
    <row r="47" spans="1:20" x14ac:dyDescent="0.5">
      <c r="B47" s="60"/>
      <c r="D47" s="60"/>
      <c r="E47" s="60"/>
    </row>
    <row r="48" spans="1:20" x14ac:dyDescent="0.5">
      <c r="A48" s="60" t="s">
        <v>292</v>
      </c>
      <c r="B48" s="60">
        <v>194</v>
      </c>
      <c r="C48" s="60">
        <v>156</v>
      </c>
      <c r="D48" s="60">
        <v>235</v>
      </c>
      <c r="E48" s="60">
        <v>331</v>
      </c>
      <c r="F48" s="60">
        <v>517</v>
      </c>
      <c r="G48" s="60" cm="1">
        <f t="array" ref="G48:P48">_xlfn.FORECAST.LINEAR($G$1:$P$1,B48:F48,$B$1:$F$1)</f>
        <v>532.9</v>
      </c>
      <c r="H48">
        <v>615</v>
      </c>
      <c r="I48">
        <v>697.1</v>
      </c>
      <c r="J48">
        <v>779.2</v>
      </c>
      <c r="K48">
        <v>861.30000000000007</v>
      </c>
      <c r="L48">
        <v>943.4</v>
      </c>
      <c r="M48">
        <v>1025.5</v>
      </c>
      <c r="N48">
        <v>1107.5999999999999</v>
      </c>
      <c r="O48">
        <v>1189.6999999999998</v>
      </c>
      <c r="P48">
        <v>1271.8</v>
      </c>
      <c r="Q48" s="60">
        <f t="shared" ref="Q48:Q54" si="15">SUM(G48:P48)</f>
        <v>9023.5</v>
      </c>
      <c r="R48" s="60">
        <f>21.5*1000</f>
        <v>21500</v>
      </c>
      <c r="S48" s="46">
        <f t="shared" ref="S48:S54" si="16">Q48/R48</f>
        <v>0.41969767441860467</v>
      </c>
    </row>
    <row r="49" spans="1:19" x14ac:dyDescent="0.5">
      <c r="A49" s="60" t="s">
        <v>229</v>
      </c>
      <c r="B49" s="60">
        <v>1187</v>
      </c>
      <c r="C49" s="60">
        <v>-2649</v>
      </c>
      <c r="D49" s="60">
        <v>3419</v>
      </c>
      <c r="E49" s="60">
        <v>8521</v>
      </c>
      <c r="F49" s="60">
        <v>3409</v>
      </c>
      <c r="G49" s="60" cm="1">
        <f t="array" ref="G49:P49">_xlfn.FORECAST.LINEAR($G$1:$P$1,B49:F49,$B$1:$F$1)</f>
        <v>7461.6</v>
      </c>
      <c r="H49">
        <v>9023</v>
      </c>
      <c r="I49">
        <v>10584.4</v>
      </c>
      <c r="J49">
        <v>12145.8</v>
      </c>
      <c r="K49">
        <v>13707.199999999999</v>
      </c>
      <c r="L49">
        <v>15268.6</v>
      </c>
      <c r="M49">
        <v>16830.000000000004</v>
      </c>
      <c r="N49">
        <v>18391.400000000001</v>
      </c>
      <c r="O49">
        <v>19952.800000000003</v>
      </c>
      <c r="P49">
        <v>21514.2</v>
      </c>
      <c r="Q49" s="60">
        <f t="shared" si="15"/>
        <v>144879</v>
      </c>
      <c r="R49" s="60">
        <f>40.01*1000</f>
        <v>40010</v>
      </c>
      <c r="S49" s="46">
        <f t="shared" si="16"/>
        <v>3.6210697325668582</v>
      </c>
    </row>
    <row r="50" spans="1:19" x14ac:dyDescent="0.5">
      <c r="A50" s="60" t="s">
        <v>174</v>
      </c>
      <c r="B50" s="60">
        <v>-42</v>
      </c>
      <c r="C50" s="60">
        <v>68</v>
      </c>
      <c r="D50" s="60">
        <v>21</v>
      </c>
      <c r="E50" s="60">
        <v>67</v>
      </c>
      <c r="F50" s="60">
        <v>24</v>
      </c>
      <c r="G50" s="60" cm="1">
        <f t="array" ref="G50:P50">_xlfn.FORECAST.LINEAR($G$1:$P$1,B50:F50,$B$1:$F$1)</f>
        <v>66.900000000000006</v>
      </c>
      <c r="H50">
        <v>80</v>
      </c>
      <c r="I50">
        <v>93.1</v>
      </c>
      <c r="J50">
        <v>106.19999999999999</v>
      </c>
      <c r="K50">
        <v>119.30000000000001</v>
      </c>
      <c r="L50">
        <v>132.4</v>
      </c>
      <c r="M50">
        <v>145.5</v>
      </c>
      <c r="N50">
        <v>158.6</v>
      </c>
      <c r="O50">
        <v>171.70000000000002</v>
      </c>
      <c r="P50">
        <v>184.8</v>
      </c>
      <c r="Q50" s="60">
        <f t="shared" si="15"/>
        <v>1258.5</v>
      </c>
      <c r="R50" s="60">
        <f>7.67*1000</f>
        <v>7670</v>
      </c>
      <c r="S50" s="46">
        <f t="shared" si="16"/>
        <v>0.16408083441981747</v>
      </c>
    </row>
    <row r="51" spans="1:19" x14ac:dyDescent="0.5">
      <c r="A51" s="60" t="s">
        <v>62</v>
      </c>
      <c r="B51" s="60">
        <v>-9</v>
      </c>
      <c r="C51" s="60">
        <v>-2</v>
      </c>
      <c r="D51" s="60">
        <v>102</v>
      </c>
      <c r="E51" s="60">
        <v>234</v>
      </c>
      <c r="F51" s="60">
        <v>404</v>
      </c>
      <c r="G51" s="60" cm="1">
        <f t="array" ref="G51:P51">_xlfn.FORECAST.LINEAR($G$1:$P$1,B51:F51,$B$1:$F$1)</f>
        <v>464.40000000000003</v>
      </c>
      <c r="H51">
        <v>570.59999999999991</v>
      </c>
      <c r="I51">
        <v>676.8</v>
      </c>
      <c r="J51">
        <v>783</v>
      </c>
      <c r="K51">
        <v>889.2</v>
      </c>
      <c r="L51">
        <v>995.40000000000009</v>
      </c>
      <c r="M51">
        <v>1101.6000000000001</v>
      </c>
      <c r="N51">
        <v>1207.8000000000002</v>
      </c>
      <c r="O51">
        <v>1314</v>
      </c>
      <c r="P51">
        <v>1420.2</v>
      </c>
      <c r="Q51" s="60">
        <f t="shared" si="15"/>
        <v>9423</v>
      </c>
      <c r="R51" s="60">
        <f>16.49*1000</f>
        <v>16490</v>
      </c>
      <c r="S51" s="46">
        <f t="shared" si="16"/>
        <v>0.57143723468768948</v>
      </c>
    </row>
    <row r="52" spans="1:19" x14ac:dyDescent="0.5">
      <c r="A52" s="60" t="s">
        <v>123</v>
      </c>
      <c r="B52" s="60">
        <v>1243</v>
      </c>
      <c r="C52" s="60">
        <v>879</v>
      </c>
      <c r="D52" s="60">
        <v>1369</v>
      </c>
      <c r="E52" s="60">
        <v>1988</v>
      </c>
      <c r="F52" s="60">
        <v>2169</v>
      </c>
      <c r="G52" s="60" cm="1">
        <f t="array" ref="G52:P52">_xlfn.FORECAST.LINEAR($G$1:$P$1,B52:F52,$B$1:$F$1)</f>
        <v>2417.9</v>
      </c>
      <c r="H52">
        <v>2714</v>
      </c>
      <c r="I52">
        <v>3010.1</v>
      </c>
      <c r="J52">
        <v>3306.2</v>
      </c>
      <c r="K52">
        <v>3602.2999999999997</v>
      </c>
      <c r="L52">
        <v>3898.4</v>
      </c>
      <c r="M52">
        <v>4194.5</v>
      </c>
      <c r="N52">
        <v>4490.6000000000004</v>
      </c>
      <c r="O52">
        <v>4786.7000000000007</v>
      </c>
      <c r="P52" s="60">
        <v>5082.8</v>
      </c>
      <c r="Q52" s="60">
        <f t="shared" si="15"/>
        <v>37503.5</v>
      </c>
      <c r="R52" s="60">
        <f>60.59*1000</f>
        <v>60590</v>
      </c>
      <c r="S52" s="46">
        <f t="shared" si="16"/>
        <v>0.61897177752104304</v>
      </c>
    </row>
    <row r="53" spans="1:19" x14ac:dyDescent="0.5">
      <c r="A53" s="60" t="s">
        <v>365</v>
      </c>
      <c r="B53" s="60">
        <v>1081</v>
      </c>
      <c r="C53" s="60">
        <v>2019</v>
      </c>
      <c r="D53" s="60">
        <v>2058</v>
      </c>
      <c r="E53" s="60">
        <v>1659</v>
      </c>
      <c r="F53" s="60">
        <v>1715</v>
      </c>
      <c r="G53" s="60" cm="1">
        <f t="array" ref="G53:P53">_xlfn.FORECAST.LINEAR($G$1:$P$1,B53:F53,$B$1:$F$1)</f>
        <v>1978.8</v>
      </c>
      <c r="H53">
        <v>2069.6</v>
      </c>
      <c r="I53">
        <v>2160.4</v>
      </c>
      <c r="J53">
        <v>2251.1999999999998</v>
      </c>
      <c r="K53">
        <v>2342</v>
      </c>
      <c r="L53">
        <v>2432.8000000000002</v>
      </c>
      <c r="M53">
        <v>2523.6</v>
      </c>
      <c r="N53">
        <v>2614.3999999999996</v>
      </c>
      <c r="O53">
        <v>2705.2</v>
      </c>
      <c r="P53">
        <v>2796</v>
      </c>
      <c r="Q53" s="60">
        <f t="shared" si="15"/>
        <v>23874</v>
      </c>
      <c r="R53" s="60">
        <f>40.64*1000</f>
        <v>40640</v>
      </c>
      <c r="S53" s="46">
        <f t="shared" si="16"/>
        <v>0.58745078740157475</v>
      </c>
    </row>
    <row r="54" spans="1:19" x14ac:dyDescent="0.5">
      <c r="A54" s="60" t="s">
        <v>366</v>
      </c>
      <c r="B54" s="60">
        <v>972</v>
      </c>
      <c r="C54" s="60">
        <v>1130</v>
      </c>
      <c r="D54" s="60">
        <v>1260</v>
      </c>
      <c r="E54" s="60">
        <v>1585</v>
      </c>
      <c r="F54" s="60">
        <v>1428</v>
      </c>
      <c r="G54" s="60" cm="1">
        <f t="array" ref="G54:P54">_xlfn.FORECAST.LINEAR($G$1:$P$1,B54:F54,$B$1:$F$1)</f>
        <v>1685.1</v>
      </c>
      <c r="H54" s="60">
        <v>1821.8</v>
      </c>
      <c r="I54" s="60">
        <v>1958.5</v>
      </c>
      <c r="J54" s="60">
        <v>2095.1999999999998</v>
      </c>
      <c r="K54" s="60">
        <v>2231.9</v>
      </c>
      <c r="L54" s="60">
        <v>2368.6</v>
      </c>
      <c r="M54" s="60">
        <v>2505.3000000000002</v>
      </c>
      <c r="N54" s="60">
        <v>2642</v>
      </c>
      <c r="O54" s="60">
        <v>2778.7</v>
      </c>
      <c r="P54" s="60">
        <v>2915.4</v>
      </c>
      <c r="Q54" s="60">
        <f t="shared" si="15"/>
        <v>23002.500000000004</v>
      </c>
      <c r="R54" s="60">
        <f>26.05*1000</f>
        <v>26050</v>
      </c>
      <c r="S54" s="46">
        <f t="shared" si="16"/>
        <v>0.883013435700576</v>
      </c>
    </row>
    <row r="55" spans="1:19" x14ac:dyDescent="0.5">
      <c r="C55" s="60"/>
    </row>
    <row r="56" spans="1:19" x14ac:dyDescent="0.5">
      <c r="A56" s="60" t="s">
        <v>185</v>
      </c>
      <c r="B56" s="60">
        <v>4674</v>
      </c>
      <c r="C56" s="60">
        <v>2181</v>
      </c>
      <c r="D56" s="60">
        <v>3617</v>
      </c>
      <c r="E56" s="60">
        <v>4420</v>
      </c>
      <c r="F56" s="60">
        <v>6627</v>
      </c>
      <c r="G56" s="60" cm="1">
        <f t="array" ref="G56:P56">_xlfn.FORECAST.LINEAR($G$1:$P$1,B56:F56,$B$1:$F$1)</f>
        <v>6147.3</v>
      </c>
      <c r="H56" s="60">
        <v>6761.8</v>
      </c>
      <c r="I56" s="60">
        <v>7376.3</v>
      </c>
      <c r="J56" s="60">
        <v>7990.8</v>
      </c>
      <c r="K56" s="60">
        <v>8605.2999999999993</v>
      </c>
      <c r="L56" s="60">
        <v>9219.7999999999993</v>
      </c>
      <c r="M56" s="60">
        <v>9834.2999999999993</v>
      </c>
      <c r="N56" s="60">
        <v>10448.799999999999</v>
      </c>
      <c r="O56" s="60">
        <v>11063.3</v>
      </c>
      <c r="P56" s="60">
        <v>11677.8</v>
      </c>
      <c r="Q56" s="60">
        <f t="shared" ref="Q56:Q63" si="17">SUM(G56:P56)</f>
        <v>89125.500000000015</v>
      </c>
      <c r="R56" s="60">
        <f>74.34*1000</f>
        <v>74340</v>
      </c>
      <c r="S56" s="46">
        <f t="shared" ref="S56:S63" si="18">Q56/R56</f>
        <v>1.1988902340597258</v>
      </c>
    </row>
    <row r="57" spans="1:19" x14ac:dyDescent="0.5">
      <c r="A57" s="60" t="s">
        <v>368</v>
      </c>
      <c r="B57" s="60">
        <v>43</v>
      </c>
      <c r="C57" s="60">
        <v>211</v>
      </c>
      <c r="D57" s="60">
        <v>396</v>
      </c>
      <c r="E57" s="60">
        <v>449</v>
      </c>
      <c r="F57" s="60">
        <v>756</v>
      </c>
      <c r="G57" s="60" cm="1">
        <f t="array" ref="G57:P57">_xlfn.FORECAST.LINEAR($G$1:$P$1,B57:F57,$B$1:$F$1)</f>
        <v>870.2</v>
      </c>
      <c r="H57">
        <v>1036.5999999999999</v>
      </c>
      <c r="I57">
        <v>1203</v>
      </c>
      <c r="J57">
        <v>1369.4</v>
      </c>
      <c r="K57">
        <v>1535.8</v>
      </c>
      <c r="L57">
        <v>1702.2</v>
      </c>
      <c r="M57">
        <v>1868.6000000000001</v>
      </c>
      <c r="N57">
        <v>2035.0000000000002</v>
      </c>
      <c r="O57">
        <v>2201.3999999999996</v>
      </c>
      <c r="P57">
        <v>2367.8000000000002</v>
      </c>
      <c r="Q57" s="60">
        <f t="shared" si="17"/>
        <v>16190</v>
      </c>
      <c r="R57" s="60">
        <f>4.68*1000</f>
        <v>4680</v>
      </c>
      <c r="S57" s="46">
        <f t="shared" si="18"/>
        <v>3.4594017094017095</v>
      </c>
    </row>
    <row r="58" spans="1:19" x14ac:dyDescent="0.5">
      <c r="A58" s="60" t="s">
        <v>215</v>
      </c>
      <c r="B58" s="60">
        <v>333</v>
      </c>
      <c r="C58" s="60">
        <v>23</v>
      </c>
      <c r="D58" s="60">
        <v>2311</v>
      </c>
      <c r="E58" s="60">
        <v>-181</v>
      </c>
      <c r="F58" s="60">
        <v>691</v>
      </c>
      <c r="G58" s="60" cm="1">
        <f t="array" ref="G58:P58">_xlfn.FORECAST.LINEAR($G$1:$P$1,B58:F58,$B$1:$F$1)</f>
        <v>789</v>
      </c>
      <c r="H58">
        <v>840.19999999999993</v>
      </c>
      <c r="I58">
        <v>891.39999999999986</v>
      </c>
      <c r="J58">
        <v>942.59999999999991</v>
      </c>
      <c r="K58">
        <v>993.8</v>
      </c>
      <c r="L58">
        <v>1044.9999999999998</v>
      </c>
      <c r="M58">
        <v>1096.1999999999998</v>
      </c>
      <c r="N58">
        <v>1147.3999999999999</v>
      </c>
      <c r="O58">
        <v>1198.5999999999999</v>
      </c>
      <c r="P58">
        <v>1249.7999999999997</v>
      </c>
      <c r="Q58" s="60">
        <f t="shared" si="17"/>
        <v>10193.999999999998</v>
      </c>
      <c r="R58" s="60">
        <f>7.01*1000</f>
        <v>7010</v>
      </c>
      <c r="S58" s="46">
        <f t="shared" si="18"/>
        <v>1.4542082738944362</v>
      </c>
    </row>
    <row r="59" spans="1:19" x14ac:dyDescent="0.5">
      <c r="A59" s="60" t="s">
        <v>216</v>
      </c>
      <c r="B59" s="60">
        <v>2251</v>
      </c>
      <c r="C59" s="60">
        <v>2072</v>
      </c>
      <c r="D59" s="60">
        <v>2378</v>
      </c>
      <c r="E59" s="60">
        <v>1800</v>
      </c>
      <c r="F59" s="60">
        <v>47</v>
      </c>
      <c r="G59" s="60" cm="1">
        <f t="array" ref="G59:P59">_xlfn.FORECAST.LINEAR($G$1:$P$1,B59:F59,$B$1:$F$1)</f>
        <v>305.59999999999991</v>
      </c>
      <c r="H59">
        <v>-162.40000000000009</v>
      </c>
      <c r="I59" s="60">
        <v>-630.40000000000009</v>
      </c>
      <c r="J59">
        <v>-1098.4000000000001</v>
      </c>
      <c r="K59">
        <v>-1566.4</v>
      </c>
      <c r="L59">
        <v>-2034.4</v>
      </c>
      <c r="M59">
        <v>-2502.4</v>
      </c>
      <c r="N59">
        <v>-2970.4</v>
      </c>
      <c r="O59">
        <v>-3438.4</v>
      </c>
      <c r="P59">
        <v>-3906.4</v>
      </c>
      <c r="Q59" s="60">
        <f t="shared" si="17"/>
        <v>-18004</v>
      </c>
      <c r="R59" s="60">
        <f>7.74*1000</f>
        <v>7740</v>
      </c>
      <c r="S59" s="46">
        <f t="shared" si="18"/>
        <v>-2.3260981912144705</v>
      </c>
    </row>
    <row r="60" spans="1:19" x14ac:dyDescent="0.5">
      <c r="A60" s="60" t="s">
        <v>232</v>
      </c>
      <c r="B60" s="60">
        <v>4512</v>
      </c>
      <c r="C60" s="60">
        <v>6861</v>
      </c>
      <c r="D60" s="60">
        <v>4003</v>
      </c>
      <c r="E60" s="60">
        <v>3111</v>
      </c>
      <c r="F60" s="60">
        <v>6399</v>
      </c>
      <c r="G60" s="60" cm="1">
        <f t="array" ref="G60:P60">_xlfn.FORECAST.LINEAR($G$1:$P$1,B60:F60,$B$1:$F$1)</f>
        <v>4984.3999999999996</v>
      </c>
      <c r="H60">
        <v>4986.8</v>
      </c>
      <c r="I60">
        <v>4989.2</v>
      </c>
      <c r="J60">
        <v>4991.6000000000004</v>
      </c>
      <c r="K60">
        <v>4994</v>
      </c>
      <c r="L60">
        <v>4996.3999999999996</v>
      </c>
      <c r="M60">
        <v>4998.8</v>
      </c>
      <c r="N60">
        <v>5001.2</v>
      </c>
      <c r="O60">
        <v>5003.6000000000004</v>
      </c>
      <c r="P60">
        <v>5006</v>
      </c>
      <c r="Q60" s="60">
        <f t="shared" si="17"/>
        <v>49952</v>
      </c>
      <c r="R60" s="60">
        <f>83.13*1000</f>
        <v>83130</v>
      </c>
      <c r="S60" s="46">
        <f t="shared" si="18"/>
        <v>0.60089017201972816</v>
      </c>
    </row>
    <row r="61" spans="1:19" x14ac:dyDescent="0.5">
      <c r="A61" s="60" t="s">
        <v>235</v>
      </c>
      <c r="B61" s="60">
        <v>563</v>
      </c>
      <c r="C61" s="60">
        <v>907</v>
      </c>
      <c r="D61" s="60">
        <v>1168</v>
      </c>
      <c r="E61" s="60">
        <v>839</v>
      </c>
      <c r="F61" s="60">
        <v>969</v>
      </c>
      <c r="G61" s="60" cm="1">
        <f t="array" ref="G61:P61">_xlfn.FORECAST.LINEAR($G$1:$P$1,B61:F61,$B$1:$F$1)</f>
        <v>1112.4000000000001</v>
      </c>
      <c r="H61">
        <v>1186.8000000000002</v>
      </c>
      <c r="I61">
        <v>1261.2</v>
      </c>
      <c r="J61">
        <v>1335.6</v>
      </c>
      <c r="K61">
        <v>1410</v>
      </c>
      <c r="L61">
        <v>1484.4</v>
      </c>
      <c r="M61">
        <v>1558.8000000000002</v>
      </c>
      <c r="N61">
        <v>1633.2</v>
      </c>
      <c r="O61">
        <v>1707.6000000000001</v>
      </c>
      <c r="P61">
        <v>1782</v>
      </c>
      <c r="Q61" s="60">
        <f t="shared" si="17"/>
        <v>14472.000000000002</v>
      </c>
      <c r="R61" s="60">
        <f>15.33 * 1000</f>
        <v>15330</v>
      </c>
      <c r="S61" s="46">
        <f t="shared" si="18"/>
        <v>0.94403131115459893</v>
      </c>
    </row>
    <row r="62" spans="1:19" x14ac:dyDescent="0.5">
      <c r="A62" s="60" t="s">
        <v>239</v>
      </c>
      <c r="B62" s="60">
        <v>136</v>
      </c>
      <c r="C62" s="60">
        <v>372</v>
      </c>
      <c r="D62" s="60">
        <v>224</v>
      </c>
      <c r="E62" s="60">
        <v>583</v>
      </c>
      <c r="F62" s="60">
        <v>589</v>
      </c>
      <c r="G62" s="60" cm="1">
        <f t="array" ref="G62:P62">_xlfn.FORECAST.LINEAR($G$1:$P$1,B62:F62,$B$1:$F$1)</f>
        <v>715.90000000000009</v>
      </c>
      <c r="H62">
        <v>827.59999999999991</v>
      </c>
      <c r="I62">
        <v>939.3</v>
      </c>
      <c r="J62">
        <v>1051</v>
      </c>
      <c r="K62">
        <v>1162.7</v>
      </c>
      <c r="L62">
        <v>1274.4000000000001</v>
      </c>
      <c r="M62">
        <v>1386.1000000000001</v>
      </c>
      <c r="N62">
        <v>1497.8000000000002</v>
      </c>
      <c r="O62">
        <v>1609.5</v>
      </c>
      <c r="P62">
        <v>1721.2</v>
      </c>
      <c r="Q62" s="60">
        <f t="shared" si="17"/>
        <v>12185.5</v>
      </c>
      <c r="R62" s="60">
        <f>9.47*1000</f>
        <v>9470</v>
      </c>
      <c r="S62" s="46">
        <f t="shared" si="18"/>
        <v>1.2867476240760296</v>
      </c>
    </row>
    <row r="63" spans="1:19" x14ac:dyDescent="0.5">
      <c r="A63" s="60" t="s">
        <v>201</v>
      </c>
      <c r="B63" s="60">
        <v>1197</v>
      </c>
      <c r="C63" s="60">
        <v>2146</v>
      </c>
      <c r="D63" s="60">
        <v>1680</v>
      </c>
      <c r="E63" s="60">
        <v>2917</v>
      </c>
      <c r="F63" s="60">
        <v>2960</v>
      </c>
      <c r="G63" s="60" cm="1">
        <f t="array" ref="G63:P63">_xlfn.FORECAST.LINEAR($G$1:$P$1,B63:F63,$B$1:$F$1)</f>
        <v>3469.1</v>
      </c>
      <c r="H63">
        <v>3898.8</v>
      </c>
      <c r="I63">
        <v>4328.5</v>
      </c>
      <c r="J63">
        <v>4758.2</v>
      </c>
      <c r="K63">
        <v>5187.8999999999996</v>
      </c>
      <c r="L63">
        <v>5617.6</v>
      </c>
      <c r="M63">
        <v>6047.2999999999993</v>
      </c>
      <c r="N63">
        <v>6477</v>
      </c>
      <c r="O63">
        <v>6906.7000000000007</v>
      </c>
      <c r="P63">
        <v>7336.4</v>
      </c>
      <c r="Q63" s="60">
        <f t="shared" si="17"/>
        <v>54027.499999999993</v>
      </c>
      <c r="R63" s="60">
        <f>18.93*1000</f>
        <v>18930</v>
      </c>
      <c r="S63" s="46">
        <f t="shared" si="18"/>
        <v>2.8540676175382984</v>
      </c>
    </row>
    <row r="64" spans="1:19" x14ac:dyDescent="0.5">
      <c r="A64" t="s">
        <v>199</v>
      </c>
      <c r="B64" s="60">
        <v>753</v>
      </c>
      <c r="C64" s="60">
        <v>708</v>
      </c>
      <c r="D64" s="60">
        <v>564</v>
      </c>
      <c r="E64" s="60">
        <v>235</v>
      </c>
      <c r="F64" s="60">
        <v>1026</v>
      </c>
      <c r="G64" s="60" cm="1">
        <f t="array" ref="G64:P64">_xlfn.FORECAST.LINEAR($G$1:$P$1,B64:F64,$B$1:$F$1)</f>
        <v>679.1</v>
      </c>
      <c r="H64" s="60">
        <v>686.40000000000009</v>
      </c>
      <c r="I64">
        <v>693.7</v>
      </c>
      <c r="J64">
        <v>701.00000000000011</v>
      </c>
      <c r="K64">
        <v>708.30000000000007</v>
      </c>
      <c r="L64">
        <v>715.6</v>
      </c>
      <c r="M64">
        <v>722.90000000000009</v>
      </c>
      <c r="N64">
        <v>730.2</v>
      </c>
      <c r="O64">
        <v>737.50000000000011</v>
      </c>
      <c r="P64">
        <v>744.80000000000007</v>
      </c>
      <c r="Q64" s="60">
        <f t="shared" ref="Q64:Q69" si="19">SUM(G64:P64)</f>
        <v>7119.5</v>
      </c>
      <c r="R64" s="60">
        <f>3.89*1000</f>
        <v>3890</v>
      </c>
      <c r="S64" s="46">
        <f t="shared" ref="S64:S69" si="20">Q64/R64</f>
        <v>1.8302056555269923</v>
      </c>
    </row>
    <row r="65" spans="1:19" x14ac:dyDescent="0.5">
      <c r="A65" s="60" t="s">
        <v>202</v>
      </c>
      <c r="B65" s="60">
        <v>3245</v>
      </c>
      <c r="C65" s="60">
        <v>2319</v>
      </c>
      <c r="D65" s="60">
        <v>-585</v>
      </c>
      <c r="E65" s="60">
        <v>2004</v>
      </c>
      <c r="F65" s="60">
        <v>2381</v>
      </c>
      <c r="G65" s="60" cm="1">
        <f t="array" ref="G65:P65">_xlfn.FORECAST.LINEAR($G$1:$P$1,B65:F65,$B$1:$F$1)</f>
        <v>1259.8999999999996</v>
      </c>
      <c r="H65" s="60">
        <v>1055.5999999999995</v>
      </c>
      <c r="I65">
        <v>851.2999999999995</v>
      </c>
      <c r="J65">
        <v>646.99999999999955</v>
      </c>
      <c r="K65">
        <v>442.69999999999936</v>
      </c>
      <c r="L65">
        <v>238.39999999999918</v>
      </c>
      <c r="M65">
        <v>34.099999999999454</v>
      </c>
      <c r="N65">
        <v>-170.20000000000073</v>
      </c>
      <c r="O65">
        <v>-374.50000000000091</v>
      </c>
      <c r="P65">
        <v>-578.80000000000064</v>
      </c>
      <c r="Q65" s="60">
        <f t="shared" si="19"/>
        <v>3405.4999999999932</v>
      </c>
      <c r="R65" s="60">
        <f>13.2*1000</f>
        <v>13200</v>
      </c>
      <c r="S65" s="46">
        <f t="shared" si="20"/>
        <v>0.25799242424242375</v>
      </c>
    </row>
    <row r="66" spans="1:19" x14ac:dyDescent="0.5">
      <c r="A66" s="60" t="s">
        <v>376</v>
      </c>
      <c r="B66" s="60">
        <v>319</v>
      </c>
      <c r="C66" s="60">
        <v>454</v>
      </c>
      <c r="D66" s="60">
        <v>512</v>
      </c>
      <c r="E66" s="60">
        <v>567</v>
      </c>
      <c r="F66" s="60">
        <v>537</v>
      </c>
      <c r="G66" s="60" cm="1">
        <f t="array" ref="G66:P66">_xlfn.FORECAST.LINEAR($G$1:$P$1,B66:F66,$B$1:$F$1)</f>
        <v>642.5</v>
      </c>
      <c r="H66">
        <v>697.40000000000009</v>
      </c>
      <c r="I66">
        <v>752.3</v>
      </c>
      <c r="J66">
        <v>807.2</v>
      </c>
      <c r="K66">
        <v>862.1</v>
      </c>
      <c r="L66">
        <v>917</v>
      </c>
      <c r="M66">
        <v>971.9</v>
      </c>
      <c r="N66">
        <v>1026.8</v>
      </c>
      <c r="O66">
        <v>1081.7</v>
      </c>
      <c r="P66">
        <v>1136.5999999999999</v>
      </c>
      <c r="Q66" s="60">
        <f t="shared" si="19"/>
        <v>8895.5</v>
      </c>
      <c r="R66" s="60">
        <f>18.27*1000</f>
        <v>18270</v>
      </c>
      <c r="S66" s="46">
        <f t="shared" si="20"/>
        <v>0.48689107827038863</v>
      </c>
    </row>
    <row r="67" spans="1:19" x14ac:dyDescent="0.5">
      <c r="A67" s="60" t="s">
        <v>317</v>
      </c>
      <c r="B67">
        <v>-458</v>
      </c>
      <c r="C67">
        <v>-728</v>
      </c>
      <c r="D67">
        <v>342</v>
      </c>
      <c r="E67">
        <v>236</v>
      </c>
      <c r="F67">
        <v>1071</v>
      </c>
      <c r="G67" s="60" cm="1">
        <f t="array" ref="G67:P67">_xlfn.FORECAST.LINEAR($G$1:$P$1,B67:F67,$B$1:$F$1)</f>
        <v>1299.1999999999998</v>
      </c>
      <c r="H67">
        <v>1701.4</v>
      </c>
      <c r="I67">
        <v>2103.6</v>
      </c>
      <c r="J67">
        <v>2505.7999999999997</v>
      </c>
      <c r="K67">
        <v>2908</v>
      </c>
      <c r="L67">
        <v>3310.2</v>
      </c>
      <c r="M67">
        <v>3712.3999999999996</v>
      </c>
      <c r="N67">
        <v>4114.5999999999995</v>
      </c>
      <c r="O67">
        <v>4516.8</v>
      </c>
      <c r="P67">
        <v>4919</v>
      </c>
      <c r="Q67" s="60">
        <f t="shared" si="19"/>
        <v>31090.999999999996</v>
      </c>
      <c r="R67">
        <f>7.01*1000</f>
        <v>7010</v>
      </c>
      <c r="S67" s="46">
        <f t="shared" si="20"/>
        <v>4.4352353780313836</v>
      </c>
    </row>
    <row r="68" spans="1:19" x14ac:dyDescent="0.5">
      <c r="A68" s="60" t="s">
        <v>315</v>
      </c>
      <c r="B68" s="60">
        <v>269</v>
      </c>
      <c r="C68" s="60">
        <v>278</v>
      </c>
      <c r="D68" s="60">
        <v>322</v>
      </c>
      <c r="E68" s="60">
        <v>44</v>
      </c>
      <c r="F68" s="60">
        <v>27</v>
      </c>
      <c r="G68" s="60" cm="1">
        <f t="array" ref="G68:P68">_xlfn.FORECAST.LINEAR($G$1:$P$1,B68:F68,$B$1:$F$1)</f>
        <v>-27.399999999999977</v>
      </c>
      <c r="H68">
        <v>-99.199999999999989</v>
      </c>
      <c r="I68">
        <v>-171</v>
      </c>
      <c r="J68">
        <v>-242.79999999999995</v>
      </c>
      <c r="K68">
        <v>-314.60000000000002</v>
      </c>
      <c r="L68">
        <v>-386.4</v>
      </c>
      <c r="M68">
        <v>-458.19999999999993</v>
      </c>
      <c r="N68">
        <v>-530</v>
      </c>
      <c r="O68">
        <v>-601.79999999999995</v>
      </c>
      <c r="P68">
        <v>-673.6</v>
      </c>
      <c r="Q68" s="60">
        <f t="shared" si="19"/>
        <v>-3504.9999999999995</v>
      </c>
      <c r="R68">
        <f>5.35*1000</f>
        <v>5350</v>
      </c>
      <c r="S68" s="46">
        <f t="shared" si="20"/>
        <v>-0.65514018691588771</v>
      </c>
    </row>
    <row r="69" spans="1:19" x14ac:dyDescent="0.5">
      <c r="A69" s="60" t="s">
        <v>714</v>
      </c>
      <c r="B69" s="60">
        <v>-49</v>
      </c>
      <c r="C69" s="60">
        <v>-7</v>
      </c>
      <c r="D69" s="60">
        <v>70</v>
      </c>
      <c r="E69" s="60">
        <v>162</v>
      </c>
      <c r="F69" s="60">
        <v>253</v>
      </c>
      <c r="G69" s="60" cm="1">
        <f t="array" ref="G69:P69">_xlfn.FORECAST.LINEAR($G$1:$P$1,B69:F69,$B$1:$F$1)</f>
        <v>317.7</v>
      </c>
      <c r="H69">
        <v>395.00000000000006</v>
      </c>
      <c r="I69">
        <v>472.3</v>
      </c>
      <c r="J69">
        <v>549.59999999999991</v>
      </c>
      <c r="K69">
        <v>626.90000000000009</v>
      </c>
      <c r="L69">
        <v>704.2</v>
      </c>
      <c r="M69">
        <v>781.5</v>
      </c>
      <c r="N69">
        <v>858.8</v>
      </c>
      <c r="O69">
        <v>936.10000000000014</v>
      </c>
      <c r="P69">
        <v>1013.4000000000001</v>
      </c>
      <c r="Q69" s="60">
        <f>SUM(G69:P69)</f>
        <v>6655.5</v>
      </c>
      <c r="R69">
        <f>2.76*1000</f>
        <v>2760</v>
      </c>
      <c r="S69" s="46">
        <f t="shared" si="20"/>
        <v>2.411413043478261</v>
      </c>
    </row>
    <row r="73" spans="1:19" x14ac:dyDescent="0.5">
      <c r="C73" s="60"/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2021-05-07T16:04:46Z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